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C:\!Silvo 2025\JN SJN, MOL 2025\ENLJ SIR 113-25 (JHL-13-25) GD VO+PO Štembalova\"/>
    </mc:Choice>
  </mc:AlternateContent>
  <xr:revisionPtr revIDLastSave="0" documentId="13_ncr:1_{620CBD50-B11F-4F36-9028-A44AA4D2C5F9}" xr6:coauthVersionLast="47" xr6:coauthVersionMax="47" xr10:uidLastSave="{00000000-0000-0000-0000-000000000000}"/>
  <bookViews>
    <workbookView xWindow="-120" yWindow="-120" windowWidth="29040" windowHeight="17520" tabRatio="956" xr2:uid="{00000000-000D-0000-FFFF-FFFF00000000}"/>
  </bookViews>
  <sheets>
    <sheet name="Rekapitulacija_VO_GD" sheetId="65" r:id="rId1"/>
    <sheet name="Vrocevod_OBNOVA_T-1810_DN150_GD" sheetId="1" r:id="rId2"/>
    <sheet name="Vrocevod_NOVO_T-1810_DN150_GD" sheetId="54" r:id="rId3"/>
    <sheet name="Priključek P-2577_DN65_GD" sheetId="55" r:id="rId4"/>
    <sheet name="PLINOVOD_PRESTAVITEV N-12005 PE" sheetId="56" r:id="rId5"/>
    <sheet name="V1" sheetId="62" r:id="rId6"/>
    <sheet name="PRIKLJUČKI" sheetId="63" r:id="rId7"/>
    <sheet name="SPL-TUJE" sheetId="64" r:id="rId8"/>
    <sheet name="Obnova cestišča" sheetId="66" r:id="rId9"/>
  </sheets>
  <externalReferences>
    <externalReference r:id="rId10"/>
    <externalReference r:id="rId11"/>
  </externalReferences>
  <definedNames>
    <definedName name="_xlnm._FilterDatabase" localSheetId="3" hidden="1">'Priključek P-2577_DN65_GD'!$A$6:$F$6</definedName>
    <definedName name="_xlnm._FilterDatabase" localSheetId="2" hidden="1">'Vrocevod_NOVO_T-1810_DN150_GD'!$A$6:$F$6</definedName>
    <definedName name="_xlnm._FilterDatabase" localSheetId="1" hidden="1">'Vrocevod_OBNOVA_T-1810_DN150_GD'!$A$6:$F$6</definedName>
    <definedName name="investicija" localSheetId="4">#REF!</definedName>
    <definedName name="investicija" localSheetId="0">Rekapitulacija_VO_GD!#REF!</definedName>
    <definedName name="investicija">#REF!</definedName>
    <definedName name="_xlnm.Print_Area" localSheetId="8">'Obnova cestišča'!$A$1:$G$380</definedName>
    <definedName name="_xlnm.Print_Area" localSheetId="4">'PLINOVOD_PRESTAVITEV N-12005 PE'!$A$1:$F$170</definedName>
    <definedName name="_xlnm.Print_Area" localSheetId="3">'Priključek P-2577_DN65_GD'!$A$1:$F$221</definedName>
    <definedName name="_xlnm.Print_Area" localSheetId="6">PRIKLJUČKI!$B$1:$G$236</definedName>
    <definedName name="_xlnm.Print_Area" localSheetId="0">Rekapitulacija_VO_GD!$A$1:$G$64</definedName>
    <definedName name="_xlnm.Print_Area" localSheetId="7">'SPL-TUJE'!$A$1:$G$63</definedName>
    <definedName name="_xlnm.Print_Area" localSheetId="5">'V1'!$B$1:$G$405</definedName>
    <definedName name="_xlnm.Print_Area" localSheetId="2">'Vrocevod_NOVO_T-1810_DN150_GD'!$A$1:$F$286</definedName>
    <definedName name="_xlnm.Print_Area" localSheetId="1">'Vrocevod_OBNOVA_T-1810_DN150_GD'!$A$1:$F$272</definedName>
    <definedName name="_xlnm.Print_Titles" localSheetId="4">'PLINOVOD_PRESTAVITEV N-12005 PE'!$5:$5</definedName>
    <definedName name="_xlnm.Print_Titles" localSheetId="3">'Priključek P-2577_DN65_GD'!$5:$5</definedName>
    <definedName name="_xlnm.Print_Titles" localSheetId="2">'Vrocevod_NOVO_T-1810_DN150_GD'!$5:$5</definedName>
    <definedName name="_xlnm.Print_Titles" localSheetId="1">'Vrocevod_OBNOVA_T-1810_DN150_GD'!$5:$5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87" i="62" l="1"/>
  <c r="H395" i="62"/>
  <c r="G379" i="62"/>
  <c r="G50" i="62"/>
  <c r="G132" i="66" l="1"/>
  <c r="G126" i="66"/>
  <c r="G186" i="66" l="1"/>
  <c r="G226" i="66"/>
  <c r="G374" i="66"/>
  <c r="G366" i="66"/>
  <c r="G370" i="66"/>
  <c r="G372" i="66"/>
  <c r="G261" i="66"/>
  <c r="G144" i="66"/>
  <c r="G178" i="66"/>
  <c r="G142" i="66"/>
  <c r="G122" i="66"/>
  <c r="G124" i="66"/>
  <c r="G86" i="66"/>
  <c r="G84" i="66"/>
  <c r="G88" i="66"/>
  <c r="G48" i="66"/>
  <c r="G36" i="66"/>
  <c r="E29" i="66"/>
  <c r="G29" i="66" s="1"/>
  <c r="E126" i="62" l="1"/>
  <c r="G166" i="66" l="1"/>
  <c r="G207" i="66"/>
  <c r="G205" i="66" l="1"/>
  <c r="G23" i="66" l="1"/>
  <c r="G376" i="66"/>
  <c r="G368" i="66"/>
  <c r="G364" i="66"/>
  <c r="G360" i="66"/>
  <c r="G356" i="66"/>
  <c r="G352" i="66"/>
  <c r="G348" i="66"/>
  <c r="G344" i="66"/>
  <c r="G333" i="66"/>
  <c r="G329" i="66"/>
  <c r="G327" i="66"/>
  <c r="G325" i="66"/>
  <c r="G323" i="66"/>
  <c r="G321" i="66"/>
  <c r="G319" i="66"/>
  <c r="G317" i="66"/>
  <c r="G313" i="66"/>
  <c r="G311" i="66"/>
  <c r="G309" i="66"/>
  <c r="G307" i="66"/>
  <c r="G305" i="66"/>
  <c r="G303" i="66"/>
  <c r="G378" i="66" l="1"/>
  <c r="G338" i="66" s="1"/>
  <c r="G9" i="66" s="1"/>
  <c r="G335" i="66"/>
  <c r="G297" i="66" s="1"/>
  <c r="G8" i="66" s="1"/>
  <c r="G292" i="66" l="1"/>
  <c r="G281" i="66"/>
  <c r="G279" i="66"/>
  <c r="G277" i="66"/>
  <c r="G275" i="66"/>
  <c r="G273" i="66"/>
  <c r="G269" i="66"/>
  <c r="G267" i="66"/>
  <c r="G265" i="66"/>
  <c r="G263" i="66"/>
  <c r="G259" i="66"/>
  <c r="G257" i="66"/>
  <c r="G255" i="66"/>
  <c r="G253" i="66"/>
  <c r="G251" i="66"/>
  <c r="G249" i="66"/>
  <c r="G245" i="66"/>
  <c r="G243" i="66"/>
  <c r="G241" i="66"/>
  <c r="G239" i="66"/>
  <c r="G228" i="66"/>
  <c r="G222" i="66"/>
  <c r="G220" i="66"/>
  <c r="G218" i="66"/>
  <c r="G213" i="66"/>
  <c r="G211" i="66"/>
  <c r="G203" i="66"/>
  <c r="G201" i="66"/>
  <c r="G199" i="66"/>
  <c r="G195" i="66"/>
  <c r="G193" i="66"/>
  <c r="G188" i="66"/>
  <c r="G182" i="66"/>
  <c r="G180" i="66"/>
  <c r="G164" i="66"/>
  <c r="G162" i="66"/>
  <c r="G160" i="66"/>
  <c r="G158" i="66"/>
  <c r="G154" i="66"/>
  <c r="G152" i="66"/>
  <c r="G148" i="66"/>
  <c r="G146" i="66"/>
  <c r="G140" i="66"/>
  <c r="G136" i="66"/>
  <c r="G130" i="66"/>
  <c r="G120" i="66"/>
  <c r="G118" i="66"/>
  <c r="G116" i="66"/>
  <c r="G230" i="66" l="1"/>
  <c r="G171" i="66" s="1"/>
  <c r="G5" i="66" s="1"/>
  <c r="G283" i="66"/>
  <c r="G233" i="66" s="1"/>
  <c r="G6" i="66" s="1"/>
  <c r="G168" i="66"/>
  <c r="G110" i="66" s="1"/>
  <c r="G4" i="66" s="1"/>
  <c r="G294" i="66"/>
  <c r="G286" i="66" s="1"/>
  <c r="G7" i="66" s="1"/>
  <c r="G105" i="66" l="1"/>
  <c r="G103" i="66"/>
  <c r="G99" i="66"/>
  <c r="G95" i="66"/>
  <c r="G93" i="66"/>
  <c r="G82" i="66" l="1"/>
  <c r="G80" i="66"/>
  <c r="G76" i="66"/>
  <c r="G74" i="66"/>
  <c r="G72" i="66"/>
  <c r="G70" i="66"/>
  <c r="G68" i="66"/>
  <c r="G66" i="66"/>
  <c r="G64" i="66"/>
  <c r="G62" i="66"/>
  <c r="G60" i="66"/>
  <c r="G58" i="66"/>
  <c r="G56" i="66"/>
  <c r="G54" i="66"/>
  <c r="G50" i="66"/>
  <c r="G46" i="66"/>
  <c r="G44" i="66"/>
  <c r="G42" i="66"/>
  <c r="G38" i="66"/>
  <c r="G31" i="66"/>
  <c r="G27" i="66"/>
  <c r="E25" i="66"/>
  <c r="G25" i="66" s="1"/>
  <c r="F72" i="54"/>
  <c r="G65" i="62"/>
  <c r="G107" i="66" l="1"/>
  <c r="G17" i="66" s="1"/>
  <c r="G3" i="66" s="1"/>
  <c r="G10" i="66" s="1"/>
  <c r="F41" i="55"/>
  <c r="F36" i="55"/>
  <c r="F30" i="55"/>
  <c r="F25" i="55"/>
  <c r="F20" i="55"/>
  <c r="F76" i="1"/>
  <c r="F71" i="1"/>
  <c r="F65" i="1"/>
  <c r="F60" i="1"/>
  <c r="B23" i="65" l="1"/>
  <c r="B17" i="65"/>
  <c r="F16" i="65"/>
  <c r="B16" i="65"/>
  <c r="G61" i="64"/>
  <c r="G59" i="64"/>
  <c r="G57" i="64"/>
  <c r="G55" i="64"/>
  <c r="G52" i="64"/>
  <c r="G50" i="64"/>
  <c r="G47" i="64"/>
  <c r="G44" i="64"/>
  <c r="G41" i="64"/>
  <c r="G39" i="64"/>
  <c r="G36" i="64"/>
  <c r="G35" i="64"/>
  <c r="G34" i="64"/>
  <c r="G33" i="64"/>
  <c r="G32" i="64"/>
  <c r="G31" i="64"/>
  <c r="G28" i="64"/>
  <c r="G27" i="64"/>
  <c r="G26" i="64"/>
  <c r="G25" i="64"/>
  <c r="G24" i="64"/>
  <c r="G23" i="64"/>
  <c r="G20" i="64"/>
  <c r="G18" i="64"/>
  <c r="G16" i="64"/>
  <c r="G14" i="64"/>
  <c r="G12" i="64"/>
  <c r="G9" i="64"/>
  <c r="G230" i="63"/>
  <c r="G228" i="63"/>
  <c r="G226" i="63"/>
  <c r="G225" i="63"/>
  <c r="G222" i="63"/>
  <c r="G220" i="63"/>
  <c r="G216" i="63"/>
  <c r="G213" i="63"/>
  <c r="G212" i="63"/>
  <c r="G209" i="63"/>
  <c r="G208" i="63"/>
  <c r="G207" i="63"/>
  <c r="G166" i="63"/>
  <c r="G164" i="63"/>
  <c r="E162" i="63"/>
  <c r="G162" i="63" s="1"/>
  <c r="G160" i="63"/>
  <c r="E158" i="63"/>
  <c r="G158" i="63" s="1"/>
  <c r="E157" i="63"/>
  <c r="G157" i="63" s="1"/>
  <c r="E154" i="63"/>
  <c r="G154" i="63" s="1"/>
  <c r="E151" i="63"/>
  <c r="G151" i="63" s="1"/>
  <c r="E148" i="63"/>
  <c r="G148" i="63" s="1"/>
  <c r="G132" i="63"/>
  <c r="G129" i="63"/>
  <c r="G127" i="63"/>
  <c r="G123" i="63"/>
  <c r="G121" i="63"/>
  <c r="G119" i="63"/>
  <c r="G117" i="63"/>
  <c r="G115" i="63"/>
  <c r="G113" i="63"/>
  <c r="E109" i="63"/>
  <c r="G109" i="63" s="1"/>
  <c r="E102" i="63"/>
  <c r="G102" i="63" s="1"/>
  <c r="E98" i="63"/>
  <c r="G98" i="63" s="1"/>
  <c r="E97" i="63"/>
  <c r="G97" i="63" s="1"/>
  <c r="G94" i="63"/>
  <c r="G93" i="63"/>
  <c r="E90" i="63"/>
  <c r="E88" i="63"/>
  <c r="G88" i="63" s="1"/>
  <c r="E87" i="63"/>
  <c r="G87" i="63" s="1"/>
  <c r="G74" i="63"/>
  <c r="G72" i="63"/>
  <c r="H70" i="63"/>
  <c r="E101" i="63" s="1"/>
  <c r="G70" i="63"/>
  <c r="G69" i="63"/>
  <c r="G68" i="63"/>
  <c r="G67" i="63"/>
  <c r="G66" i="63"/>
  <c r="G65" i="63"/>
  <c r="E62" i="63"/>
  <c r="G62" i="63" s="1"/>
  <c r="E61" i="63"/>
  <c r="E76" i="63" s="1"/>
  <c r="G76" i="63" s="1"/>
  <c r="E58" i="63"/>
  <c r="G58" i="63" s="1"/>
  <c r="G56" i="63"/>
  <c r="G55" i="63"/>
  <c r="G397" i="62"/>
  <c r="E340" i="62"/>
  <c r="G340" i="62" s="1"/>
  <c r="G394" i="62"/>
  <c r="G393" i="62"/>
  <c r="G390" i="62"/>
  <c r="G387" i="62"/>
  <c r="G384" i="62"/>
  <c r="G383" i="62"/>
  <c r="E380" i="62"/>
  <c r="G380" i="62" s="1"/>
  <c r="G350" i="62"/>
  <c r="G348" i="62"/>
  <c r="E345" i="62"/>
  <c r="G345" i="62" s="1"/>
  <c r="E343" i="62"/>
  <c r="G343" i="62" s="1"/>
  <c r="G338" i="62"/>
  <c r="G335" i="62"/>
  <c r="E324" i="62"/>
  <c r="G324" i="62" s="1"/>
  <c r="G322" i="62"/>
  <c r="G299" i="62"/>
  <c r="E295" i="62"/>
  <c r="G295" i="62" s="1"/>
  <c r="E293" i="62"/>
  <c r="G293" i="62" s="1"/>
  <c r="E291" i="62"/>
  <c r="G291" i="62" s="1"/>
  <c r="G289" i="62"/>
  <c r="E170" i="62"/>
  <c r="G170" i="62" s="1"/>
  <c r="G286" i="62"/>
  <c r="G282" i="62"/>
  <c r="G280" i="62"/>
  <c r="G276" i="62"/>
  <c r="G272" i="62"/>
  <c r="G271" i="62"/>
  <c r="G269" i="62"/>
  <c r="G265" i="62"/>
  <c r="G262" i="62"/>
  <c r="G261" i="62"/>
  <c r="G260" i="62"/>
  <c r="G259" i="62"/>
  <c r="G258" i="62"/>
  <c r="G254" i="62"/>
  <c r="G253" i="62"/>
  <c r="G252" i="62"/>
  <c r="G251" i="62"/>
  <c r="G250" i="62"/>
  <c r="G249" i="62"/>
  <c r="G248" i="62"/>
  <c r="G247" i="62"/>
  <c r="G246" i="62"/>
  <c r="G245" i="62"/>
  <c r="E242" i="62"/>
  <c r="G242" i="62" s="1"/>
  <c r="E239" i="62"/>
  <c r="E240" i="62" s="1"/>
  <c r="G208" i="62"/>
  <c r="G206" i="62"/>
  <c r="G202" i="62"/>
  <c r="E190" i="62"/>
  <c r="G190" i="62" s="1"/>
  <c r="E188" i="62"/>
  <c r="G188" i="62" s="1"/>
  <c r="E186" i="62"/>
  <c r="E204" i="62" s="1"/>
  <c r="G204" i="62" s="1"/>
  <c r="G184" i="62"/>
  <c r="E181" i="62"/>
  <c r="E178" i="62"/>
  <c r="G178" i="62" s="1"/>
  <c r="E175" i="62"/>
  <c r="G175" i="62" s="1"/>
  <c r="G172" i="62"/>
  <c r="G171" i="62"/>
  <c r="E167" i="62"/>
  <c r="G167" i="62" s="1"/>
  <c r="G164" i="62"/>
  <c r="G162" i="62"/>
  <c r="E138" i="62"/>
  <c r="E140" i="62" s="1"/>
  <c r="E133" i="62"/>
  <c r="G133" i="62" s="1"/>
  <c r="G128" i="62"/>
  <c r="G127" i="62"/>
  <c r="E119" i="62"/>
  <c r="E121" i="62" s="1"/>
  <c r="E117" i="62"/>
  <c r="G117" i="62" s="1"/>
  <c r="E116" i="62"/>
  <c r="G116" i="62" s="1"/>
  <c r="E115" i="62"/>
  <c r="G115" i="62" s="1"/>
  <c r="E114" i="62"/>
  <c r="G114" i="62" s="1"/>
  <c r="E111" i="62"/>
  <c r="G111" i="62" s="1"/>
  <c r="G109" i="62"/>
  <c r="E102" i="62"/>
  <c r="G102" i="62" s="1"/>
  <c r="E97" i="62"/>
  <c r="G97" i="62" s="1"/>
  <c r="E96" i="62"/>
  <c r="E94" i="62"/>
  <c r="G81" i="62"/>
  <c r="G79" i="62"/>
  <c r="G77" i="62"/>
  <c r="G75" i="62"/>
  <c r="G73" i="62"/>
  <c r="G71" i="62"/>
  <c r="G69" i="62"/>
  <c r="G67" i="62"/>
  <c r="G63" i="62"/>
  <c r="G62" i="62"/>
  <c r="G61" i="62"/>
  <c r="G60" i="62"/>
  <c r="G59" i="62"/>
  <c r="G56" i="62"/>
  <c r="E54" i="62"/>
  <c r="E83" i="62" s="1"/>
  <c r="G83" i="62" s="1"/>
  <c r="G52" i="62"/>
  <c r="F259" i="54"/>
  <c r="F254" i="54"/>
  <c r="F249" i="54"/>
  <c r="F188" i="54"/>
  <c r="F183" i="54"/>
  <c r="F143" i="54"/>
  <c r="F142" i="54"/>
  <c r="F220" i="1"/>
  <c r="F108" i="1"/>
  <c r="F245" i="1"/>
  <c r="F240" i="1"/>
  <c r="F235" i="1"/>
  <c r="F180" i="1"/>
  <c r="F175" i="1"/>
  <c r="F135" i="1"/>
  <c r="F134" i="1"/>
  <c r="E241" i="62" l="1"/>
  <c r="G241" i="62" s="1"/>
  <c r="E86" i="63"/>
  <c r="E136" i="62"/>
  <c r="G136" i="62" s="1"/>
  <c r="E194" i="62"/>
  <c r="G194" i="62" s="1"/>
  <c r="E143" i="62"/>
  <c r="G143" i="62" s="1"/>
  <c r="E196" i="62"/>
  <c r="G196" i="62" s="1"/>
  <c r="E113" i="62"/>
  <c r="E192" i="62"/>
  <c r="G192" i="62" s="1"/>
  <c r="G401" i="62"/>
  <c r="G399" i="62"/>
  <c r="E122" i="62"/>
  <c r="G122" i="62" s="1"/>
  <c r="G121" i="62"/>
  <c r="G140" i="62"/>
  <c r="G168" i="63"/>
  <c r="G170" i="63" s="1"/>
  <c r="G143" i="63" s="1"/>
  <c r="G7" i="63" s="1"/>
  <c r="G61" i="63"/>
  <c r="G78" i="63" s="1"/>
  <c r="G80" i="63" s="1"/>
  <c r="G101" i="63"/>
  <c r="G326" i="62"/>
  <c r="G328" i="62" s="1"/>
  <c r="G126" i="62"/>
  <c r="G234" i="63"/>
  <c r="G232" i="63"/>
  <c r="G236" i="63" s="1"/>
  <c r="G352" i="62"/>
  <c r="G354" i="62" s="1"/>
  <c r="G119" i="62"/>
  <c r="E125" i="62"/>
  <c r="G181" i="62"/>
  <c r="G96" i="62"/>
  <c r="E105" i="63"/>
  <c r="G105" i="63" s="1"/>
  <c r="E130" i="62"/>
  <c r="G130" i="62" s="1"/>
  <c r="E107" i="62"/>
  <c r="G107" i="62" s="1"/>
  <c r="E297" i="62"/>
  <c r="G90" i="63"/>
  <c r="G54" i="62"/>
  <c r="G186" i="62"/>
  <c r="E100" i="62"/>
  <c r="G100" i="62" s="1"/>
  <c r="G63" i="64"/>
  <c r="G138" i="62"/>
  <c r="G403" i="62" l="1"/>
  <c r="G374" i="62" s="1"/>
  <c r="G312" i="62" s="1"/>
  <c r="G16" i="62" s="1"/>
  <c r="G5" i="64"/>
  <c r="G58" i="65"/>
  <c r="G59" i="65" s="1"/>
  <c r="G42" i="65" s="1"/>
  <c r="G311" i="62"/>
  <c r="G15" i="62" s="1"/>
  <c r="G331" i="62"/>
  <c r="G8" i="63"/>
  <c r="G199" i="63"/>
  <c r="G310" i="62"/>
  <c r="G318" i="62"/>
  <c r="G85" i="62"/>
  <c r="G87" i="62" s="1"/>
  <c r="G297" i="62"/>
  <c r="E198" i="62"/>
  <c r="E107" i="63"/>
  <c r="G107" i="63" s="1"/>
  <c r="E105" i="62"/>
  <c r="G105" i="62" s="1"/>
  <c r="G125" i="62"/>
  <c r="E124" i="62"/>
  <c r="E103" i="63"/>
  <c r="G103" i="63" s="1"/>
  <c r="G134" i="63" s="1"/>
  <c r="G145" i="62" l="1"/>
  <c r="G147" i="62" s="1"/>
  <c r="G6" i="62" s="1"/>
  <c r="G11" i="66"/>
  <c r="G136" i="63"/>
  <c r="G38" i="63" s="1"/>
  <c r="G6" i="63" s="1"/>
  <c r="G9" i="63" s="1"/>
  <c r="G53" i="65" s="1"/>
  <c r="G54" i="65" s="1"/>
  <c r="G41" i="65" s="1"/>
  <c r="G5" i="62"/>
  <c r="E200" i="62"/>
  <c r="G200" i="62" s="1"/>
  <c r="G198" i="62"/>
  <c r="G303" i="62"/>
  <c r="G301" i="62"/>
  <c r="G14" i="62"/>
  <c r="G17" i="62" s="1"/>
  <c r="G313" i="62"/>
  <c r="G33" i="65" l="1"/>
  <c r="G34" i="65" s="1"/>
  <c r="G10" i="65" s="1"/>
  <c r="G63" i="65"/>
  <c r="G64" i="65" s="1"/>
  <c r="G43" i="65" s="1"/>
  <c r="G305" i="62"/>
  <c r="G232" i="62" s="1"/>
  <c r="G8" i="62" s="1"/>
  <c r="G13" i="66"/>
  <c r="G14" i="66" s="1"/>
  <c r="G45" i="62"/>
  <c r="G210" i="62"/>
  <c r="G212" i="62" s="1"/>
  <c r="G11" i="63"/>
  <c r="G12" i="63" s="1"/>
  <c r="I7" i="63"/>
  <c r="G7" i="62" l="1"/>
  <c r="G9" i="62" s="1"/>
  <c r="G21" i="62" s="1"/>
  <c r="G156" i="62"/>
  <c r="F234" i="54" l="1"/>
  <c r="F111" i="54"/>
  <c r="G48" i="65" l="1"/>
  <c r="G49" i="65" s="1"/>
  <c r="G40" i="65" s="1"/>
  <c r="G39" i="65" s="1"/>
  <c r="G22" i="62"/>
  <c r="G23" i="62" s="1"/>
  <c r="A11" i="56"/>
  <c r="F13" i="56"/>
  <c r="A16" i="56"/>
  <c r="F18" i="56"/>
  <c r="A21" i="56"/>
  <c r="F23" i="56"/>
  <c r="F28" i="56"/>
  <c r="F33" i="56"/>
  <c r="F38" i="56"/>
  <c r="F44" i="56"/>
  <c r="F49" i="56"/>
  <c r="F54" i="56"/>
  <c r="F59" i="56"/>
  <c r="F64" i="56"/>
  <c r="F69" i="56"/>
  <c r="F74" i="56"/>
  <c r="F79" i="56"/>
  <c r="F85" i="56"/>
  <c r="F86" i="56"/>
  <c r="F92" i="56"/>
  <c r="F97" i="56"/>
  <c r="F102" i="56"/>
  <c r="F107" i="56"/>
  <c r="F112" i="56"/>
  <c r="F117" i="56"/>
  <c r="F118" i="56"/>
  <c r="F123" i="56"/>
  <c r="F128" i="56"/>
  <c r="F133" i="56"/>
  <c r="F139" i="56"/>
  <c r="F144" i="56"/>
  <c r="F149" i="56"/>
  <c r="F154" i="56"/>
  <c r="A26" i="56" l="1"/>
  <c r="F168" i="56"/>
  <c r="F164" i="56"/>
  <c r="F159" i="56"/>
  <c r="A36" i="56" l="1"/>
  <c r="A31" i="56"/>
  <c r="F170" i="56"/>
  <c r="G28" i="65" s="1"/>
  <c r="G29" i="65" s="1"/>
  <c r="G9" i="65" s="1"/>
  <c r="A41" i="56" l="1"/>
  <c r="A47" i="56" l="1"/>
  <c r="A52" i="56" s="1"/>
  <c r="A57" i="56" l="1"/>
  <c r="A62" i="56"/>
  <c r="A67" i="56" s="1"/>
  <c r="A72" i="56" s="1"/>
  <c r="A77" i="56" l="1"/>
  <c r="A82" i="56"/>
  <c r="A89" i="56"/>
  <c r="A95" i="56" l="1"/>
  <c r="A100" i="56"/>
  <c r="A105" i="56" s="1"/>
  <c r="A110" i="56" s="1"/>
  <c r="A115" i="56" s="1"/>
  <c r="A121" i="56" s="1"/>
  <c r="A126" i="56" s="1"/>
  <c r="A131" i="56" s="1"/>
  <c r="A136" i="56" s="1"/>
  <c r="A142" i="56" s="1"/>
  <c r="A147" i="56" s="1"/>
  <c r="A152" i="56" s="1"/>
  <c r="A157" i="56" s="1"/>
  <c r="A162" i="56" s="1"/>
  <c r="A167" i="56" s="1"/>
  <c r="F20" i="54" l="1"/>
  <c r="F214" i="54" l="1"/>
  <c r="F37" i="54"/>
  <c r="F208" i="54"/>
  <c r="F67" i="54"/>
  <c r="F77" i="54" l="1"/>
  <c r="F62" i="54"/>
  <c r="F173" i="55" l="1"/>
  <c r="F107" i="55"/>
  <c r="F102" i="55"/>
  <c r="F97" i="55"/>
  <c r="F92" i="55"/>
  <c r="F78" i="55"/>
  <c r="F40" i="1"/>
  <c r="F25" i="1"/>
  <c r="F20" i="1"/>
  <c r="F133" i="55" l="1"/>
  <c r="F128" i="55"/>
  <c r="F123" i="55"/>
  <c r="F198" i="55"/>
  <c r="F270" i="54"/>
  <c r="F255" i="1"/>
  <c r="F150" i="1" l="1"/>
  <c r="F145" i="1"/>
  <c r="F140" i="1"/>
  <c r="F158" i="54"/>
  <c r="F153" i="54"/>
  <c r="F148" i="54"/>
  <c r="F210" i="1"/>
  <c r="F98" i="1"/>
  <c r="F97" i="1"/>
  <c r="F209" i="55" l="1"/>
  <c r="F203" i="55"/>
  <c r="F193" i="55"/>
  <c r="F188" i="55"/>
  <c r="F183" i="55"/>
  <c r="F178" i="55"/>
  <c r="F168" i="55"/>
  <c r="F163" i="55"/>
  <c r="F158" i="55"/>
  <c r="F153" i="55"/>
  <c r="F148" i="55"/>
  <c r="F143" i="55"/>
  <c r="F138" i="55"/>
  <c r="F118" i="55"/>
  <c r="F117" i="55"/>
  <c r="F112" i="55"/>
  <c r="F88" i="55"/>
  <c r="F83" i="55"/>
  <c r="F73" i="55"/>
  <c r="F68" i="55"/>
  <c r="F63" i="55"/>
  <c r="F58" i="55"/>
  <c r="F53" i="55"/>
  <c r="F47" i="55"/>
  <c r="F15" i="55"/>
  <c r="A13" i="55"/>
  <c r="A18" i="55" l="1"/>
  <c r="F218" i="55"/>
  <c r="F214" i="55"/>
  <c r="A23" i="55" l="1"/>
  <c r="A28" i="55" s="1"/>
  <c r="F220" i="55"/>
  <c r="G23" i="65" s="1"/>
  <c r="G24" i="65" s="1"/>
  <c r="G8" i="65" s="1"/>
  <c r="A33" i="55" l="1"/>
  <c r="A39" i="55" l="1"/>
  <c r="A44" i="55" s="1"/>
  <c r="A50" i="55" l="1"/>
  <c r="A56" i="55" s="1"/>
  <c r="A61" i="55"/>
  <c r="A66" i="55" s="1"/>
  <c r="A71" i="55" s="1"/>
  <c r="A76" i="55" l="1"/>
  <c r="A81" i="55" s="1"/>
  <c r="F88" i="54"/>
  <c r="F83" i="54"/>
  <c r="F57" i="54"/>
  <c r="F105" i="54"/>
  <c r="F104" i="54"/>
  <c r="A86" i="55" l="1"/>
  <c r="F265" i="54"/>
  <c r="F244" i="54"/>
  <c r="F239" i="54"/>
  <c r="F229" i="54"/>
  <c r="F224" i="54"/>
  <c r="F219" i="54"/>
  <c r="F203" i="54"/>
  <c r="F198" i="54"/>
  <c r="F193" i="54"/>
  <c r="F178" i="54"/>
  <c r="F173" i="54"/>
  <c r="F168" i="54"/>
  <c r="F163" i="54"/>
  <c r="F137" i="54"/>
  <c r="F136" i="54"/>
  <c r="F131" i="54"/>
  <c r="F126" i="54"/>
  <c r="F121" i="54"/>
  <c r="F116" i="54"/>
  <c r="F98" i="54"/>
  <c r="F93" i="54"/>
  <c r="F52" i="54"/>
  <c r="F47" i="54"/>
  <c r="F42" i="54"/>
  <c r="F32" i="54"/>
  <c r="F26" i="54"/>
  <c r="F15" i="54"/>
  <c r="A13" i="54"/>
  <c r="F284" i="54" l="1"/>
  <c r="F280" i="54"/>
  <c r="F275" i="54"/>
  <c r="A18" i="54"/>
  <c r="A90" i="55"/>
  <c r="A23" i="54" l="1"/>
  <c r="A29" i="54" s="1"/>
  <c r="A35" i="54" s="1"/>
  <c r="A40" i="54" s="1"/>
  <c r="A95" i="55"/>
  <c r="A100" i="55" s="1"/>
  <c r="A105" i="55" s="1"/>
  <c r="F286" i="54"/>
  <c r="G17" i="65" s="1"/>
  <c r="A110" i="55" l="1"/>
  <c r="A115" i="55" s="1"/>
  <c r="A121" i="55"/>
  <c r="A45" i="54"/>
  <c r="A50" i="54" s="1"/>
  <c r="A126" i="55" l="1"/>
  <c r="A55" i="54"/>
  <c r="A60" i="54" s="1"/>
  <c r="A65" i="54" s="1"/>
  <c r="A75" i="54" l="1"/>
  <c r="A80" i="54" s="1"/>
  <c r="A131" i="55"/>
  <c r="A136" i="55"/>
  <c r="A141" i="55" s="1"/>
  <c r="A86" i="54" l="1"/>
  <c r="A91" i="54" s="1"/>
  <c r="A96" i="54" s="1"/>
  <c r="A101" i="54" s="1"/>
  <c r="A108" i="54" s="1"/>
  <c r="A146" i="55"/>
  <c r="A151" i="55" l="1"/>
  <c r="A114" i="54"/>
  <c r="A156" i="55" l="1"/>
  <c r="A119" i="54"/>
  <c r="A161" i="55" l="1"/>
  <c r="A124" i="54"/>
  <c r="A129" i="54" s="1"/>
  <c r="A134" i="54" s="1"/>
  <c r="A140" i="54" s="1"/>
  <c r="A166" i="55" l="1"/>
  <c r="A171" i="55" s="1"/>
  <c r="A146" i="54"/>
  <c r="A151" i="54" s="1"/>
  <c r="A156" i="54" s="1"/>
  <c r="A161" i="54" l="1"/>
  <c r="A176" i="55" l="1"/>
  <c r="A181" i="55" s="1"/>
  <c r="A166" i="54"/>
  <c r="A171" i="54" s="1"/>
  <c r="A176" i="54" s="1"/>
  <c r="A181" i="54" s="1"/>
  <c r="A186" i="54" s="1"/>
  <c r="A186" i="55" l="1"/>
  <c r="A191" i="55" s="1"/>
  <c r="A196" i="55" s="1"/>
  <c r="A201" i="55" s="1"/>
  <c r="A206" i="55" s="1"/>
  <c r="A212" i="55" s="1"/>
  <c r="A217" i="55" s="1"/>
  <c r="A191" i="54"/>
  <c r="A196" i="54" s="1"/>
  <c r="A201" i="54" s="1"/>
  <c r="F190" i="1"/>
  <c r="F35" i="1"/>
  <c r="A206" i="54" l="1"/>
  <c r="A211" i="54" s="1"/>
  <c r="F215" i="1"/>
  <c r="F205" i="1"/>
  <c r="F55" i="1"/>
  <c r="F50" i="1"/>
  <c r="F45" i="1"/>
  <c r="A217" i="54" l="1"/>
  <c r="F250" i="1"/>
  <c r="F200" i="1"/>
  <c r="F195" i="1"/>
  <c r="A222" i="54" l="1"/>
  <c r="A227" i="54" s="1"/>
  <c r="A232" i="54" s="1"/>
  <c r="A237" i="54" l="1"/>
  <c r="A242" i="54" s="1"/>
  <c r="A13" i="1"/>
  <c r="A247" i="54" l="1"/>
  <c r="A252" i="54" s="1"/>
  <c r="A257" i="54" s="1"/>
  <c r="A18" i="1"/>
  <c r="A23" i="1" s="1"/>
  <c r="F230" i="1"/>
  <c r="F225" i="1"/>
  <c r="F185" i="1"/>
  <c r="F170" i="1"/>
  <c r="F165" i="1"/>
  <c r="F160" i="1"/>
  <c r="F155" i="1"/>
  <c r="F129" i="1"/>
  <c r="F128" i="1"/>
  <c r="F123" i="1"/>
  <c r="F118" i="1"/>
  <c r="F113" i="1"/>
  <c r="F103" i="1"/>
  <c r="F91" i="1"/>
  <c r="F86" i="1"/>
  <c r="F81" i="1"/>
  <c r="F30" i="1"/>
  <c r="F15" i="1"/>
  <c r="F269" i="1" l="1"/>
  <c r="F265" i="1"/>
  <c r="F260" i="1"/>
  <c r="A262" i="54"/>
  <c r="A268" i="54" s="1"/>
  <c r="A273" i="54" s="1"/>
  <c r="A278" i="54" s="1"/>
  <c r="A283" i="54" s="1"/>
  <c r="F271" i="1" l="1"/>
  <c r="G16" i="65" s="1"/>
  <c r="G18" i="65" s="1"/>
  <c r="G7" i="65" s="1"/>
  <c r="G6" i="65" s="1"/>
  <c r="A28" i="1" l="1"/>
  <c r="A33" i="1" l="1"/>
  <c r="A38" i="1" l="1"/>
  <c r="A43" i="1" l="1"/>
  <c r="A48" i="1" s="1"/>
  <c r="A53" i="1" s="1"/>
  <c r="A58" i="1" l="1"/>
  <c r="A63" i="1" s="1"/>
  <c r="A68" i="1" s="1"/>
  <c r="A74" i="1" s="1"/>
  <c r="A84" i="1" l="1"/>
  <c r="A89" i="1" l="1"/>
  <c r="A94" i="1"/>
  <c r="A101" i="1" s="1"/>
  <c r="A106" i="1" l="1"/>
  <c r="A111" i="1" l="1"/>
  <c r="A116" i="1" l="1"/>
  <c r="A121" i="1" l="1"/>
  <c r="A126" i="1"/>
  <c r="A132" i="1" l="1"/>
  <c r="A143" i="1" l="1"/>
  <c r="A148" i="1" l="1"/>
  <c r="A153" i="1"/>
  <c r="A158" i="1" s="1"/>
  <c r="A163" i="1" l="1"/>
  <c r="A168" i="1" s="1"/>
  <c r="A173" i="1"/>
  <c r="A178" i="1" l="1"/>
  <c r="A183" i="1" s="1"/>
  <c r="A188" i="1" s="1"/>
  <c r="A193" i="1" l="1"/>
  <c r="A198" i="1" l="1"/>
  <c r="A203" i="1" l="1"/>
  <c r="A208" i="1" l="1"/>
  <c r="A213" i="1" l="1"/>
  <c r="A218" i="1" s="1"/>
  <c r="A223" i="1" l="1"/>
  <c r="A228" i="1" s="1"/>
  <c r="A233" i="1" s="1"/>
  <c r="A238" i="1" s="1"/>
  <c r="A243" i="1" s="1"/>
  <c r="A247" i="1" l="1"/>
  <c r="A253" i="1" s="1"/>
  <c r="A258" i="1" s="1"/>
  <c r="A263" i="1" s="1"/>
  <c r="A268" i="1" s="1"/>
</calcChain>
</file>

<file path=xl/sharedStrings.xml><?xml version="1.0" encoding="utf-8"?>
<sst xmlns="http://schemas.openxmlformats.org/spreadsheetml/2006/main" count="2113" uniqueCount="1072">
  <si>
    <t>Z. ŠT.</t>
  </si>
  <si>
    <t>kos</t>
  </si>
  <si>
    <t>SKUPAJ:</t>
  </si>
  <si>
    <t xml:space="preserve">R E K A P I T U L A C I J A </t>
  </si>
  <si>
    <t>investicija</t>
  </si>
  <si>
    <t>( m )</t>
  </si>
  <si>
    <t xml:space="preserve">POPIS MATERIALA IN DEL S PREDRAČUNOM </t>
  </si>
  <si>
    <t>GRADBENA DELA</t>
  </si>
  <si>
    <t>KOLIČINA</t>
  </si>
  <si>
    <t>ENOTA</t>
  </si>
  <si>
    <t>Asfalt na vozišču - rezanje in rušenje</t>
  </si>
  <si>
    <t>Kanalizacijske zveze</t>
  </si>
  <si>
    <t>Planiranje dna jarka z natančnostjo +,- 3 cm.</t>
  </si>
  <si>
    <t>Planiranje dna jarka</t>
  </si>
  <si>
    <t>Odvoz in dovoz materiala</t>
  </si>
  <si>
    <t>Opozorilni trak</t>
  </si>
  <si>
    <t>Prehod za pešce</t>
  </si>
  <si>
    <t>Prehod za pešce in osebna vozila</t>
  </si>
  <si>
    <t>Zavarovanje in nadzor podzemnih instalacij</t>
  </si>
  <si>
    <t>Stroški zapore ceste, prometna signalizacija in osvetlitev zapore - ocena.
(obračun po dejanskih stroških oz. po m)</t>
  </si>
  <si>
    <t>Nepredvidena dela odobrena s strani nadzora in obračunana po analizi cen v skladu s kalkulativnimi elementi.</t>
  </si>
  <si>
    <t>Rezanje, rušenje in odstranitev asfalta na vozišču, z vsemi manipulacijami, z odvozom na stalno deponijo in vključno s pristojbino.</t>
  </si>
  <si>
    <t>a) strojni izkop</t>
  </si>
  <si>
    <t>b) ročni izkop</t>
  </si>
  <si>
    <t xml:space="preserve">
OPIS POSTAVKE
</t>
  </si>
  <si>
    <t>kg</t>
  </si>
  <si>
    <t>Odstranitev obstoječih kanalizacijskih zvez premera 20 - 30 cm za odvodnjavanje meteorne ali odpadne vode z vsemi preddeli, ter naprava novih polnoobbetoniranih zvez.</t>
  </si>
  <si>
    <r>
      <t>m</t>
    </r>
    <r>
      <rPr>
        <vertAlign val="superscript"/>
        <sz val="10"/>
        <rFont val="Arial"/>
        <family val="2"/>
        <charset val="238"/>
      </rPr>
      <t>1</t>
    </r>
  </si>
  <si>
    <t>CENA/ENOTO [EUR]</t>
  </si>
  <si>
    <t>CENA
[EUR]</t>
  </si>
  <si>
    <t>( EUR )</t>
  </si>
  <si>
    <t>EUR</t>
  </si>
  <si>
    <r>
      <t>m</t>
    </r>
    <r>
      <rPr>
        <vertAlign val="superscript"/>
        <sz val="10"/>
        <rFont val="Arial"/>
        <family val="2"/>
        <charset val="238"/>
      </rPr>
      <t>3</t>
    </r>
  </si>
  <si>
    <r>
      <t>m</t>
    </r>
    <r>
      <rPr>
        <vertAlign val="superscript"/>
        <sz val="10"/>
        <rFont val="Arial"/>
        <family val="2"/>
        <charset val="238"/>
      </rPr>
      <t>2</t>
    </r>
  </si>
  <si>
    <t>št.</t>
  </si>
  <si>
    <t>Priprava gradbišča, zarisovanje trase, določitev globin izkopa in zakoličba trase, zavarovanje zakoličbe in izdelava zakoličbenega načrta.</t>
  </si>
  <si>
    <t>Cestni požiralnik, peskolov</t>
  </si>
  <si>
    <t>Odstranitev in postavitev novega cestnega požiralnika premera 40 cm, z vsemi preddeli in manipulacijami, izvedbo požiralniške zveze iz betonske oz. PVC cevi obstoječega premera. Cevi so polnoobetonirane, rešetka oziroma pokrov se ohrani za kasnejšo vgradnjo.</t>
  </si>
  <si>
    <t>Vzdolžno varovanje - pesek</t>
  </si>
  <si>
    <r>
      <t>Vzdolžno varovanje energetskih vodov (optični in elektro kabli, vodovod, plin) kompletno z obešanjem, podpiranjem, varovanjem ter vzpostavitvijo v prvotno stanje (</t>
    </r>
    <r>
      <rPr>
        <b/>
        <sz val="10"/>
        <rFont val="Arial"/>
        <family val="2"/>
        <charset val="238"/>
      </rPr>
      <t>obsip s finim peskom</t>
    </r>
    <r>
      <rPr>
        <sz val="10"/>
        <rFont val="Arial"/>
        <family val="2"/>
        <charset val="238"/>
      </rPr>
      <t xml:space="preserve"> ter polaganje opozorilnega traku)</t>
    </r>
  </si>
  <si>
    <t>Ročno rušenje betona</t>
  </si>
  <si>
    <t>Ročno rušenje betonov nad obstoječimi kabelskimi instalacijami, z nakladanjem ruševin in odvozom na stalno deponijo, s stroškom deponijskega prostora.</t>
  </si>
  <si>
    <t>Prečno varovanje - pesek</t>
  </si>
  <si>
    <t xml:space="preserve">Prečno križanje in varovanje energetskih vodov (optični, telefonski in elektro kabli, vodovod,plin) kompletno z obešanjem, podpiranjem, varovanjem ter vzpostavitvijo v prvotno stanje (obsip s finim peskom ter polaganje opozorilnega traku) </t>
  </si>
  <si>
    <t>Ročno rušenje asfalta zaradi korenin</t>
  </si>
  <si>
    <t>Ročno rušenje asfalta v območju korenin z nakladanjem na kamion po navodilih arborista.</t>
  </si>
  <si>
    <t xml:space="preserve">Drevo </t>
  </si>
  <si>
    <t>Strojni posek dreves z odkopom korenin in panjev in ostalimi potrebnimi deli, vključno z nakladanjem na kamion in odvozom na stalno deponijo, vključno s pristojbino. Zasaditev novega drevesa skladno z arboretičnimi smernicami. Sadika, obseg debla 16/18 cm, vrsta sadike:
Betula pendula, breza ali
Acer platanoides, javor ali
Acer campestre, maklen.</t>
  </si>
  <si>
    <t>Drevo - varovanje</t>
  </si>
  <si>
    <t>Iskanje, varovanje korenin drevesa glede na določila arborističnih smernic in nadzora arbostista na terenu.</t>
  </si>
  <si>
    <t>Vertikalni stik - dilaplast</t>
  </si>
  <si>
    <t>Izdelava vertikalnih stikov med starim in novim asfaltom z dilaplastom 2-4 cm debela plast pri čemer je upoštevano 1kg Dilaplasta za 12 m stika.</t>
  </si>
  <si>
    <t>Zatesnitev stika - TC trak</t>
  </si>
  <si>
    <t>Zatesnitev stika med starim in novim asfaltom z bitumenskim TC trakom 30x10 mm.</t>
  </si>
  <si>
    <t>vozišče:</t>
  </si>
  <si>
    <t>pločnik:</t>
  </si>
  <si>
    <t>Protiprašna zaščita</t>
  </si>
  <si>
    <t>Betonski robniki - obstoječi</t>
  </si>
  <si>
    <t>Rušenje obrobe iz betonskih robnikov vseh vrst na betonski podlagi, s čiščenjem, odlaganjem na deponijo ob gradbišču in ponovna vgradnja obstoječih robnikov na betonsko podlago C 12/15 (0,05m3/m).</t>
  </si>
  <si>
    <t>Betonski robniki - novi</t>
  </si>
  <si>
    <t>Rušenje obrobe iz betonskih robnikov vseh vrst na betonski podlagi z nakladanjem na kamion in z odvozom na stalno gradbeno deponijo, vključno s pristojbino. Vgradnja novih betonskih robnikov na betonsko podlago C 12/15 (0,05 m3/m).</t>
  </si>
  <si>
    <t>Kombinirani izkop - odvoz na deponijo</t>
  </si>
  <si>
    <t>Zasip - tamponski material - 0/32 mm</t>
  </si>
  <si>
    <t>Zasip - tamponski material - 0/63 mm</t>
  </si>
  <si>
    <t>Odvoz in dovoz izkopanega materiala, z vsemi manipulacijami na oz. iz začasne deponije, vključno s pristojbino.</t>
  </si>
  <si>
    <t xml:space="preserve">Zakoličba obstoječih komunalnih naprav (križanja in približevanja) in nadzor upravljalca podzemnih instalacij (vodovod, kanalizacija, plin, vročevod, elektro, javna razsvetljava, TK voj, KTV), ki prečkajo ali kako drugače segajo v profil izkopa (glede na obsežnost objekta in po računu upravljalca). </t>
  </si>
  <si>
    <t>Nepredvidena dela</t>
  </si>
  <si>
    <t>Dobava in vgrajevanje dvoslojnega asfalta, odstranjevanje sloja tampona v debelini grobega in finega asfalta, fino planiranje in valjanje podlage, obrizg z emulzijo, obdelava stika med novim in starim asfaltom in (po potrebi) obnovitvitev horizontalne prometne signalizacije.</t>
  </si>
  <si>
    <t>asfaltbeton: vezana obrabno zaporna plast AC 8 surf B 70/100 A4, d = 3 cm</t>
  </si>
  <si>
    <t xml:space="preserve">Izdelava, vzdrževanje med gradnjo in odstranitev začasnih lesenih prehodov za pešce v širini 1.25 m, z zaščitno ograjo na obeh straneh prehoda. </t>
  </si>
  <si>
    <t xml:space="preserve">zdelava, vzdrževanje med gradnjo in odstranitev začasnih lesenih prehodov širine 3.0 za pešce in motorna osebna vozila do nosilnosti 2000 kg, z zaščitno ograjo na obeh straneh prehoda in signalizacijo v skladu z veljavnimi predpisi. Izvajalec mora predložiti ustrezni statični izračun prehoda. </t>
  </si>
  <si>
    <t xml:space="preserve">S K U P A J - A : </t>
  </si>
  <si>
    <t xml:space="preserve">S K U P A J - B : </t>
  </si>
  <si>
    <t xml:space="preserve">Ročni izkop - poglobitev jarka </t>
  </si>
  <si>
    <t>OZN.</t>
  </si>
  <si>
    <t>III</t>
  </si>
  <si>
    <t>II</t>
  </si>
  <si>
    <t>I</t>
  </si>
  <si>
    <t>vrednost
( EUR )</t>
  </si>
  <si>
    <t xml:space="preserve">Dobava in vgradnja tamponskega drobljenca, zrnatosti od 0 do 32 mm za nosilni sloj, s komprimiranjem po slojih v deb. 20 - 30 cm do predpisane zbitosti in planiranje površine s točnostjo +- 1.0 cm. Vgradnja 0,40 cm pod zgornjim ustrojem ceste. </t>
  </si>
  <si>
    <t xml:space="preserve">Dobava in vgradnja gramoza za tamponsko plast, zrnatosti od 0 do 63 mm, s komprimiranjem po slojih v deb. 20 - 30 cm do predpisane zbitosti in planiranje površine s točnostjo +- 1.0 cm. </t>
  </si>
  <si>
    <t>Objekt:</t>
  </si>
  <si>
    <t>B - VROČEVODNI PRIKLJUČKI</t>
  </si>
  <si>
    <t>A - GLAVNI VROČEVODI</t>
  </si>
  <si>
    <t>trasa in lokacija</t>
  </si>
  <si>
    <t>oznaka vročevoda</t>
  </si>
  <si>
    <t>dolžina
vročevoda</t>
  </si>
  <si>
    <t>VSI STROŠKI, POVEZANI Z ZAVAROVANJEM GRADBIŠČA, MORAJO BITI ZAJETI V ENOTNIH CENAH.</t>
  </si>
  <si>
    <t>OPOMBA:</t>
  </si>
  <si>
    <t>Vzdrževanje vseh prekopanih javnih površin v času od rušitve asfalta do vzpostavitve v prvotno stanje, ki zajema polivanje - protiprašna zaščita, dosip udarnih jam, utrjevanje in planiranje, vključno z dobavo materiala in delom.</t>
  </si>
  <si>
    <t>Ročni izkop jarka za cevovod v območju varjenja cevovoda, v terenu III - IV kategorije, z odmetom na rob jarka (0,2 m3/varjeni spoj).</t>
  </si>
  <si>
    <t>Izdelava posteljice in ročni obsip cevi z dopeljanim peskom zrnatosti od 0..4 mm (po detajlu iz projekta), ter ročno nabijanje v slojih do potrebne zbitosti.</t>
  </si>
  <si>
    <t>Dobava in polaganje opozorilnega PVC traku.</t>
  </si>
  <si>
    <t>kpl</t>
  </si>
  <si>
    <t>Vreča s peskom</t>
  </si>
  <si>
    <t>Dobava in polaganje vreče s peskom, dimenzije 80 x 40 x 10 cm, na razdalji 3 m, kot pomoč pri montaži cevi.</t>
  </si>
  <si>
    <t>Zaščitna cev-optika</t>
  </si>
  <si>
    <t>Opozorilni trak - optika</t>
  </si>
  <si>
    <t>Dobava in polaganje opozorilnega PVC traku, za položitev nad zaščitni cevjo optike.</t>
  </si>
  <si>
    <t>Zasip - posteljica - optika</t>
  </si>
  <si>
    <t>Izdelava posteljice in ročni obsip zaščitne cevi za optiko z dopeljanim peskom zrnatosti od 0..4 mm (po detajlu iz projekta), ter ročno nabijanje v slojih do potrebne zbitosti.</t>
  </si>
  <si>
    <t>Kombinirani izkop jarka za cevovod v terenu III-V kategorije, globine do 2,0 m z direktnim nakladanjem na kamion in odvozom na stalno deponijo, vključno s pristojbino.</t>
  </si>
  <si>
    <t>Zasip - posteljica</t>
  </si>
  <si>
    <t>Dobava in polaganje PE mikrocevi za polaganje optičnih vlaken dim.16/12 mm, položena v zemljo zunaj vročevodne kinete (ob kineti) ali predizoliranih vročevodnih cevi.</t>
  </si>
  <si>
    <t>Zapora ceste - signalizacija</t>
  </si>
  <si>
    <t>m</t>
  </si>
  <si>
    <t>Opozorilni trak za energetski kabel</t>
  </si>
  <si>
    <t>Dobava in polaganje opozorilnega PVC traku z napisom: "Pozor, energetski kabel".</t>
  </si>
  <si>
    <t>Zaščitna cev</t>
  </si>
  <si>
    <t>Dobava in vgradnja</t>
  </si>
  <si>
    <t>Stigmaflex 110</t>
  </si>
  <si>
    <t>Zaščitna cev za elektroenergetski kabel</t>
  </si>
  <si>
    <t>Izvede se po potrebi!</t>
  </si>
  <si>
    <t>Asfalt - vgradnja vozišče 9 cm</t>
  </si>
  <si>
    <r>
      <rPr>
        <b/>
        <sz val="10"/>
        <rFont val="Arial"/>
        <family val="2"/>
        <charset val="238"/>
      </rPr>
      <t>bitudrobir:</t>
    </r>
    <r>
      <rPr>
        <sz val="10"/>
        <rFont val="Arial"/>
        <family val="2"/>
        <charset val="238"/>
      </rPr>
      <t xml:space="preserve"> vezana nosilna zmes AC 22 base B 50/70 A3, d = 6 cm</t>
    </r>
  </si>
  <si>
    <t>fi 10 - 20 cm</t>
  </si>
  <si>
    <t>Zazidava zidu - predizolirane cevi</t>
  </si>
  <si>
    <t>Zazidava armiranobetonskega, kamnitega ali opečnatega zunanjega zidu pri vstopu novega predizoliranega vročevoda v obstoječi objekt. Pri tem se vgradi zidno tesnilo.
Odvoz odpadnega materiala na stalno deponijo. 
Z vsemi manipulacijami in potrebnim materialom.</t>
  </si>
  <si>
    <t>Jašek za optični kabel</t>
  </si>
  <si>
    <t>Izdelava AB jaška, globine do 1,0 m iz betonske cevi fi 60, vključno z povoznim litoželeznim pokrovom fi 60 cm, z nosilnostjo 40 t, vključno z vsemi potrebnimi manipulacijami in izkopom.</t>
  </si>
  <si>
    <t>Varovanje gradbene jame proti porušitvi - opaženje</t>
  </si>
  <si>
    <t>Obojestranska zaščita brežin gradbene jame proti porušitvi brežin v terenu III.-IV. Kategorije z razpiranjem oz. ustreznim postokom varovanja. Izdelava, montaža in demontaža dvostranskega opaža iz gladkih plošč in desk.</t>
  </si>
  <si>
    <t>Varovanje gradbene jame proti porušitvi - pokrivanje brežin s PVC folijo</t>
  </si>
  <si>
    <t>Obojestranskazaščita brežin gradbene jame proti porušitvi brežin v terenu III.-IV. Kategorije z PVC zaščitno folijo. Folija mora biti položena vzdolž brežine brežine in najmanj 1 m od roba izkopa.</t>
  </si>
  <si>
    <t xml:space="preserve">Varovanje gradbišča - ograja </t>
  </si>
  <si>
    <t>Varovanje gradbene jame po celotni dolžini izkopa z opozorilno PVC ali panelno ograjo višine 2,0 m (cca. 12 m na odprtino). Na mestih prevezav in pri gradbenih jamah, ki so odprte preko noči.</t>
  </si>
  <si>
    <t>Črpanje vode</t>
  </si>
  <si>
    <t>Črpanje vode iz gradbene jame s črpalko primerne kapacitete med izkopom in montažo (Obračun po dejansko porabljenem času).</t>
  </si>
  <si>
    <t>ur</t>
  </si>
  <si>
    <t>Rekonstrukcija vročevoda T1810 in gradnja sistemske povezave po Štembalovi ulici</t>
  </si>
  <si>
    <t xml:space="preserve">GLAVNI VROČEVOD </t>
  </si>
  <si>
    <t>T1810, DN150 - OBNOVA</t>
  </si>
  <si>
    <t>T1810, DN 150</t>
  </si>
  <si>
    <t>Betonski tlakovci - peščena podlaga - vgradnja novih</t>
  </si>
  <si>
    <t>Odstranitev betonskih tlakovcev vseh vrst (prane plošče, tlakovci…) z vsemi manipulacijami, z odvozom na stalno deponijo, vključno s pristojbino in ureditvijo v prvotno stanje z vgradnjo novih tlakovcev v peščeno podlago.</t>
  </si>
  <si>
    <t>Betonski tlak</t>
  </si>
  <si>
    <t>Rušenje betonskih površin (betonskih tlakov, koritnic…) debeline do 10cm, z vsemi manipulacijami, z odvozom ruševin na stalno deponijo, vključno s pristojbino in ponovna izdelava tlaka. (tlak je zalikan s fino cementno malto C 12/15).</t>
  </si>
  <si>
    <t>VROČEVODNI PRIKLJUČEK P-2577, DN65</t>
  </si>
  <si>
    <t>Baragova ulica 5</t>
  </si>
  <si>
    <t>P-2577, DN 65</t>
  </si>
  <si>
    <t>Linijska rešetka</t>
  </si>
  <si>
    <t>Odstranitev obstoječih linijskih rešetk širine do 30 cm komplet z betonskim koritom, deponiranje ob trasi, zavarovanje pred poškodbo in ponovna vgradnja.</t>
  </si>
  <si>
    <t xml:space="preserve">kos </t>
  </si>
  <si>
    <t>Kovinski stebriček</t>
  </si>
  <si>
    <t>Odstranitev kovinskega stebrička ali stojala, deponiranje ob trasi, zavarovanje pred poškodbo in ponovna postavitev.</t>
  </si>
  <si>
    <t>Betonski tlakovci - peščena podlaga - vgradnja obstoječih</t>
  </si>
  <si>
    <t>Odstranitev betonskih tlakovcev vseh vrst (prane plošče, tlakovci…), s čiščenjem, odlaganjem na deponijo ob gradbišču in ponovna vgradnja obstoječih tlakovcev v peščeno podlago.</t>
  </si>
  <si>
    <t>Betonski tlakovci - betonska podlaga - vgradnja novih</t>
  </si>
  <si>
    <t xml:space="preserve">Rušenje obstoječih betonskih tlakovcev vseh vrst z nakladanjem na kamion in z odvozom na stalno deponijo, vključno s pristojbino. Vgradnja novih tlakovcev na pripravljeno betonsko podlago. </t>
  </si>
  <si>
    <t>Površinski odkop humusa - rob jarka</t>
  </si>
  <si>
    <t xml:space="preserve">Površinski odkop humusa debeline do 30 cm, z odlaganjem na rob izkopa, premet do 10 m od gradbene jame z vsemi manipulacijami. Strojno razgrinjanje in fino ročno planiranje humusa, ponovna zatravitev v povprečni deb. 20 cm z odrivom ali s premetom materiala do 10 m. </t>
  </si>
  <si>
    <t>T1810, DN150 - NOVO</t>
  </si>
  <si>
    <t>Okrasno grmičevje in rože</t>
  </si>
  <si>
    <t>Odstranitev obstoječih rož in strojni posek grmičevja z ročno motorno žago z zlaganjem v gomile nakladanjem na prevozno sredstvo in odvozom na stalno deponijo, vključno s pristojbino. Ponovna zasaditev okrasnega grmičevja in rož.</t>
  </si>
  <si>
    <t>Asfalt na pločniku - rezanje in rušenje</t>
  </si>
  <si>
    <t xml:space="preserve">Rezanje, rušenje in odstranitev asfalta na pločniku, z vsemi manipulacijami, z odvozom na stalno deponijo in vključno s pristojbino. </t>
  </si>
  <si>
    <t>Jašek za odzračevanje, izpust</t>
  </si>
  <si>
    <t>AB plošča</t>
  </si>
  <si>
    <t>Dobava montažne armiranobetonske plošče iz C 12/15 za cestno kapo in postavitev na niveleto.</t>
  </si>
  <si>
    <t>Obbetoniranje LŽ kape</t>
  </si>
  <si>
    <t>Postavitev in obbetoniranje litoželezne kape.</t>
  </si>
  <si>
    <t>Jašek za dostop do predizoliranih pip</t>
  </si>
  <si>
    <t>Izdelava jaška premera Ø120 cm iz betonskih cevi, globine do 2 m za dostop do pedizoliranih pip.
Vključno z dobavo in montažo cevi, z vsemi zemeljskimi deli, AB temeljnim vencem in krovno ploščo d = 25 cm (C25/30 - armatura, opaž, beton).
Dno jaška ne sme sloneti na predizoliranih ceveh!</t>
  </si>
  <si>
    <t>Pokrov jaška Ø80 cm - PURATOR tip D400 P-TOP Strong 800, EN124, artikel P11400D-1F800, brez napisa. 
LTŽ pokrov na betonskem prstanu se namesti po montaži strojnih elementov - odprtina mora biti na mestu, ki omogoča nemoten dostop v jašek.</t>
  </si>
  <si>
    <t>Izdelava jaška premera Ø120 cm iz betonskih cevi, globine do 2,5 m z dobavo in montažo cevi, z vsemi zemeljskimi deli, AB temeljno in krovno ploščo d = 25 cm (C25/30 - armatura, opaž, beton). V dno jaška se vgradi ponikovalnica iz b.c. 60 cm, h= 0,5m, pod to globino se vgradi drenažno nasutje iz prodnikov Ø100mm. Nad ponikovalnico se vgradi pohodna, mrežna rešetka iz nerjavečega jekla dimenzij cca. Ø60 cm za postavitev črpalke. Dno jaška mora biti izvedeno s padcem proti ponikovalnici.
Pokrov jaška Ø80 cm - PURATOR tip D400 P-TOP Strong 800, EN124, artikel P11400D-1F800, brez napisa.
LTŽ pokrov na betonskem prstanu se namesti po montaži strojnih elementov - odprtina mora biti na mestu, ki omogoča nemoten dostop v jašek.
Vgradnja izvlečne lestve iz nerjavečega jekla kvadratnega profila dim. 40x40 mm. Prečke iz perforirane pločevine proti zdrsu, širina nastopne ploskve 35 cm, raster perforacije 2 cm. Lestev, pritrjena na steno, naj bo od stene jaška odmaknjena 10 cm zaradi nastopa. Izvlečni del lestve se namesti pred osnovno lestev, da je omogočen izvlek tik ob LTŽ okvirju - svetla odprtina za vstop v jašek naj bo čim večja. 
Vključno z montažnim materialom.</t>
  </si>
  <si>
    <t>Kovinski reklamni pano</t>
  </si>
  <si>
    <t>Odstranitev kovinskega reklamnega panoja ali stojala, deponiranje ob trasi, zavarovanje pred poškodbo in ponovna postavitev.</t>
  </si>
  <si>
    <t>C – GLAVNI PLINOVOD</t>
  </si>
  <si>
    <t>N-12005, PE110</t>
  </si>
  <si>
    <t xml:space="preserve">S K U P A J – C : </t>
  </si>
  <si>
    <t>IV</t>
  </si>
  <si>
    <t>Zapora ceste - signalizacija / plinovodi</t>
  </si>
  <si>
    <r>
      <rPr>
        <sz val="10"/>
        <rFont val="Arial"/>
        <family val="2"/>
        <charset val="238"/>
      </rPr>
      <t>m</t>
    </r>
    <r>
      <rPr>
        <vertAlign val="superscript"/>
        <sz val="10"/>
        <rFont val="Arial"/>
        <family val="2"/>
        <charset val="238"/>
      </rPr>
      <t>1</t>
    </r>
  </si>
  <si>
    <r>
      <rPr>
        <sz val="10"/>
        <rFont val="Arial"/>
        <family val="2"/>
        <charset val="238"/>
      </rPr>
      <t xml:space="preserve">Dobava in polaganje opozorilnega PVC traku, rumene barve z oznako </t>
    </r>
    <r>
      <rPr>
        <b/>
        <sz val="10"/>
        <rFont val="Arial"/>
        <family val="2"/>
        <charset val="238"/>
      </rPr>
      <t>POZOR PLINOVOD</t>
    </r>
    <r>
      <rPr>
        <sz val="10"/>
        <rFont val="Arial"/>
        <family val="2"/>
        <charset val="238"/>
      </rPr>
      <t>.</t>
    </r>
  </si>
  <si>
    <r>
      <rPr>
        <sz val="10"/>
        <rFont val="Arial"/>
        <family val="2"/>
        <charset val="238"/>
      </rPr>
      <t>m</t>
    </r>
    <r>
      <rPr>
        <vertAlign val="superscript"/>
        <sz val="10"/>
        <rFont val="Arial"/>
        <family val="2"/>
        <charset val="238"/>
      </rPr>
      <t>3</t>
    </r>
  </si>
  <si>
    <t>Dobava in vgradnja posteljice z dopeljanim peskom 0/4 mm za posteljico in obsip plinovoda, do višine 10 cm nad temenom cevi (po detajlu iz projekta), s planiranjem in utrjevanjem. Natančnost izdelave posteljice je +/- 1 cm.</t>
  </si>
  <si>
    <t>Zasip - posteljica / plinovodi</t>
  </si>
  <si>
    <r>
      <rPr>
        <sz val="10"/>
        <rFont val="Arial"/>
        <family val="2"/>
        <charset val="238"/>
      </rPr>
      <t>m</t>
    </r>
    <r>
      <rPr>
        <vertAlign val="superscript"/>
        <sz val="10"/>
        <rFont val="Arial"/>
        <family val="2"/>
        <charset val="238"/>
      </rPr>
      <t>2</t>
    </r>
  </si>
  <si>
    <t xml:space="preserve">Vzdrževanje vseh prekopanih javnih površin v času od rušitve asfalta do vzpostavitve v prvotno stanje, ki zajema polivanje - protiprašna zaščita, dosip udarnih jam, utrjevanje in planiranje, vključno z dobavo materiala in delom.
</t>
  </si>
  <si>
    <t>asfaltbeton: vezana obrabno zaporna plast AC 8 surf B 70/100 A5, d = 5 cm</t>
  </si>
  <si>
    <t>Dobava in vgrajevanje enoslojnega asfalta, odstranjevanje sloja tampona v debelini asfalta, fino planiranje in valjanje podlage, obrizg z emulzijo, obdelava stika med novim in starim asfaltom in (po potrebi) obnovitvitev horizontalne prometne signalizacije.</t>
  </si>
  <si>
    <t>Asfalt - vgradnja pločnik širine do 2,0 m - 5 cm</t>
  </si>
  <si>
    <t>Prečno križanje in varovanje energetskih vodov (optični, telefonski in elektro kabli) kompletno z obešanjem, podpiranjem, varovanjem ter vzpostavitvijo v prvotno stanje (obbetoniranje cevi z betonom ter polaganje opozorilnega traku)</t>
  </si>
  <si>
    <t>Prečno varovanje - beton</t>
  </si>
  <si>
    <r>
      <rPr>
        <sz val="10"/>
        <rFont val="Arial"/>
        <family val="2"/>
        <charset val="238"/>
      </rPr>
      <t>Vzdolžno varovanje energetskih vodov (optični in elektro kabli, vodovod, plin) kompletno z obešanjem, podpiranjem, varovanjem ter vzpostavitvijo v prvotno stanje (</t>
    </r>
    <r>
      <rPr>
        <b/>
        <sz val="10"/>
        <rFont val="Arial"/>
        <family val="2"/>
        <charset val="238"/>
      </rPr>
      <t>obbetoniranje cevi z betonom</t>
    </r>
    <r>
      <rPr>
        <sz val="10"/>
        <rFont val="Arial"/>
        <family val="2"/>
        <charset val="238"/>
      </rPr>
      <t xml:space="preserve"> ter polaganje opozorilnega traku)</t>
    </r>
  </si>
  <si>
    <t>Vzdolžno varovanje - beton</t>
  </si>
  <si>
    <r>
      <rPr>
        <sz val="10"/>
        <rFont val="Arial"/>
        <family val="2"/>
        <charset val="238"/>
      </rPr>
      <t>Vzdolžno varovanje energetskih vodov (optični in elektro kabli, vodovod, plin) kompletno z obešanjem, podpiranjem, varovanjem ter vzpostavitvijo v prvotno stanje (</t>
    </r>
    <r>
      <rPr>
        <b/>
        <sz val="10"/>
        <rFont val="Arial"/>
        <family val="2"/>
        <charset val="238"/>
      </rPr>
      <t>obsip s finim peskom</t>
    </r>
    <r>
      <rPr>
        <sz val="10"/>
        <rFont val="Arial"/>
        <family val="2"/>
        <charset val="238"/>
      </rPr>
      <t xml:space="preserve"> ter polaganje opozorilnega traku)</t>
    </r>
  </si>
  <si>
    <t>Obojestranska zaščita brežin gradbene jame proti porušitvi brežin v terenu III.-V. Kategorije z razpiranjem oz. ustreznim postokom varovanja. Izdelava, montaža in demontaža dvostranskega opaža iz gladkih plošč in desk.</t>
  </si>
  <si>
    <t>PLINOVOD N-12005, PE110x6,6</t>
  </si>
  <si>
    <t>V</t>
  </si>
  <si>
    <t>VI</t>
  </si>
  <si>
    <t>VII</t>
  </si>
  <si>
    <t>Vodovod "V1" po Štembalovi ulici -  229,61m</t>
  </si>
  <si>
    <t>1.1.</t>
  </si>
  <si>
    <t>PREDDELA VODOVOD V1 po Štembalovi ulici (SKUPAJ)</t>
  </si>
  <si>
    <t>1.2.</t>
  </si>
  <si>
    <t>GRADBENA DELA VODOVOD V1 po Štembalovi ulici (SKUPAJ)</t>
  </si>
  <si>
    <t>PREDDELA IN GRADBENA DELA - provizorij (skupaj)</t>
  </si>
  <si>
    <t>provizorij</t>
  </si>
  <si>
    <t>A1.3(**)</t>
  </si>
  <si>
    <t>SKUPAJ VODOVOD V1 po Štembalovi ulici (javni del)</t>
  </si>
  <si>
    <t>22% DDV</t>
  </si>
  <si>
    <t>A1.1. JAVNI VODOVOD V1 po Štembalovi ulici</t>
  </si>
  <si>
    <t xml:space="preserve">Opombe: 
PRI VSEH DELIH UPOŠTEVATI NAVODILA KOORDINATORJA ZA ZDRAVJE IN VARNOST PRI DELU TER VARNOSTNI NAČRT.
</t>
  </si>
  <si>
    <t>1. - PREDDELA IN GRADBENA DELA (vodovod V1 po Štembalovi ulici)</t>
  </si>
  <si>
    <t>V NAČRTU VODOVODA UPOŠTEVANI IZKOPI IN ZASIPI OD NIVELETE TERENA (+0,00).
Vsa varovanja, zaščite, prestavitve,... drugih obstoječih komunalnih vodov na območju posega se izvedejo po navodilih in pod nadzorom upravljalcev teh vodov. Obračun v zvezi s prestavitvami se izvede po dejanskih količinah z vpisom v gradbenih knjigah.
IZKOPAN MATERIAL SE LAHKO ZA ZASIP UPORABI LE PO ODOBRITVI GEOTEHNIČNEGA NADZORA!
PRI VSEH IZKOPIH IN ZASIPIH JE POTREBNO FAKTOR RAZRAHLJIVOSTI (RAZSUTJA) UPOŠTEVATI V CENI NA ENOTO!
(**) V načrtu upoštevana rušitev in ponovna vzpostavitev tangiranih javnih prometnih površin v prvotno stanje. Upoštevana celotna cesta z obojestranskim pločnikom</t>
  </si>
  <si>
    <t>1.</t>
  </si>
  <si>
    <t>PREDDELA IN GRADBENA DELA za vodovod 
V1 po Štembalovi ulici (SKUPAJ)</t>
  </si>
  <si>
    <t>Opis postavke:</t>
  </si>
  <si>
    <t>enota</t>
  </si>
  <si>
    <t>količina</t>
  </si>
  <si>
    <t>cena</t>
  </si>
  <si>
    <t>znesek</t>
  </si>
  <si>
    <t>PREDDELA za javni vodovod V1 po Štembalovi ulici</t>
  </si>
  <si>
    <t>1.1.1.</t>
  </si>
  <si>
    <t xml:space="preserve">Priprava, ograditev, zavarovanje in ureditev gradbišča v skladu z načrtom organizacije gradbišča in varnostnim načrtom.Vključno s postavitvijo začasnih gradbiščnih objektov in opreme, zagotovitvijo dostopa do javne ceste in začasnih priključkov gradbišča za preskrbo z vodo in elektriko.
Komplet za gradnjo vodovoda V1 po Štembalovi ulici
</t>
  </si>
  <si>
    <t>1.1.4.</t>
  </si>
  <si>
    <t>Vzpostavitev gradbišča v prvotno stanje po končanih delih. Odstranitev začasnih objektov, signalizacije, začasne deponije,… Ponovna vzpostavitev odstranjenih mejnikov,… 
Komplet za gradnjo vodovoda V1 po Štembalovi ulici</t>
  </si>
  <si>
    <t xml:space="preserve"> 1.1.5. </t>
  </si>
  <si>
    <t xml:space="preserve">Zakoličba osi cevovoda z zavarovanjem osi, oznako horizontalnih in vertikalnih lomov, oznako vozlišč, odcepov in zakoličba mesta prevezave na obstoječi cevovod. </t>
  </si>
  <si>
    <t>1.1.7.</t>
  </si>
  <si>
    <t>Postavitev gradbenih profilov na vzpostavljeno os trase cevovoda ter določitev nivoja za merjenje globine izkopa in polaganje cevovoda</t>
  </si>
  <si>
    <t>1.1.125.</t>
  </si>
  <si>
    <t>Prečno zavarovanje obstoječih komunalnih vodov v času gradnje pri polaganju vodovoda pod obst. komunalnimi vodi. Podpiranje z lesenimi gredami, podbetoniranje in obbetoniranje obstoječih komunalnih vodov, … , po navodilih upravljalca kom voda, ki ga vodovod prečka.</t>
  </si>
  <si>
    <t xml:space="preserve"> - obstoječ vodovod</t>
  </si>
  <si>
    <t xml:space="preserve"> - obstoječ vod el. komunikacij </t>
  </si>
  <si>
    <t xml:space="preserve"> - obstoječ elektro vod</t>
  </si>
  <si>
    <t xml:space="preserve"> - obstoječa kanalizacija</t>
  </si>
  <si>
    <t xml:space="preserve"> - obstoječ plinovod</t>
  </si>
  <si>
    <t>1.1.126.</t>
  </si>
  <si>
    <t>Varovanje oz. prestavitve obstoječih telekomunikacijskih vodov v kolikor ni možna ustrezna zaščita. Vse v skladu z navodili upravljavcev komunalnih vodov. V ceni so zajeta vsa pripravljalna, gradbeno obrtniška, inštalacijska in zaključna dela in stroški potrebne projektne dokumentacije in soglasij upravljalca kom. naprave. Obračun po m1 prestavljenega voda.</t>
  </si>
  <si>
    <t/>
  </si>
  <si>
    <t>1.1.127.</t>
  </si>
  <si>
    <t>Nabava, dobava in vgradnja novih betonskih cevi profila do 20 cm za obstoječe vode, ukinjene v času gradnje na mestih prekopa. Z izvedbo prevezav na obst. cevi.
ZVEZE CESTNIH POŽIRALNIKOV IN HIŠNI KANALIZACIJSKI PRIKLJUČKI</t>
  </si>
  <si>
    <t>1.1.128.</t>
  </si>
  <si>
    <t>Rušenje vseh vrst obstoječih ograj in živih mej ter vzpostavitev v prvotno stanje po končani gradnji. Vključno z vsemi deli, izkopi, gradbeno obrtniškimi deli, materiali, transporti, ter pristojbinami za odlaganje na deponiji.</t>
  </si>
  <si>
    <t>1.1.129.</t>
  </si>
  <si>
    <t>Rušenje vseh vrst obstoječih podpornih in opornih zidov in vzpostavitev v prvotno stanje po končani gradnji. Vključno z vsemi deli, izkopi, gradbeno obrtniškimi deli, materiali, transporti, ter pristojbinami za odlaganje na deponiji.</t>
  </si>
  <si>
    <t>1.1.140.</t>
  </si>
  <si>
    <t xml:space="preserve">Črpanje vode iz gradbene jame v času gradnje. 
Do 5 l/s. Obračun po dejanskih stroških.
</t>
  </si>
  <si>
    <t>1.1.155.</t>
  </si>
  <si>
    <t>Dobava materiala in zaščita ter razpiranje gradbene jame z lesenimi plohi in deskami, globina jarka do 1,5m.
2 × 2,0m × 134,5m= cca. 538m2</t>
  </si>
  <si>
    <t>m2</t>
  </si>
  <si>
    <t>1.1.189.</t>
  </si>
  <si>
    <t>Izvedba blindiranja obstoječih vej vodovoda iz PE cevi d32 do d63; vključno s sondažnim izkopom, montažnimi deli, materialom in zasipom</t>
  </si>
  <si>
    <t>1.1.190.</t>
  </si>
  <si>
    <t>Porušitev obstoječega AB vodovodnega jaška dimenzij cca. 2,0x1,5m vključno s predhodno demontažo vseh vodovodnih armatur v jašku.</t>
  </si>
  <si>
    <t>1.1.191.</t>
  </si>
  <si>
    <t>Izdelava provizornih dostopov do stavb preko izkopanih jarkov, iz plohov debeline 5 cm z ograjo (prenosljivi), ki se lahko na gradbišču uporabijo večkrat. 
Za gradnjo vodovoda V1 po Štembalovi ulici</t>
  </si>
  <si>
    <t>1.1.200.</t>
  </si>
  <si>
    <t>Stroški vzdrževanja prekopanih javnih površin v času gradnje vodovoda (polivanje - protiprašna zaščita, dosip - udarne jame, planiranje. Vključno z dobavo materiala in delom.
Za gradnjo vodovoda V1 po Štembalovi ulici</t>
  </si>
  <si>
    <r>
      <t>m</t>
    </r>
    <r>
      <rPr>
        <vertAlign val="superscript"/>
        <sz val="10"/>
        <rFont val="Arial CE"/>
        <charset val="238"/>
      </rPr>
      <t>2</t>
    </r>
  </si>
  <si>
    <t>1.1.300.</t>
  </si>
  <si>
    <t>Nepredvidena dela (% preddel).</t>
  </si>
  <si>
    <t>PREDDELA za javni vodovod V1 po Štembalovi ulici (SKUPAJ)</t>
  </si>
  <si>
    <t>GRADBENA DELA za javni vodovod V1 po Štembalovi ulici</t>
  </si>
  <si>
    <t>ZEMELJSKA DELA</t>
  </si>
  <si>
    <t>Upoštevano, da se skoraj na celotni trasi obnove vodovoda izvaja širok izkop kotom 63°.
Upoštevano, da se 50% izkopanega kamnitega materiala lahko uporabi za zasip jarka.
OCENA, vgradnja le ob potrditvi geomehanskega nadzora</t>
  </si>
  <si>
    <t>1.2.6.</t>
  </si>
  <si>
    <t xml:space="preserve">Širok (63°) strojni izkop jarka med ovirami globine do 2,5m z nakladanjem na kamion. Širina dna izkopa je DN+40 cm oz. min 60 cm. </t>
  </si>
  <si>
    <t xml:space="preserve"> - III. Kategorija kamnine (ocena 90%)</t>
  </si>
  <si>
    <r>
      <t>m</t>
    </r>
    <r>
      <rPr>
        <vertAlign val="superscript"/>
        <sz val="10"/>
        <rFont val="Arial CE"/>
        <charset val="238"/>
      </rPr>
      <t>3</t>
    </r>
  </si>
  <si>
    <t xml:space="preserve"> - IV. Kategorija kamnine (ocena 5%)</t>
  </si>
  <si>
    <t>1.2.8.</t>
  </si>
  <si>
    <t xml:space="preserve">Varovan (75°) strojni izkop jarka med ovirami globine do 2,0 m z nakladanjem na kamion. Varovanje z lesenimi deskami in plohi. Širina dna izkopa je DN+40 cm oz. min 60 cm. </t>
  </si>
  <si>
    <t xml:space="preserve"> - III. Kategorija kamnine</t>
  </si>
  <si>
    <t>1.2.25.</t>
  </si>
  <si>
    <t xml:space="preserve">Dodatni strojno - ročni širok izkop v kamnini III. kat. na mestih izvedbe prevezav po izvedbi dezinfekcije, odkopov zaradi postavitve novih armatur na končno niveleto, blindiranj, odstranitev obst. armatur,..... 
Z odlaganjem ob robu jarka, ter zasipom jame z utrjevanjem po plasteh in vzpostavitvijo v prvotno stanje po demontaži. 
</t>
  </si>
  <si>
    <t>1.2.40.</t>
  </si>
  <si>
    <t>Doplačilo za ročni izkop jarka (ocena %) globine do 1,5 m v  kamnini III. kategorije z odmetavanjem izkopanega materiala ob rob jarka.</t>
  </si>
  <si>
    <t>1.2.50.</t>
  </si>
  <si>
    <t xml:space="preserve">Ročno planiranje dna jarka s točnostjo do 3 cm v projektiranem padcu.
</t>
  </si>
  <si>
    <t>1.2.150.</t>
  </si>
  <si>
    <t>Nabava, dobava in vgraditev stabilizirane netkane ločilne geotekstilije iz 100% polipropilenskih neskončnih vlaken - ovoj posteljice in obsipa cevi po navodilih proizvajalca. 
Minimalne zahteve:
natezna trdnost prečno/vzd. &gt;12 kN/m, 
raztezek pri porušitvi &gt; 30 % (oboje po SIST EN ISO 10319), 
prebodna trdnost CBR &gt; 2000 N (po SIST EN ISO 12236),
karakteristična velikost por 0,05 mm &lt; O90 &lt; 0,5 (po SIST EN ISO 12956). Material mora imeti CE oznako in izjavo o skladnosti. 3-4 m2/m' Vgradnja po navodilih geomehanika. Obračun po dejanskih stroških.</t>
  </si>
  <si>
    <t>1.2.156.</t>
  </si>
  <si>
    <t>1.2.160.</t>
  </si>
  <si>
    <t xml:space="preserve">Nabava, dobava in vgradnja peščenih in kamnitih agregatov za zasip jarkov s planiranjem in utrjevanjem v plasteh (do 30 cm) do potrebne zbitosti. Vključno s prevozom do gradbišča (do 25km). </t>
  </si>
  <si>
    <t xml:space="preserve"> - pesek 0-4 mm za zasip odkopanih obstoječih komunalnih vodov na mestih križanj s projektiranim vodom (po navodilih upravljalca), ročna vgradnja. </t>
  </si>
  <si>
    <t xml:space="preserve"> - kamniti material 0-16 mm za izdelavo posteljice in obsipa cevi (po DVGW-W 400-2) vključno s strojnim utrjevanjem (do 95 % po standardnem Proctorjevem postopku).  Na območju javne ceste</t>
  </si>
  <si>
    <t xml:space="preserve"> - nov nasipni kamniti material 0-125 mm za zasip jarka
 s strojnim utrjevanjem po slojih do 30 cm (95% - 98%, odvisno od globine po Proctorjevem postopku oz. po TSC 06.100:2003); nosilnost planuma Evd&gt;40 MN/m2 oz. po projektu ureditve ceste. OCENA 50% izkopanega materiala </t>
  </si>
  <si>
    <t>1.2.166.</t>
  </si>
  <si>
    <t xml:space="preserve">Strojni in ročni zasip z dobrim izkopanim kamnitim materialom z utrjevanjem po plasteh do 30 cm po SPP  (95% - 98%, odvisno od globine po Proctorjevem postopku oz. po TSC 06.100:2003); nosilnost planuma Evd&gt;40 MN/m2 oz. po projektu ureditve ceste.
OCENA 50% izkopanega materiala </t>
  </si>
  <si>
    <t>1.2.194.</t>
  </si>
  <si>
    <t>Transport dobrega izkopanega materiala (ocena 50%) na začasno deponijo (do 5km) Vključno z razkladanjem, razgrinjanjem, premetavanjem  in ponovnim nakladanjem na kamion.
- od gradbenega jarka do začasne deponije pri izkopu</t>
  </si>
  <si>
    <t>- od začasne deponije do jarka pri zasipu</t>
  </si>
  <si>
    <t>1.2.195.</t>
  </si>
  <si>
    <t>Transport (prevoz) viška materiala na razdalji do 25 km. Vključno z razkladanjem, razgrinjanjem in planiranjem. Iz gradbišča/začasne deponije do trajne gradbene deponije / v predelavo odpadkov. V ceni upoštevani stroški prevzema odpadkov in taksa. S predložitvijo ustreznih dokazov o predaji odpadkov na deponiji oz. o predaji v predelavo.</t>
  </si>
  <si>
    <t xml:space="preserve"> - izkopana kamnina III. Kategorija</t>
  </si>
  <si>
    <t xml:space="preserve"> - asfalt</t>
  </si>
  <si>
    <t>t</t>
  </si>
  <si>
    <t xml:space="preserve"> - železove litine in jeklo</t>
  </si>
  <si>
    <t xml:space="preserve"> - mešani gradbeni odpadki</t>
  </si>
  <si>
    <t>1.2.250.</t>
  </si>
  <si>
    <t>Polaganje opozorilnega traka nad novo položenim cevovodom na globini cca 70 cm.</t>
  </si>
  <si>
    <t>1.2.255.</t>
  </si>
  <si>
    <t>Nabava, dobava in polaganje signalnega opozorilnega traku na utrjeno površino nad obstoječimi kom. vodi na območju križanj, vzporednega poteka,…. (na globini cca. 50 cm). Po navodilih upravljalcev.</t>
  </si>
  <si>
    <t>GRADBENA IN OBRTNIŠKA DELA</t>
  </si>
  <si>
    <t>1.2.348.</t>
  </si>
  <si>
    <t>Dobava in vgraditev črpnega betona C30/37 za podbetoniranje vodovodnih armatur (zasuni, hidranti, zračniki), obbetoniranje krivin, odcepov podbetoniranje ter armatur po DVGW Arbeitsblatt GW310 (januar 2008).</t>
  </si>
  <si>
    <t>1.2.349.</t>
  </si>
  <si>
    <t>Prenos in vgradnja betonskih podstavkov (C30/37) cestnih kap na utrjeno površino.</t>
  </si>
  <si>
    <t>1.2.500.</t>
  </si>
  <si>
    <t>Postavitev novih cestnih kap na niveleto terena (zasuni, hidranti, zračniki, navrtni zasuni).</t>
  </si>
  <si>
    <t>DRUGA DELA</t>
  </si>
  <si>
    <t>1.2.800.</t>
  </si>
  <si>
    <t xml:space="preserve">Čiščenje terena po končani gradnji ter ureditev okolice.
</t>
  </si>
  <si>
    <t>1.2.900.</t>
  </si>
  <si>
    <t>Nepredvidena zemeljska dela (% zemeljskih del).</t>
  </si>
  <si>
    <t>SKUPAJ GRADBENA DELA za vodovod V1 po Štembalovi ulici - brez DDV!</t>
  </si>
  <si>
    <t>A1.2. VODOVODNI PROVIZORIJ ob obnovi vodovoda V1 po Štembalovi ulici</t>
  </si>
  <si>
    <t>OPOMBA: OCENA - obračun po dejanskih stroških!</t>
  </si>
  <si>
    <t xml:space="preserve">Vodovodna cev za provizorij PE d75 se lahko kasneje uporabi za zaščitno cev pri vodovodnih priključkih! </t>
  </si>
  <si>
    <t>PREDDELA IN GRADBENA DELA za provizorij pri obnovi (SKUPAJ)</t>
  </si>
  <si>
    <t>Priprava gradbišča za provizorij, odstranitev eventuelnih ovir in ureditev delovnega mesta.</t>
  </si>
  <si>
    <t>Dodatni strojno - ročni širok izkop v kamnini III. kat. na mestih izvedbe prevezav na obstoječe cevi. Z odlaganjem ob robu jarka, ter zasipom jame z utrjevanjem po plasteh po demontaži. 
Ocena - obračun po dejanskih stroških</t>
  </si>
  <si>
    <t>Nepredvidena dela (% del).</t>
  </si>
  <si>
    <t>PREDDELA IN GRADBENA DELA ZA PROVIZORIJ (SKUPAJ)</t>
  </si>
  <si>
    <t>OBNOVA CESTIŠČA pri gradnji javnega vodovoda po javni cesti</t>
  </si>
  <si>
    <t xml:space="preserve">Nabava, dobava in vgraditev stabilizirane netkane ločilne geotekstilije iz 100% polipropilenskih neskončnih vlaken - na območju povoznih površin. Minimalne zahteve:
natezna trdnost prečno/vzd. &gt;12 kN/m, 
raztezek pri porušitvi &gt; 30 % (oboje po SIST EN ISO 10319), 
prebodna trdnost CBR &gt; 2000 N (po SIST EN ISO 12236),
karakteristična velikost por 0,05 mm &lt; O90 &lt; 0,5 (po SIST EN ISO 12956). Material mora imeti CE oznako in izjavo o skladnosti.Vgradnja po navodilih geomehanika. Obračun po dejanskih stroških.
</t>
  </si>
  <si>
    <r>
      <t>Nabava, dobava in vgraditev filtrske geotekstilije za ovoj drenaže odzračevalnih garnitur in hidrantov po navodilih proizvajalca. Minimalne zahteve:
natezna trdnosti prečno/vzdolžno &gt; 8 kN/m, 
raztezek pri porušitvi min. 30 % (oboje po SIST EN ISO 10319), prebodna trdnost CBR &gt; 1500 N (po SIST EN ISO 12236), karakteristična velikost por 0,05 mm &lt; O</t>
    </r>
    <r>
      <rPr>
        <vertAlign val="subscript"/>
        <sz val="10"/>
        <rFont val="Arial CE"/>
        <charset val="238"/>
      </rPr>
      <t>90</t>
    </r>
    <r>
      <rPr>
        <sz val="10"/>
        <rFont val="Arial CE"/>
        <charset val="238"/>
      </rPr>
      <t xml:space="preserve"> &lt; 0,2 (po SIST EN ISO 12956), indeks hitrosti 0,003 m/s in koeficient prepustnosti pri 20kPA &gt; 10k</t>
    </r>
    <r>
      <rPr>
        <vertAlign val="subscript"/>
        <sz val="10"/>
        <rFont val="Arial CE"/>
        <charset val="238"/>
      </rPr>
      <t>zemljine</t>
    </r>
    <r>
      <rPr>
        <sz val="10"/>
        <rFont val="Arial CE"/>
        <charset val="238"/>
      </rPr>
      <t xml:space="preserve">
Material mora imeti CE oznako in izjavo o skladnosti. Obračun za m</t>
    </r>
    <r>
      <rPr>
        <vertAlign val="superscript"/>
        <sz val="10"/>
        <rFont val="Arial CE"/>
        <charset val="238"/>
      </rPr>
      <t>2</t>
    </r>
    <r>
      <rPr>
        <sz val="10"/>
        <rFont val="Arial CE"/>
        <charset val="238"/>
      </rPr>
      <t>. 6 m</t>
    </r>
    <r>
      <rPr>
        <vertAlign val="superscript"/>
        <sz val="10"/>
        <rFont val="Arial CE"/>
        <charset val="238"/>
      </rPr>
      <t>2</t>
    </r>
    <r>
      <rPr>
        <sz val="10"/>
        <rFont val="Arial CE"/>
        <charset val="238"/>
      </rPr>
      <t xml:space="preserve">/kos
</t>
    </r>
  </si>
  <si>
    <r>
      <t xml:space="preserve"> - drobljenec 5/32 za obsip hidrantov in zračnikov (2m</t>
    </r>
    <r>
      <rPr>
        <vertAlign val="superscript"/>
        <sz val="10"/>
        <rFont val="Arial CE"/>
        <charset val="238"/>
      </rPr>
      <t>3</t>
    </r>
    <r>
      <rPr>
        <sz val="10"/>
        <rFont val="Arial CE"/>
        <charset val="238"/>
      </rPr>
      <t>/kos - s strojnim utrjevanjem po plasteh do 30 cm (95 - 98 %, odvisno od globine po Proctorjevem postopku).</t>
    </r>
  </si>
  <si>
    <t xml:space="preserve">S K U P A J – D : </t>
  </si>
  <si>
    <t xml:space="preserve">S K U P A J – E : </t>
  </si>
  <si>
    <t xml:space="preserve">S K U P A J – F : </t>
  </si>
  <si>
    <t>PREDDELA IN GRADBENA DELA PRIKLJUČKI (OBNOVA)</t>
  </si>
  <si>
    <t>SKUPAJ 1.1.+2.1.+3.1. (brez DDV)</t>
  </si>
  <si>
    <t>PRIKLJUČKI OBNOVA (z DDV)</t>
  </si>
  <si>
    <r>
      <t xml:space="preserve">OPOMBA: ker vodovodni priključki niso predmet načrta - OCENA. 
Na nov sekundarni vodovod se prevežejo vsi obstoječi porabniki na tangiranem območju (28 HVP), ki so upoštevani v popisu. Porabniki, ki še nimajo samostojnih priključkov morajo pred izvedbo priključka pridobiti soglasje za priključitev JP VO-KA SNAGA d.o.o. na podlagi načrta priključka.
</t>
    </r>
    <r>
      <rPr>
        <sz val="10"/>
        <rFont val="Arial CE"/>
        <charset val="238"/>
      </rPr>
      <t xml:space="preserve">
Profili priključnih cevi in količine so ocenjeni na podlagi razpoložljivih podatkov. Profile se po ob obnovi prilagodi načrtom priključkov, oz. dejanskemu stanju in potrebam porabnikov!
Obnova vodovodnih priključkov se izvede skladno z veljavno zakonodajo, navodili izvajalca javne službe in pravili stroke. Obst. vodovodne priključke mora pred obnovo obvezno pregledati strokovna služba izvajalca javne službe, ki določi obseg obnove. 
Uporabnik mora poskrbeti za ustreznost merilnega mesta skladno z zahtevami izvajalca javne službe! Vsi morebitni novi priključki se zgradijo na osnovi samostojnega načrta in soglasja JP VO-KA SNAGA d.o.o.</t>
    </r>
    <r>
      <rPr>
        <sz val="5"/>
        <rFont val="Arial ce"/>
        <charset val="238"/>
      </rPr>
      <t xml:space="preserve">
</t>
    </r>
    <r>
      <rPr>
        <sz val="10"/>
        <rFont val="Arial CE"/>
        <charset val="238"/>
      </rPr>
      <t xml:space="preserve">V primeru prekomerne porabe vode predlagamo uskladitev dimenzije priključnega cevovoda in vodomera dejanskim potrebam!
Obnova obstoječega vodovoda tangira 28 obstoječih porabnikov vode. Vsi tangirani priključki se obnovijo skladno z veljavno zakonodajo in zahtevami izvajalca javne službe. 
Pri gradnji upoštevati tudi načrte priključkov za nove porabnike).  </t>
    </r>
    <r>
      <rPr>
        <b/>
        <sz val="10"/>
        <rFont val="Arial CE"/>
        <charset val="238"/>
      </rPr>
      <t xml:space="preserve">
</t>
    </r>
  </si>
  <si>
    <t>1. - PREDDELA IN GRADBENA DELA (hišni priključki)</t>
  </si>
  <si>
    <r>
      <rPr>
        <b/>
        <sz val="10"/>
        <rFont val="Arial CE"/>
        <charset val="238"/>
      </rPr>
      <t>Opombe: 
Vse količine so ocenjene!
Obračun se izvede na podlagi količin vpisanih v gradbeno knjigo in dejanskih stroškov pri obnovi priključkov!</t>
    </r>
    <r>
      <rPr>
        <sz val="10"/>
        <rFont val="Arial CE"/>
        <charset val="238"/>
      </rPr>
      <t xml:space="preserve">
Zunanje ureditve dvorišč,. dovozi,... se vzpostavijo v prvotno stanje zato je pred izdelavo ponudbe obvezen ogled na terenu.</t>
    </r>
    <r>
      <rPr>
        <sz val="5"/>
        <rFont val="Arial ce"/>
        <charset val="238"/>
      </rPr>
      <t xml:space="preserve">
</t>
    </r>
    <r>
      <rPr>
        <sz val="10"/>
        <rFont val="Arial CE"/>
        <charset val="238"/>
      </rPr>
      <t xml:space="preserve">Vsa varovanja, zaščite, prestavitve,... drugih obstoječih komunalnih vodov na območju posega se izvedejo po navodilih in pod nadzorom upravljalcev teh vodov. Obračun v zvezi s prestavitvami se izvede po dejanskih količinah z vpisom v gradbenih knjigah.
V popisu je upoštevano, da so obstoječa vodomerna mesta (last uporabnika) dobro ohranjena in primerno opremljena.
</t>
    </r>
  </si>
  <si>
    <t xml:space="preserve">PREDDELA - priključki </t>
  </si>
  <si>
    <t>Priprava in ureditev gradbišča z odstranitvijo vseh ovir na trasi. Ograditev in zavarovanje gradbišča s predpisano prometno signalizacijo, kot so letve, opozorilne vrvice, znaki, svetlobna telesa,...v skladu z načrtom organizacije gradbišča in varnostnim načrtom. Odstranitev eventualnih ovir in ureditev delovnega platoja,.... Z vzpostavitvijo v prvotno stanje  po končanih delih.
KOMPLET</t>
  </si>
  <si>
    <t xml:space="preserve"> za vodovodne priključke upoštevano 19 vodomernih mest, da se:
- 90% (17 kos) priključkov obnovi s prekopom
- 10% (2 kos) pa s podbijanjem, 
SKUPAJ 19 kos HVP</t>
  </si>
  <si>
    <t xml:space="preserve"> za prevezavo internih vodovodov</t>
  </si>
  <si>
    <t xml:space="preserve">Zakoličba osi cevovoda z zavarovanjem osi, oznako horizontalnih in vertikalnih lomov, oznako vozlišč, odcepov in zakoličba mesta prevezave na javni cevovod. </t>
  </si>
  <si>
    <t xml:space="preserve"> 1.1.98. </t>
  </si>
  <si>
    <t xml:space="preserve">Odstranitev in ponovna vzpostavitev zunanje ureditve (tlakovci, asfalt,…) po koncu gradnje hišnega priključka. Pred izdelavo ponudbe obvezen ogled terena. Upoštevano, da se 50% priključkov obnovi s prekopom, 10% pa s podbijanjem.
Vključno z nakladanjem ruševin na kamion in transport na trajno deponijo s plačilom takse ter nabavo, dobavo in vgradnjo novega materiala (tlakovcev, plošč, asfalta,...) - zamenjava novih in poškodovanih.
Sočasna gradnja s kanalizacijskimi priključki.
Pred izdelavo ponudbe obvezen ogled terena! </t>
  </si>
  <si>
    <t xml:space="preserve"> za vodovodne priključke </t>
  </si>
  <si>
    <t>Prečno zavarovanje obstoječih komunalnih vodov v času gradnje pri polaganju vodovoda pod obst. komunalnimi vodi. Polaganje zaščitnih cevi, podpiranje z lesenimi gredami, podbetoniranjem in obbetoniranje obstoječih komunalnih vodov, … , z vzpostavitvijo v prvotno stanje v primeru poškodb
po navodilih upravljalca</t>
  </si>
  <si>
    <t xml:space="preserve"> - obstoječ vročevod</t>
  </si>
  <si>
    <t>Nabava, dobava in vgradnja dodatne zaščitne cevi d125 (npr Stigmaflex) za zaščito obstoječih komunalnih vodov na mestu križanj ali vzporednega poteka z vodovodom.</t>
  </si>
  <si>
    <t>Črpanje vode iz gradbene jame v času gradnje. 
Do 5 l/s. Obračun po dejanskih stroških.</t>
  </si>
  <si>
    <t>Stroški vzdrževanja prekopanih površin v času gradnje vodovoda (polivanje - protiprašna zaščita, dosip - udarne jame, planiranje. Vključno z dobavo materiala in delom.</t>
  </si>
  <si>
    <t>PREDDELA (SKUPAJ)</t>
  </si>
  <si>
    <t xml:space="preserve">Širok (60-65°) strojno - ročni (do 10%) izkop jarka (III. kat) med ovirami globine do 1,5 m, z odlaganjem ob rob jarka. 
Širina dna izkopa 60 cm. Brez rušenja zg. ustroja.
Upoštevan tudi izkop na mestu priključka za potrebe podbijanja (2 m3/kos). Obračun po m3. 
Pred izdelavo ponudbe obvezen ogled terena! </t>
  </si>
  <si>
    <r>
      <t xml:space="preserve">-za priključke 
</t>
    </r>
    <r>
      <rPr>
        <i/>
        <sz val="9"/>
        <rFont val="Arial CE"/>
        <charset val="238"/>
      </rPr>
      <t>Upoštevana gradnja v dolžini 98% trase zaščitne cevi. 
Upoštevan tudi izkop na mestu priključka za potrebe podbijanja (3* 2m3/kos).</t>
    </r>
    <r>
      <rPr>
        <sz val="10"/>
        <rFont val="Arial CE"/>
        <charset val="238"/>
      </rPr>
      <t xml:space="preserve"> </t>
    </r>
  </si>
  <si>
    <t>- za prevezavo internih vodovodov</t>
  </si>
  <si>
    <t>1.2.9.</t>
  </si>
  <si>
    <t xml:space="preserve">Dodaten širok (65°) strojno - ročni izkop jarka med ovirami globine do 1,5 m, z odlaganjem ob rob jarka
Izkop za montažo vodomernega jaška, cca. 3 m3/kos
Pred izdelavo ponudbe obvezen ogled terena! </t>
  </si>
  <si>
    <t>1.2.10.</t>
  </si>
  <si>
    <t>Izvedba podbijanja s klasično pnevmatsko iglo brez usmerjanja. 
Upoštevana tudi nabava in dobava zaščitne cevi, transport in premik mehanizacije z vrtalno garnituro ter postavitev na pripravljen plato, izvedba vstopne jame in z vsemi drugimi deli</t>
  </si>
  <si>
    <t>d75, povprečna dolžina podbijanja 15m</t>
  </si>
  <si>
    <t>d90, povprečna dolžina podbijanja 15m</t>
  </si>
  <si>
    <t>Ročno planiranje dna jarka z odstranitvijo večjih kamnov.</t>
  </si>
  <si>
    <t xml:space="preserve">- za priključke </t>
  </si>
  <si>
    <t>Nabava, dobava in vgradnja peščenih in kamnitih agregatov za zasip jarkov s planiranjem in utrjevanjem v plasteh (do 30 cm) do potrebne zbitosti. Vključno s prevozom do gradbišča (do 25km).</t>
  </si>
  <si>
    <t xml:space="preserve"> - kamniti material 0-16 mm za izdelavo posteljice in obsipa cevi (po DVGW-W 400-2), ter obsip jaškov vključno s strojnim utrjevanjem (do 95 % po standardnem Proctorjevem postopku) na območju utrjenih površin</t>
  </si>
  <si>
    <t xml:space="preserve"> - nasipni kamniti material 0-125 mm za zasip jarka
 s strojnim utrjevanjem po slojih do 30 cm (95% - 98%, odvisno od globine po Proctorjevem postopku) na območju utrjenih povoznih površin</t>
  </si>
  <si>
    <t>1.2.189</t>
  </si>
  <si>
    <t>Vgradnja dobrega izkopanega materiala odloženega ob robu jarka (dober kamnit material, zasip v raščenem terenu) z utrjevanjem v plasteh. (Ocena 2/3 od izkopa)</t>
  </si>
  <si>
    <t>1.2.195</t>
  </si>
  <si>
    <t>Nakladanje in transport (prevoz) slabega izkopanega in viška materiala na razdalji do 25 km. Vključno z razkladanjem, razgrinjanjem in planiranjem. Iz gradbišča do trajne gradbene deponije / v predelavo odpadkov. V ceni upoštevani stroški prevzema odpadkov in taksa. S predložitvijo ustreznih dokazov o predaji odpadkov na deponiji oz. o predaji v predelavo.</t>
  </si>
  <si>
    <t>Nabava, dobava in polaganje opozorilnega signalnega traka nad novo položenim cevovodom na globini cca 70 cm in nad obstoječimi kom. vodi na območju križanj, vzporednega poteka,…. (na globini cca. 50 cm). Po navodilih upravljalcev..</t>
  </si>
  <si>
    <t>1.2.400</t>
  </si>
  <si>
    <t xml:space="preserve">Povečanje preboja stene stavbe za montažo zaščitne cevi PE d75 in sanacija odkopane stene objekta (vodomerno mesto) -&gt; vzpostavitev v prvotno stanje. Kot npr.
- vodotesna zatesnitev preboja stene,
- premaz zunanjih betonskih sten s policementno vodotesno maso,
- vzpostavitev hidroizolacije (npr. izotekt), 
- izdelava zaščitne plasti iz čepaste folije in
- vsa druga potrebna dela za vzpostavitev, vključno z nabavo, dobavo in vgradnjo materiala
Obračun po dejanskih stroških
</t>
  </si>
  <si>
    <t xml:space="preserve">Sanacija odkopane stene vodomernega mesta - vzpostavitev v prvotno stanje.
 - vodotesna zatesnitev preboja stene
 - premaz zunanjih betonskih sten s policementno vodotesno maso 
 - Izdelava zaščitne plasti iz čepaste folije 
Obračun po dejanskih stroških
</t>
  </si>
  <si>
    <t>1.2.414</t>
  </si>
  <si>
    <t>Izvedba vodotesne elastične zaščite preboja sten jaška s cementno hitrovezno malto (1x cev DN80)
Vključno z izdelavo polkrožnih spojev na stikih plošča - stena, stena - cev s cementnim hitroveznim kitom in zaščito cevi na prehodu skozi steno z epoksi premazom in posipom iz suhega kremenovega peska.
KOMPLET</t>
  </si>
  <si>
    <t>1.2.697.</t>
  </si>
  <si>
    <r>
      <t xml:space="preserve">Vzpostavitev utrjenih zasebnih površin v prvotno stanje.
Vključno s pripravo humusne podlage z utrjevanjem, ter izvedba zatravitve, hortikulture z vsemi potrebnimi deli. 
OCENA.
Obračun po m2. 
</t>
    </r>
    <r>
      <rPr>
        <b/>
        <sz val="10"/>
        <rFont val="Arial CE"/>
        <charset val="238"/>
      </rPr>
      <t xml:space="preserve">Pred izdelavo ponudbe obvezen ogled terena! </t>
    </r>
  </si>
  <si>
    <t>1.2.698.</t>
  </si>
  <si>
    <r>
      <t xml:space="preserve">Vzpostavitev utrjenih zasebnih površin v prvotno stanje.
Vključno s pripravo kamnite posteljice z utrjevanjem, ter nabava, dobava in vgradnja elementov zunanje ureditve (tlakovci, asfalt, prane plošče,....) z vsemi potrebnimi deli. 
OCENA.
Obračun po m2. 
</t>
    </r>
    <r>
      <rPr>
        <b/>
        <sz val="10"/>
        <rFont val="Arial CE"/>
        <charset val="238"/>
      </rPr>
      <t xml:space="preserve">Pred izdelavo ponudbe obvezen ogled terena! </t>
    </r>
  </si>
  <si>
    <t xml:space="preserve">Čiščenje terena po končani gradnji ter ureditev okolice. </t>
  </si>
  <si>
    <t>1.2.812.</t>
  </si>
  <si>
    <t xml:space="preserve">Čiščenje vodomernega mesta po koncu gradnje. </t>
  </si>
  <si>
    <t>1.2.850.</t>
  </si>
  <si>
    <t>Izvedba internega vodovoda od novega vodomernega jaška do prevezave na obstoječo interno vodovodno omrežje. Vključno z nabavo materiala, izkopi in zasipi z utrjevanjem, izvedbo prevezav, križanj……, ocena.
KOMPLET, obračun po dejanskih stroških.</t>
  </si>
  <si>
    <t>d32 (ocena)</t>
  </si>
  <si>
    <t>SKUPAJ GRADBENA DELA (priključki) - brez DDV!</t>
  </si>
  <si>
    <t>VODOVODNI PRIKLJUČKI - (OBNOVA 18 kos - OCENA)</t>
  </si>
  <si>
    <t>SPL.</t>
  </si>
  <si>
    <t>SPLOŠNI STROŠKI IN TUJE STORITVE (ZA JAVNI VODOVOD )</t>
  </si>
  <si>
    <t>SPL.1</t>
  </si>
  <si>
    <t>Izdelava geodetskega posnetka v papirnati (4x) in elektronski obliki skladno z internimi tehničnimi normativi za izvajanje del v katastru JP Vodovod -Kanalizacija Snaga d.o.o. in vris v kataster GJI. Ter pridobitev potrdila o vrisu v kataster.</t>
  </si>
  <si>
    <t xml:space="preserve"> - javni vodovod  m - KOMPLET</t>
  </si>
  <si>
    <t>SPL.2</t>
  </si>
  <si>
    <t>Izmera, obdelava in priprava digitalnih podatkov (atributiranje, digitalna skica,…) priključkov, skladno z internimi tehničnimi normativi upravljalca vodovodnega omrežja. 
KOMPLET (vodovodni priključki za obstoječe stavbe - OCENA). Obračun po dejanskem številu priključkov.</t>
  </si>
  <si>
    <t>- priključki na obnovljen vodovod</t>
  </si>
  <si>
    <t>SPL.3</t>
  </si>
  <si>
    <t>Izdelava geodetskega načrta novega stanja zemljišča po končani gradnji; za vodovod. 
Upoštevati delilnik stroškov med investitorji!</t>
  </si>
  <si>
    <t>SPL.4</t>
  </si>
  <si>
    <t>Izdelava dokumentacije izvedenih del (PID) v skladu s Pravilnikom o podrobnejši vsebini dokumentacije in obrazcih, povezanih z graditvijo objektov in dopolnitvami, ter po zahtevah bodočega upravljalca (4 × v projektni obliki, 1 × v elektronski obliki).  KOMPLET</t>
  </si>
  <si>
    <t>SPL.5</t>
  </si>
  <si>
    <t>Izdelava Dokazila o zanesljivosti objekta v skladu s Pravilnikom o podrobnejši vsebini dokumentacije in obrazcih, povezanih z graditvijo objektov in dopolnitvami, ter po zahtevah bodočega upravljalca (4 × v projektni obliki, 1 × v elektronski obliki).  KOMPLET</t>
  </si>
  <si>
    <t>SPL.6</t>
  </si>
  <si>
    <t>Obveščanje o prekinitvah oskrbe z vodo prizadetih porabnikov v času gradnje. KOMPLET</t>
  </si>
  <si>
    <t>SPL.7</t>
  </si>
  <si>
    <t>Zakoličba obstoječih komunalnih vodov s strani predstavnikov prizadetih komunalnih organizacij. (KANALIZACIJA, VODOVOD, TELEKOMUNIKACIJE, ELEKTRIKA do 110kV , TOPLOVOD,.......) posebej za vsako skupino komunalnih vodov.</t>
  </si>
  <si>
    <t xml:space="preserve"> - VODOVOD</t>
  </si>
  <si>
    <t xml:space="preserve"> - KANALIZACIJA</t>
  </si>
  <si>
    <t xml:space="preserve"> - PLINOVOD</t>
  </si>
  <si>
    <t xml:space="preserve"> - VROČEVOD</t>
  </si>
  <si>
    <t xml:space="preserve"> - ELEKTRIKA do 110kV </t>
  </si>
  <si>
    <t xml:space="preserve"> - ELEKTRONSKE KOMUNIKACIJE (Telekom, Telemach, T-2)</t>
  </si>
  <si>
    <t>SPL.8</t>
  </si>
  <si>
    <t>Strokovni nadzor prizadetih soglasodajalcev zaradi posega v varovalni pas komunalnega voda in nadzor upravljalcev tangiranih komunalnih vodov v času gradnje. Glej zbirno karto komunalnih vodov in vzdolžni profil vodovoda. Obračun po dejanskih stroških.</t>
  </si>
  <si>
    <t xml:space="preserve"> - VODOVOD (tudi nadzor kvalitete upravljalca vodovoda)</t>
  </si>
  <si>
    <t xml:space="preserve"> - ELEKTRIKA do 110kV</t>
  </si>
  <si>
    <t>SPL.10</t>
  </si>
  <si>
    <t>Strokovni nadzor prizadetih soglasodajalcev zaradi posega v varovano območje prometnih površin.
Obračun po dejanskih stroških.</t>
  </si>
  <si>
    <t xml:space="preserve"> - občinska cesta</t>
  </si>
  <si>
    <t>SPL.11</t>
  </si>
  <si>
    <t>Projektantski nadzor na gradbišču v času izvedbe. KOMPLET (javni vodovod)</t>
  </si>
  <si>
    <t>SPL.12</t>
  </si>
  <si>
    <t>Geološki ogled terena pred pričetkom gradnje in izdelava poročila z ukrepi, ki so potrebni med in po gradnji, da se zmanjša vpliv gradnje:</t>
  </si>
  <si>
    <t xml:space="preserve"> - pri gradnji vodovoda</t>
  </si>
  <si>
    <t>SPL.13</t>
  </si>
  <si>
    <t>Geološko geomehanski nadzor s strani geomehanika v času gradnje. Vključno z vsemi potrebnimi meritvami, nosilnosti, trdnosti,…..
Obračun po dejanskih stroških.</t>
  </si>
  <si>
    <t xml:space="preserve"> - pri gradnji vodovoda </t>
  </si>
  <si>
    <t>SPL. 14</t>
  </si>
  <si>
    <t>Izdelava varnostnega načrta za zagotavljanje varnosti in zdravja pri delu na gradbišču skladno s predpisi, ki obravnavajo to področje (Uredba o zagotavljanju varnosti in zdravja pri delu na začasnih in premičnih gradbiščih (Ur.list RS št. 83/05 in spremembe) in drugi ukrepi za VZD, ki sledijo iz ZVZD-1.
Upoštevati delilnik stroškov, ki ga pripravijo investitorji!</t>
  </si>
  <si>
    <t>- ZA VODOVOD</t>
  </si>
  <si>
    <t>SPL. 15</t>
  </si>
  <si>
    <t>Označitev gradbišča z izdelavo in postavitvijo obvestilne table na gradbišču (skladno z Gradbenim zakonom in dopolnitvami, Pravilnikom o gradbiščih ter navodili Ministrstva), vključno z odstranitvijo.
Upoštevati delilnik stroškov, ki ga pripravijo investitorji!</t>
  </si>
  <si>
    <t>SPL. 16</t>
  </si>
  <si>
    <t>Stroški izdelave elaborata o ravnanju z odpadki, ki nastanejo pri gradbenih delih, s končnim poročilom in zahtevano dokumentacijo v skladu z Uredbo o ravnanju z odpadki, ki nastanejo pri gradbenih delih oziroma drugimi predpisi za to področje.
Upoštevati delilnik stroškov, ki ga pripravijo investitorji!</t>
  </si>
  <si>
    <t>SPL. 17</t>
  </si>
  <si>
    <t>Koordinacija za varnost in zdravje pri delu na gradbišču v skladu s predpisi, ki obravnavajo to področje (Uredba o zagotavljanju varnosti in zdravja pri delu na začasnih in premičnih gradbiščih), vključno z vodenjem knjige ukrepov.  
Upoštevati delilnik stroškov, ki ga pripravijo investitorji!</t>
  </si>
  <si>
    <t>SPL. 19</t>
  </si>
  <si>
    <t>Načrt organizacije gradbišča (skladno z Gradbenim zakonom in dopolnitvami, ter Pravilnikom o gradbiščih) in prijava gradbišča. KOMPLET
Upoštevati delilnik stroškov, ki ga pripravijo investitorji!</t>
  </si>
  <si>
    <t>SPL. 21</t>
  </si>
  <si>
    <t xml:space="preserve">Izdelava elaborata in pridobitev dovoljenja za zaporo ceste z ureditvijo prometnega režima v času gradnje z obvestili, postavitev prom. signalizacije v času gradnje, ureditev obvoza, manipulativni stroški,... Po končanih delih odstranitev in vzpostavitev prometnega režima. 
Upoštevati delilnik stroškov, ki ga pripravijo investitorji! </t>
  </si>
  <si>
    <t>SKUPAJ SPLOŠNI STROŠKI (vodovod):</t>
  </si>
  <si>
    <t>SPL. - SPLOŠNI STROŠKI IN TUJE STORITVE PRI OBNOVI VODOVODA</t>
  </si>
  <si>
    <t>Kombinirani izkop - odmet ob rob jarka oz. začasno deponijo.</t>
  </si>
  <si>
    <t xml:space="preserve">Kombinirani izkop jarka za cevovod v terenu III-IV kategorije, globine do 2,0 m, z odmetom na rob jarka oz. transport na začasno deponijo na gradbišču. </t>
  </si>
  <si>
    <t>Strojno nakladanje na kamion</t>
  </si>
  <si>
    <t>Strojno nakladanje obstoječega izkopanega materiala iz začasne deponije na kamion.</t>
  </si>
  <si>
    <t>Prehod za osebna in tovorna vozila 40 t</t>
  </si>
  <si>
    <t xml:space="preserve">Izdelava, vzdrževanje med gradnjo in odstranitev začasnih prehodov širine 7,0 m za motorna osebna vozila ter tovornjake do nosilnosti 40 t, z zaščitno ograjo na obeh straneh prehoda in signalizacijo v skladu z veljavnimi predpisi. Izvajalec mora predložiti ustrezni statični izračun prehoda. </t>
  </si>
  <si>
    <t>Prečni prekop vozišča - betoniranje</t>
  </si>
  <si>
    <t>Betoniranje prečnih prekopov vozišča debeline d=30cm+10cm z betonom C 12/15 (po posebnem detajlu prečnega prekopa vozišča). Dobava in polaganje PVC folije pri betoniranju prečnega prehoda vozišča.</t>
  </si>
  <si>
    <t>Prečni prekop vozišča - rušenje betona</t>
  </si>
  <si>
    <t>Rušenje betonskega sloja nad PVC folijo na prečnih prekopih, debeline do 10 cm in odvozom na deponijo izvajalca.</t>
  </si>
  <si>
    <t>Granitne kocke - obroba</t>
  </si>
  <si>
    <t>Rušenje obrobe iz granitnih kock vseh vrst, s čiščenjem, odlaganjem na deponijo ob gradbišču in ponovna vgradnja na betonsko podlago C 12/15 (0,05m3/m).</t>
  </si>
  <si>
    <t>Razbremenilna AB plošča</t>
  </si>
  <si>
    <t>Dobava in namestitev montažne armiranobetonske plošče iz MB 30 za namestitev nad vročevod zaradi razbremenitve.
mrežna armatura: 90 kg/m3
debelina: 15 cm
dolžina: 2,0 m
širina: 1 m</t>
  </si>
  <si>
    <t>A1.1 JAVNI VODOVOD "V1" po Štembalovi ulici (NL DN100; 229,61m)</t>
  </si>
  <si>
    <t>2.1.</t>
  </si>
  <si>
    <t>MONTAŽNA DELA VODOVOD V1 po Štembalovi ulici (SKUPAJ)</t>
  </si>
  <si>
    <t>3.1.</t>
  </si>
  <si>
    <t>VODOVODNI MATERIAL VODOVOD V1 po Štembalovi ulici (SKUPAJ)</t>
  </si>
  <si>
    <t>SKUPAJ 1.1.+1.2.+2.1.+3.1. (brez DDV)</t>
  </si>
  <si>
    <t>MONTAŽNA DELA  - provizorij (skupaj)</t>
  </si>
  <si>
    <t>VODOVODNI MATERIAL - provizorij (skupaj)</t>
  </si>
  <si>
    <t>SKUPAJ 1.1.+2.1+3.1 (brez DDV)</t>
  </si>
  <si>
    <t>2.1. - MONTAŽNA DELA za javni vodovod V1 po Štembalovi ulici</t>
  </si>
  <si>
    <r>
      <rPr>
        <b/>
        <sz val="10"/>
        <rFont val="Arial CE"/>
        <charset val="238"/>
      </rPr>
      <t xml:space="preserve">Opombe: 
</t>
    </r>
    <r>
      <rPr>
        <sz val="10"/>
        <rFont val="Arial CE"/>
        <charset val="238"/>
      </rPr>
      <t xml:space="preserve">V CENI MONTAŽE SO UPOŠTEVANI VSI MANIPULATIVNI STROŠKI, TER VES DROBNI POTROŠNI IN POMOŽNI MATERIAL!
</t>
    </r>
  </si>
  <si>
    <t>MONTAŽNA DELA za j.vodovod V1 po Štembalovi ulici (SKUPAJ)</t>
  </si>
  <si>
    <t xml:space="preserve">Javni vodovod </t>
  </si>
  <si>
    <t>2.1.1.</t>
  </si>
  <si>
    <t>Zavarovanje deponije vodovodnega materiala na gradbišču. KOMPLET 
Skupaj za vodovod V1 po Štembalovi ulici</t>
  </si>
  <si>
    <t>2.1.5.</t>
  </si>
  <si>
    <t>Vzpostavitev začasne oskrbe z vodo v času gradnje - zapiranje zasunov, začasne prekinitve dobave,…. pod nadzorom upravljalca. Brez provizorijev. KOMPLET 
Skupaj za vodovod V1 po Štembalovi ulici</t>
  </si>
  <si>
    <t>2.1.10.</t>
  </si>
  <si>
    <t>Prenos, spuščanje, polaganje in montaža NL cevi na pripravljeno peščeno posteljico, ter poravnanje v vertikalni in horizontalni smeri. Vključno z rezanjem NL cevi, obdelavo robov, montažo ravnih vmesnih kosov po potrebi in po priloženih montažnih shemah, ter dokončna obdelava in zaščita obojčnih spojev.</t>
  </si>
  <si>
    <t>DN80-DN100</t>
  </si>
  <si>
    <t>2.1.100.</t>
  </si>
  <si>
    <t>Prenos po gradbišču, spuščanje in polaganje fazonskih kosov in armatur v pripravljen jarek oz. jašek, ter poravnanje v vertikalni in horizontalni smeri</t>
  </si>
  <si>
    <t>teža posameznega kosa do 25 kg</t>
  </si>
  <si>
    <t>teža posameznega kosa od 26 do 50 kg</t>
  </si>
  <si>
    <t>teža posameznega kosa od 51 do 100 kg</t>
  </si>
  <si>
    <t>2.1.120.</t>
  </si>
  <si>
    <t>Montaža prirobničnih fazonskih kosov po priloženih montažnih shemah, ter dokončna obdelava in zaščita spojev pred korozijo.</t>
  </si>
  <si>
    <t>DN 80 - 100</t>
  </si>
  <si>
    <t>2.1.130.</t>
  </si>
  <si>
    <t>Montaža fazonskih kosov na obojko in spojk po priloženih montažnih shemah, ter dokončna obdelava in zaščita spojev.</t>
  </si>
  <si>
    <t>DN 80 -100</t>
  </si>
  <si>
    <t>2.1.220.</t>
  </si>
  <si>
    <t>Montaža zasunov v jarek z vgradbeno garnituro in cestno kapo po navodilih proizvajalca, ter dokončna obdelava in zaščita spojev pred korozijo.</t>
  </si>
  <si>
    <t>DN ≤ 100</t>
  </si>
  <si>
    <t>2.1.265.</t>
  </si>
  <si>
    <t>Montaža odcepov z vgrajenimi tremi zasuni (COMBI III) z vgradbenimi garniturami in cestno kapo po navodilih proizvajalca, ter dokončna obdelava in zaščita spojev pred korozijo.</t>
  </si>
  <si>
    <t>DN100/100</t>
  </si>
  <si>
    <t>2.1.410.</t>
  </si>
  <si>
    <t>Montaža podtalnega hidranta s prostim pretokom - blatnika s prirobnico DN80-DN100 in cestno kapo po navodilih proizvajalca, ter dokončna obdelava in zaščita spojev pred korozijo. Vključno z montažo pripadajočega drenažnega elementa!</t>
  </si>
  <si>
    <t>2.1.450.</t>
  </si>
  <si>
    <t>Montaža podtalnega hidranta s prirobnico DN80 in cestno kapo po navodilih proizvajalca, ter dokončna obdelava in zaščita spojev pred korozijo.</t>
  </si>
  <si>
    <t>2.1.451.</t>
  </si>
  <si>
    <t>Montaža odzračevalne armature podzemne izvedbe s prirobnico DN50-DN80 in cestno kapo po navodilih proizvajalca. Vključno z rezanjem jeklenega telesa zračnika (odzračevalna cev in nosilna zaščitna cev) za prilagoditev po višini.</t>
  </si>
  <si>
    <t>2.1.500.</t>
  </si>
  <si>
    <t>Dodatna montažna dela na armaturah ob postavitvi na končno niveleto terena (podaljšanja, krajšanja hidrantov, zračnikov,..).</t>
  </si>
  <si>
    <t>2.1.550.</t>
  </si>
  <si>
    <t>Priprava in montaža označevalnih tablic armatur in hidrantov na stebre ali obstoječe objekte)</t>
  </si>
  <si>
    <t>2.1.560.</t>
  </si>
  <si>
    <t>Priprava in montaža stebričkov iz cevi Ø63 dolžine 2,5 - 3 m v temeljna tla s pritrdilnim sidrom. S sanacijo prizadetih utrjenih površin. Obračun po dejanskih stroških, glede na število vgrajenih stebričkov!</t>
  </si>
  <si>
    <t>2.1.650.</t>
  </si>
  <si>
    <t>Tlačni preizkus položenega cevovoda po standardu SIST EN 805:2000, z dopolnitvami JP VO-KA SNAGA d.o.o., vključno s pridobitvijo ustreznega zapisnika.
Upoštevana priprava z vso potrebno opremo za izvedbo ter faznost gradnje in morebitni tlačni preizkus v večih delih!</t>
  </si>
  <si>
    <t>2.1.660.</t>
  </si>
  <si>
    <t xml:space="preserve">Dezinfekcija in izpiranje položenega vodovoda po standardu SIST EN 805:2000, z dopolnitvami JP VO-KA SNAGA d.o.o., vključno s pridobitvijo ustreznega zapisnika.
Upoštevana priprava z vso potrebno opremo za izvedbo. </t>
  </si>
  <si>
    <t>2.1.670.</t>
  </si>
  <si>
    <t>Dodatek za montažna dela pri izvedbi tlačnega preizkusa, dezinfekcije in izpiranju. Komplet.</t>
  </si>
  <si>
    <t>2.1.680.</t>
  </si>
  <si>
    <t>Izvedba meritev pretokov vode na vgrajenih hidrantih s pridobitvijo ustreznega potrdila (po Pravilniku o preizkušanju hidrantnih omrežjih z dopolnitvami upravljalca vodovoda).</t>
  </si>
  <si>
    <t>2.1.780.</t>
  </si>
  <si>
    <t>Prevezava novozgrajenega cevovoda na obstoječe vodovodno omrežje z obdelavo prereza.</t>
  </si>
  <si>
    <t>2.1.790.</t>
  </si>
  <si>
    <t xml:space="preserve">Demontaža vseh armatur (hidranti, zasuni,.. s cestnimi kapami in drugo opremo) s pripadajočimi fazoni na delu obstoječega vodovoda, ki se ukinja po tem načrtu, ter strojno / ročno nalaganje na kamion:
 - cca. 35 kos armatur (zasuni, hidranti) s cestnimi kapami in fazonskih kosov
KOMPLET brez izkopa. 
</t>
  </si>
  <si>
    <t>2.1.900.</t>
  </si>
  <si>
    <t>Nepredviden montažna dela (% montažnih del).</t>
  </si>
  <si>
    <t>SKUPAJ MONTAŽNA DELA za vodovod V1 po Štembalovi ulici</t>
  </si>
  <si>
    <t>(brez DDV!)</t>
  </si>
  <si>
    <t>3.1. - VODOVODNI MATERIAL za javni vodovod V1 po Štembalovi ulici</t>
  </si>
  <si>
    <r>
      <rPr>
        <b/>
        <sz val="10"/>
        <rFont val="Arial CE"/>
        <charset val="238"/>
      </rPr>
      <t>OPOMBE:</t>
    </r>
    <r>
      <rPr>
        <sz val="10"/>
        <rFont val="Arial CE"/>
        <charset val="238"/>
      </rPr>
      <t xml:space="preserve"> 
</t>
    </r>
    <r>
      <rPr>
        <b/>
        <sz val="10"/>
        <rFont val="Arial CE"/>
        <charset val="238"/>
      </rPr>
      <t>PONUDNIK SE Z ODDAJO PONUDBE ZAVEZUJE, DA PONUJEN MATERIAL POLEG VSEH V RS VELJAVNIH STANDARDOV USTREZA MINIMALNIM ZAHTEVANIM KARAKTERISTIKAM IZ OBRAZCA 1, KI JE SESTAVNI DEL POPISA IN VSEM DRUGIM ZAHTEVAM, KI IZHAJAJO IZ TEHNIČNIH PRAVIL ZA VODOVOD IZVAJALCA JAVNE SLUŽBE OSKRBE Z VODO!</t>
    </r>
    <r>
      <rPr>
        <sz val="5"/>
        <rFont val="Arial ce"/>
        <charset val="238"/>
      </rPr>
      <t xml:space="preserve">
</t>
    </r>
    <r>
      <rPr>
        <sz val="10"/>
        <rFont val="Arial CE"/>
        <charset val="238"/>
      </rPr>
      <t>VES MATERIAL MORA PRED VGRADNJO PREGLEDATI IN POTRDITI PREDSTAVNIK UPRAVLJALCA.</t>
    </r>
    <r>
      <rPr>
        <sz val="5"/>
        <rFont val="Arial ce"/>
        <charset val="238"/>
      </rPr>
      <t xml:space="preserve">
</t>
    </r>
    <r>
      <rPr>
        <b/>
        <sz val="10"/>
        <rFont val="Arial CE"/>
        <charset val="238"/>
      </rPr>
      <t xml:space="preserve">V CENI VODOVODNEGA MATERIALA (/kos) JE UPOŠTEVANA NABAVA; DOBAVA IN TRANSPORT DO GRADBIŠČA. </t>
    </r>
    <r>
      <rPr>
        <sz val="10"/>
        <rFont val="Arial CE"/>
        <charset val="238"/>
      </rPr>
      <t xml:space="preserve">
VSA OPREMA (vgradbene garniture, ročna kolesa, cestne kape,..),  TESNILNI (tesnila) TER PRITRDILNI (matice, vijaki, podložke) IN DRUG DROBEN KLJUČAVNIČARSKI MATERIAL SE DOBAVLJA IN JE UPOŠTEVAN V KOMPLETU Z ARMATURAMI FAZONSKIMI KOSI:
 - za vsako prirobnico DN50 se naroči 4 vijake M16×80, 4 matice in 8 podložk
 - za vsako prirobnico DN80 se naroči 8 vijakov M16×80, 8 matic in 16 podložk
 - za vsako prirobnico DN100 se naroči 8 vijakov M16×80, 8 matic in 16 podložk</t>
    </r>
  </si>
  <si>
    <t>VODOVODNI MATERIAL JAVNI VODOVOD "V1" (SKUPAJ)</t>
  </si>
  <si>
    <t xml:space="preserve"> 3.1.1.</t>
  </si>
  <si>
    <t>Tlačne cevi z obojko iz nodularne litine (NL), tlačni razred C40; min. PN16, komplet s pripadajočimi obojčnimi tesnili prilagojenimi pogojem vgradnje. Osnovni standardni spoj - npr. STD, Tyton; oz. varovani sidrni neizvlečni spoj - npr. STD-Vi, Tyton-SIT,.. - glede na pogoje vgradnje. Sidrni spoj mora prenesti tlak vsaj 16 bar. Dolžina cevi je povečana za 2 % zaradi obdelave.</t>
  </si>
  <si>
    <t>DN100</t>
  </si>
  <si>
    <t>kos (m/6)</t>
  </si>
  <si>
    <t>standardni spoj (NL DN100)</t>
  </si>
  <si>
    <t>neizvlečni - sidrni spoj (NL DN100)</t>
  </si>
  <si>
    <t>3.1.30.</t>
  </si>
  <si>
    <t>Fazonski kosi s prirobnico iz NL za tlačno stopnjo PN16.</t>
  </si>
  <si>
    <t>T100/80</t>
  </si>
  <si>
    <t>N80</t>
  </si>
  <si>
    <t>FFR100/80</t>
  </si>
  <si>
    <t>FFQ80(90°)</t>
  </si>
  <si>
    <t>FFK100(22,5°)</t>
  </si>
  <si>
    <t>FFK100(11°)</t>
  </si>
  <si>
    <t>FF80(250*)</t>
  </si>
  <si>
    <t>FF80(150*)</t>
  </si>
  <si>
    <t>FF80(400*)</t>
  </si>
  <si>
    <t>FF80(500*)</t>
  </si>
  <si>
    <t xml:space="preserve"> * dolžino prilagoditi stanju na terenu</t>
  </si>
  <si>
    <t>3.1.40.</t>
  </si>
  <si>
    <t xml:space="preserve">Fazonski kosi iz NL na obojko za tlačno stopnjo PN16, z neizvlečnimi sidrnimi spoji (npr. STD Vi tesnilo,...). </t>
  </si>
  <si>
    <t>E100</t>
  </si>
  <si>
    <t>MMA100/100</t>
  </si>
  <si>
    <t>MMA100/80</t>
  </si>
  <si>
    <t>MMK100(45°)</t>
  </si>
  <si>
    <t>MMK100(22,5°)</t>
  </si>
  <si>
    <t>3.1.50.</t>
  </si>
  <si>
    <t>Univerzalna enojna spojka s prirobnico; PN≥15 bar. Vijačni in tesnilni material upoštevan v ceni fazonskih kosov.
npr. Hawle Synoflex, +GF+ MULTIJOINT serija 3057,....</t>
  </si>
  <si>
    <t>DN80/DN80 (prirob. NL DN80 za LŽ DN80)</t>
  </si>
  <si>
    <t>3.1.70.</t>
  </si>
  <si>
    <t>EV zasun kratke izvedbe, PN16.
V ceni upoštevana nastavljiva vgradbena garnitura, betonska podložka cestne kape in cestna kapa s pokrovom iz NL za vgradnjo v povozno površino skladna z DIN 4056.</t>
  </si>
  <si>
    <r>
      <t>H</t>
    </r>
    <r>
      <rPr>
        <vertAlign val="subscript"/>
        <sz val="10"/>
        <rFont val="Arial CE"/>
        <charset val="238"/>
      </rPr>
      <t xml:space="preserve"> </t>
    </r>
    <r>
      <rPr>
        <sz val="10"/>
        <rFont val="Arial CE"/>
        <charset val="238"/>
      </rPr>
      <t>= 0,75 - 1,3 m</t>
    </r>
  </si>
  <si>
    <t>DN80</t>
  </si>
  <si>
    <r>
      <t>H</t>
    </r>
    <r>
      <rPr>
        <vertAlign val="subscript"/>
        <sz val="10"/>
        <rFont val="Arial CE"/>
        <charset val="238"/>
      </rPr>
      <t xml:space="preserve"> </t>
    </r>
    <r>
      <rPr>
        <sz val="10"/>
        <rFont val="Arial CE"/>
        <charset val="238"/>
      </rPr>
      <t>= 1,2 - 2,1 m</t>
    </r>
  </si>
  <si>
    <t>3.1.83.</t>
  </si>
  <si>
    <t>Odcep T z vgrajenimi tremi zapornimi ventili tip E2 z mehkim tesnenjem s prirobnicami DN150 - COMBI III/3, PN10/16 (npr. HAWLE,..). V ceni upoštevane nastavljive vgradbene garniture, betonska podložka cestne kape, cestna kapa s pokrovom iz NL za vgradnjo v povozno površino.</t>
  </si>
  <si>
    <r>
      <t>H</t>
    </r>
    <r>
      <rPr>
        <vertAlign val="subscript"/>
        <sz val="10"/>
        <rFont val="Arial CE"/>
        <charset val="238"/>
      </rPr>
      <t xml:space="preserve">vgr </t>
    </r>
    <r>
      <rPr>
        <sz val="10"/>
        <rFont val="Arial CE"/>
        <charset val="238"/>
      </rPr>
      <t>= 1,2-2,1 m</t>
    </r>
  </si>
  <si>
    <t>3.1.100.</t>
  </si>
  <si>
    <t>Podtalni hidrant PN 10-16 (npr. IMP armature, HAWLE,...). 
Vključno z betonsko podložko cestne kape, cestno kapo s pokrovom iz nodularne litine skladna z DIN 4055 za vgradnjo v povozno površino.</t>
  </si>
  <si>
    <r>
      <t>H</t>
    </r>
    <r>
      <rPr>
        <vertAlign val="subscript"/>
        <sz val="10"/>
        <rFont val="Arial CE"/>
        <charset val="238"/>
      </rPr>
      <t>vgr</t>
    </r>
    <r>
      <rPr>
        <sz val="10"/>
        <rFont val="Arial CE"/>
        <charset val="238"/>
      </rPr>
      <t>=1,0 m</t>
    </r>
  </si>
  <si>
    <r>
      <t>H</t>
    </r>
    <r>
      <rPr>
        <vertAlign val="subscript"/>
        <sz val="10"/>
        <rFont val="Arial CE"/>
        <charset val="238"/>
      </rPr>
      <t>vgr</t>
    </r>
    <r>
      <rPr>
        <sz val="10"/>
        <rFont val="Arial CE"/>
        <charset val="238"/>
      </rPr>
      <t>=1,25 m</t>
    </r>
  </si>
  <si>
    <t>3.1.102.</t>
  </si>
  <si>
    <t>Podtalni hidrant PN 10-16 s prostim pretokom - uporaba kot blatnik, s pripadajočim montažnim PP drenažnim elementom (npr. Hawle 490F+Z). 
Vključno z betonsko podložko cestne kape, cestno kapo in pokrovom iz nodularne litine skladna z DIN 4055 za vgradnjo v povozno površino.</t>
  </si>
  <si>
    <t>3.1.110.</t>
  </si>
  <si>
    <t>Odzračevalna garnitura PN10-16 (npr. ''Hawle'' Nr.9822,...). 
Vključno z betonsko podložko cestne kape, cestno kapo z odprtino min. 300 mm in pokrovom iz nodularne litine.</t>
  </si>
  <si>
    <t>DN80 (l =1055m)</t>
  </si>
  <si>
    <t>3.1.269.</t>
  </si>
  <si>
    <t>Jekleni pocinkani stebriček Ø40-63 mm dolžine 2,5-3,0 m, s plastično kapo in pritrdilnim sidrom za stebriček in drobnim ključavničarskim materialom. Možno se namesto stebričkov uporabijo kandelabri predvidene javne razsvetljave! 
Obračun po dejanskih stroških!</t>
  </si>
  <si>
    <t>3.1.270.</t>
  </si>
  <si>
    <t>Označevalne tablice za označevanje vodovodnih armatur (po DIN 4067 in SIST 1005:1996). Z ALU nosilno ploščo in drobnim pritrdilnim materialom - objemke Ø63 mm, vijaki, sidra,..).</t>
  </si>
  <si>
    <t>3.1.271.</t>
  </si>
  <si>
    <t>Označevalne tablice za označevanje hidrantov (po DIN 4066). Z ALU nosilno ploščo in drobnim pritrdilnim materialom - objemke Ø63mm, vijaki, sidra,..).</t>
  </si>
  <si>
    <t>3.1.275.</t>
  </si>
  <si>
    <t>Opozorilni trak (moder) za označevanje cevi z napisom "POZOR VODOVOD"</t>
  </si>
  <si>
    <t>3.1.289.</t>
  </si>
  <si>
    <t xml:space="preserve">Dodatek za dobavo in uporabo začasnega vodovodnega materiala za izvedbo tlačnega preizkusa, dezinfekcije in izpiranja (zasuni, spojke, redukcijski kosi, gasilska oprema). Se uporabi večkrat. KOMPLET.
</t>
  </si>
  <si>
    <t>3.1.300.</t>
  </si>
  <si>
    <t>Transportni stroški nabave materiala (% materiala).</t>
  </si>
  <si>
    <t>Nepredviden vodovodni material (% materiala).</t>
  </si>
  <si>
    <t>SKUPAJ VODOVODNI MATERIAL "V1"</t>
  </si>
  <si>
    <t>A1.2. VODOVODNI PROVIZORIJ ob obnovi vodovoda</t>
  </si>
  <si>
    <t>MONTAŽNA DELA - provizorij  (skupaj)</t>
  </si>
  <si>
    <t>VODOVODNI MATERIAL - provizorij  (skupaj)</t>
  </si>
  <si>
    <t>SKUPAJ 1.1.+2.1.+3.1 (brez DDV)</t>
  </si>
  <si>
    <t>2. - MONTAŽNA DELA ZA PROVIZORIJ pri obnovi</t>
  </si>
  <si>
    <t>2.1.2.</t>
  </si>
  <si>
    <t>Vzpostavitev začasne oskrbe z vodo v času gradnje - provizorij. KOMPLET</t>
  </si>
  <si>
    <t>Prenos, spuščanje, polaganje in montaža PE cevi na pripravljeno peščeno posteljico, ter poravnanje v vertikalni in horizontalni smeri. Vključno z rezanjem PE cevi, obdelavo robov, montažo ravnih vmesnih kosov po potrebi in po priloženih montažnih shemah, ter dokončna obdelava in zaščita spojev.</t>
  </si>
  <si>
    <t>DN50-DN150</t>
  </si>
  <si>
    <t>2.1.20.</t>
  </si>
  <si>
    <t xml:space="preserve">Prenos po gradbišču, spuščanje polaganje in montaža  fazonskih kosov in armatur v pripravljen jarek, ter poravnanje v vertikalni in horizontalni smeri.
</t>
  </si>
  <si>
    <t>2.1.370</t>
  </si>
  <si>
    <t>Prenos po gradbišču, polaganje v jarek in montaža navrtnih zasunov s priključnim vrtljivim kolenom, vgradno garnituro, cestno kapo in montažnih betonskih podložk. Montaža na NL cev. Vključno z izvedbo izvrtine in povezavo vodovodne cevi na koleno. KOMPLET</t>
  </si>
  <si>
    <t>d32 na PEh d63</t>
  </si>
  <si>
    <t>2.1.665.</t>
  </si>
  <si>
    <t xml:space="preserve">Dezinfekcija in izpiranje položenega provizorija vključno s pridobivanjem potrdil o minimalni sanitarni ustreznosti. Upoštevana priprava z vso potrebno opremo za izvedbo. </t>
  </si>
  <si>
    <t>2.1.780</t>
  </si>
  <si>
    <t>Prevezava provizorija na obstoječe vodovodno omrežje, s prerezom obstoječe cevi ter obdelavo in pripravo roba cevi za montažo spojke in tesnil. Komplet obdelava prereza.</t>
  </si>
  <si>
    <t>- LŽ DN80</t>
  </si>
  <si>
    <t>2.1.820.</t>
  </si>
  <si>
    <t xml:space="preserve">Demontaža provizorija po koncu gradnje, z vsemi potrebnimi prevezavami in odstranitvijo provizorija.
KOMPLET </t>
  </si>
  <si>
    <t>SKUPAJ MONTAŽNA DELA (provizorij)</t>
  </si>
  <si>
    <t>3. - VODOVODNI MATERIAL za provizorij pri obnovi vodovoda</t>
  </si>
  <si>
    <r>
      <rPr>
        <b/>
        <sz val="10"/>
        <rFont val="Arial CE"/>
        <charset val="238"/>
      </rPr>
      <t>OPOMBE:</t>
    </r>
    <r>
      <rPr>
        <sz val="10"/>
        <rFont val="Arial CE"/>
        <charset val="238"/>
      </rPr>
      <t xml:space="preserve"> 
V CENI VODOVODNEGA MATERIALA (/kos) JE UPOŠTEVANA NABAVA; DOBAVA IN TRANSPORT DO GRADBIŠČA. 
VSA OPREMA (vgradbene garniture, ročna kolesa, cestne kape,..),  TESNILNI (tesnila) TER PRITRDILNI (matice, vijaki, podložke) IN DRUG DROBEN KLJUČAVNIČARSKI MATERIAL SE DOBAVLJA IN JE UPOŠTEVAN V KOMPLETU Z ARMATURAMI FAZONSKIMI KOSI.
- za vsako prirobnico DN50 se nabavi 4 vijake M16×70, 4 matice in 8 podložk, 
- za vsako prirobnico DN80 se nabavi 8 vijakov M16×85, 8 matic in 16 podložk
- za vsako prirobnico DN100 se nabavi 8 vijakov M16×90, 8 matic in 16 podložk
V CENI VODOVODNEGA MATERIALA (/kos) JE UPOŠTEVANA NABAVA; DOBAVA IN TRANSPORT DO GRADBIŠČA. 
</t>
    </r>
    <r>
      <rPr>
        <sz val="5"/>
        <rFont val="Arial ce"/>
        <charset val="238"/>
      </rPr>
      <t xml:space="preserve">
</t>
    </r>
    <r>
      <rPr>
        <b/>
        <sz val="10"/>
        <rFont val="Arial CE"/>
        <charset val="238"/>
      </rPr>
      <t>Spojke, kolena, odcepi zasuni in in drugi vodovodni material se lahko uporabijo na več provizorijih, ob različnih časih na različnih delih obnove vodovoda. Prav tako se lahko uporabijo na večih gradbiščih! Zato obračun po dejanskih stroških!</t>
    </r>
  </si>
  <si>
    <t>VODOVODNI MATERIAL PROVIZORIJ (SKUPAJ)</t>
  </si>
  <si>
    <t xml:space="preserve"> 3.1.10.</t>
  </si>
  <si>
    <t>Tlačne polietilenske vodovodne cevi; SDR17, PN10</t>
  </si>
  <si>
    <t>PE100d90</t>
  </si>
  <si>
    <t>PE100d32 - za prevezavo obst. priključkov</t>
  </si>
  <si>
    <t>Fazonski kosi s prirobnico iz NL za tlačno stopnjo PN 10-16.</t>
  </si>
  <si>
    <t>X80</t>
  </si>
  <si>
    <t>X100  - začasna blindiranja novega V1</t>
  </si>
  <si>
    <t>* prilagoditi stanju na terenu!</t>
  </si>
  <si>
    <t>3.1.33.</t>
  </si>
  <si>
    <t>Dodatni spojni in tesnilni material za izvedbo provizorijev (premontaža,…). 
KOMPLET. Obračun po dejanskih stroških.</t>
  </si>
  <si>
    <t>Univerzalna dvojna spojka s prirobnico; PN≥15 bar. Vijačni in tesnilni material upoštevan v ceni fazonskih kosov.
npr. Hawle Synoflex, +GF+ MULTIJOINT serija 3057,....</t>
  </si>
  <si>
    <t>d90/DN80 (prirob. LŽ DN80 za cev PE d90)</t>
  </si>
  <si>
    <t>3.1.55.</t>
  </si>
  <si>
    <t>Fitingi iz polipropilena (PP), PN16, s tesnilom iz NBR za spajanje tlačnih PE cevi. Skladna s SIST EN 12201, SIST EN 10226 in SIST EN 1092-1. (npr. +GF+ iJOINT ali podobno). Obračun po dejanskih stroških.</t>
  </si>
  <si>
    <t>Končna kapa s hitro spojko d90</t>
  </si>
  <si>
    <t>Dvojna spojka 1"</t>
  </si>
  <si>
    <t>3.1.73.</t>
  </si>
  <si>
    <t xml:space="preserve">*Univerzalni navrtni zasun za PE cevi z integriranim ploščatim zapornim ventilom - za pitno vodo; PN10; telo zasuna iz nodularne litine zunaj in znotraj zaščiteno z epoksi premazom (skladno s SIST EN14901:2006) in stremenom iz nerjavečega jekla zaščitenim z gumo in elastomernimi (EPDM) tesnili primernimi za pitno vodo. Zasun preizkušen skladno s SIST EN 12266-1:2012 in  SIST EN 12266-2:2012. Komplet s priključnim vrtljivim bajonetnim kolenom. Bajonetno koleno (90°), ki ima na izhodu možen obrat 360°, za spajanje PE cevi in navrtalnega oklepa, bajonetni priključek kot hitra  - ISO spojka. </t>
  </si>
  <si>
    <t xml:space="preserve">za PEh d90, Priključno koleno d32 </t>
  </si>
  <si>
    <t>3.1.301.</t>
  </si>
  <si>
    <t>SKUPAJ VODOVODNI MATERIAL (PROVIZORIJ)</t>
  </si>
  <si>
    <t>C. VODOVODNI PRIKLJUČKI (SKUPAJ 18 kos - OCENA)</t>
  </si>
  <si>
    <t>C.1 VODOVODNI PRIKLJUČKI - (OBNOVA 18 kos - OCENA)</t>
  </si>
  <si>
    <t>MONTAŽNA DELA PRIKLJUČKI (OBNOVA)</t>
  </si>
  <si>
    <t>VODOVODNI MATERIAL PRIKLJUČKI (OBNOVA)</t>
  </si>
  <si>
    <t>C.1 OBNOVA OBSTOJEČIH PRIKLJUČKOV NA OBMOČJU OBNOVE VODOVODA (OCENA - obračun po dejanskih stroških)</t>
  </si>
  <si>
    <t>2. - MONTAŽNA DELA - obnova priključkov (OCENA)</t>
  </si>
  <si>
    <r>
      <rPr>
        <b/>
        <sz val="10"/>
        <rFont val="Arial CE"/>
        <charset val="238"/>
      </rPr>
      <t>OPOMBE:</t>
    </r>
    <r>
      <rPr>
        <sz val="10"/>
        <rFont val="Arial CE"/>
        <charset val="238"/>
      </rPr>
      <t xml:space="preserve">
</t>
    </r>
    <r>
      <rPr>
        <b/>
        <sz val="10"/>
        <rFont val="Arial CE"/>
        <charset val="238"/>
      </rPr>
      <t>Upoštevati načrte priključkov in dejansko stanje priključka. Predstavnik JP Vodovod-Kanalizacija Snaga d.o.o. pregleda vsak priključek!</t>
    </r>
  </si>
  <si>
    <t>MONTAŽNA DELA HIŠNI PRIKLJUČKI (SKUPAJ)</t>
  </si>
  <si>
    <t>Prenos, spuščanje, polaganje in montaža PE cevi na kolutih na pripravljeno peščeno posteljico, ter poravnanje v vertikalni in horizontalni smeri.</t>
  </si>
  <si>
    <t xml:space="preserve">d75 (zaščitne cevi pri prekopu)
</t>
  </si>
  <si>
    <t>2.1.22.</t>
  </si>
  <si>
    <t>Prenos, spuščanje, montaža PE cevi na kolutih v položene zaščitne cevi. Vključno z rezanjem cevi in obdelavo roba, ter montažo tesnil</t>
  </si>
  <si>
    <t>d32-d40</t>
  </si>
  <si>
    <t>2.1.23.</t>
  </si>
  <si>
    <t>d32 - interni cevovodi</t>
  </si>
  <si>
    <t>Prenos po gradbišču, polaganje v jarek in montaža navrtnih zasunov s priključnim vrtljivim kolenom, vgradno garnituro, cestno kapo in montažnih betonskih podložk. Montaža na NL ali PE  cev. Vključno z izvedbo izvrtine in povezavo vodovodne cevi na koleno. KOMPLET</t>
  </si>
  <si>
    <t>d32 na PE d63</t>
  </si>
  <si>
    <t>d32 na NL DN100</t>
  </si>
  <si>
    <t>2.1.375</t>
  </si>
  <si>
    <t>Demontaža ter ponovna montaža novih armatur, fitingov, spojk,... na obstoječih vodomernih mestih. Vključno z nakladanjem demontiranih kosov na kamion in odvozom na trajno deponijo (do 25 km), s plačilom takse. (ocena za 62 priključkov)</t>
  </si>
  <si>
    <t>2.1.377</t>
  </si>
  <si>
    <t>Prevezava obstoječih internih vodovodov na nove interne vodovode. Prerez obstoječe cevi, priprava robov in obdelava prereza. KOMPLET</t>
  </si>
  <si>
    <t>2.1.651</t>
  </si>
  <si>
    <t>Tlačni preizkus položenih hišnih vodovodnih priključkov po standardu SIST EN 805 z dopolnitvami JP VO-KA SNAGA d.o.o. in z vsemi dodatnimi potrebnimi deli. (glej tehnično poročilo)</t>
  </si>
  <si>
    <t>2.1.661</t>
  </si>
  <si>
    <t>Izpiranje in dezinfekcija položenih hišnih vodovodnih in skupnih priključnih cevi z vsemi dodatnimi potrebnimi deli. (glej tehnično poročilo)</t>
  </si>
  <si>
    <t>SKUPAJ MONTAŽNA DELA (priključki)</t>
  </si>
  <si>
    <t xml:space="preserve">3. - VODOVODNI MATERIAL za obst. priključke pri obnovi vodovoda </t>
  </si>
  <si>
    <t>OCENA  - veljavno le skupaj z OBRAZCEM 1</t>
  </si>
  <si>
    <r>
      <rPr>
        <b/>
        <sz val="10"/>
        <rFont val="Arial CE"/>
        <charset val="238"/>
      </rPr>
      <t>OPOMBE:</t>
    </r>
    <r>
      <rPr>
        <sz val="10"/>
        <rFont val="Arial CE"/>
        <charset val="238"/>
      </rPr>
      <t xml:space="preserve"> 
</t>
    </r>
    <r>
      <rPr>
        <b/>
        <sz val="10"/>
        <rFont val="Arial CE"/>
        <charset val="238"/>
      </rPr>
      <t>PONUDNIK SE Z ODDAJO PONUDBE ZAVEZUJE, DA PONUJEN MATERIAL POLEG VSEH V RS VELJAVNIH STANDARDOV USTREZA IN VSEM DRUGIM ZAHTEVAM UPRAVLJALCA JAVNEGA VODOVODA!</t>
    </r>
    <r>
      <rPr>
        <sz val="10"/>
        <rFont val="Arial CE"/>
        <charset val="238"/>
      </rPr>
      <t xml:space="preserve">
VES MATERIAL MORA PRED VGRADNJO PREGLEDATI IN POTRDITI PREDSTAVNIK UPRAVLJALCA.</t>
    </r>
    <r>
      <rPr>
        <sz val="5"/>
        <rFont val="Arial ce"/>
        <charset val="238"/>
      </rPr>
      <t xml:space="preserve">
</t>
    </r>
    <r>
      <rPr>
        <sz val="10"/>
        <rFont val="Arial CE"/>
        <charset val="238"/>
      </rPr>
      <t>*Vodomerno mesto in interna vodovodna inštalacija od stavbe do vodomera, vključno z ventilom za vodomerom je v lasti uporabnika. In ju je lastnik objekta dolžan v skladu z Uredbo, Odlokom o pitni vodi v MOL in navodili izvajalca javne službe zgraditi na lastne stroške, ter po skrbeti za njih ustreznost.</t>
    </r>
    <r>
      <rPr>
        <sz val="2"/>
        <rFont val="Arial CE"/>
        <charset val="238"/>
      </rPr>
      <t xml:space="preserve">
</t>
    </r>
    <r>
      <rPr>
        <sz val="10"/>
        <rFont val="Arial CE"/>
        <charset val="238"/>
      </rPr>
      <t xml:space="preserve">V CENI VODOVODNEGA MATERIALA (/kos) JE UPOŠTEVANA NABAVA; DOBAVA IN TRANSPORT DO GRADBIŠČA. 
VSA OPREMA (vgradbene garniture, ročna kolesa, cestne kape,..),  TESNILNI (tesnila) TER PRITRDILNI (matice, vijaki, podložke) IN DRUG DROBEN KLJUČAVNIČARSKI MATERIAL SE DOBAVLJA IN JE UPOŠTEVAN V KOMPLETU Z ARMATURAMI FAZONSKIMI KOSI.
</t>
    </r>
    <r>
      <rPr>
        <b/>
        <sz val="10"/>
        <rFont val="Arial CE"/>
        <charset val="238"/>
      </rPr>
      <t>Število in dimenzije materiala so podani kot ocena. Upoštevati dejansko stanje in načrt priključka. Fazonski kosi v merilnem mestu se zamenjajo po navodilih predstavnika upravljalca. 
Upoštevati navodila izvajalca javne službe, ki mora pred obnovo priključek pregledati in določiti obseg obnove glede na obstoječe stanje priključka!
V primeru prekomerne porabe predlagamo prilagoditev dimenzije priključka in vodomera.</t>
    </r>
  </si>
  <si>
    <t>VODOVODNI MATERIAL VODVODNI PRIKLJUČKI 
OBNOVA - OCENA (SKUPAJ)</t>
  </si>
  <si>
    <t>VODOVODNI PRIKLJUČKI</t>
  </si>
  <si>
    <t>3.1.10.</t>
  </si>
  <si>
    <t>Tlačne polietilenske vodovodne cevi po SIST EN12201. Cevi morajo imeti certifikat za PE cevi za distribucijo pitne vode.</t>
  </si>
  <si>
    <t>PE100d32 (vodovodne cevi priključkov); SDR11, PN16</t>
  </si>
  <si>
    <t>PE100d32 (prevezave internih vodovodov); OCENA</t>
  </si>
  <si>
    <t>PE100 RC d75 (zaščitne cevi za polaganje v jarek, za podbijanje v postavki 1.2.50);  TIP 1; SDR17, PN10</t>
  </si>
  <si>
    <t>Hitra dvojna spojka PN16 iz polipropilena (PP), s tesnilom iz NBR za spajanje dveh tlačnih PE cevi. Skladna s SIST EN 12201, SIST EN 10226 in SIST EN 1092-1. (npr. +GF+ iJOINT dvojna spojka ali podobno).</t>
  </si>
  <si>
    <t>d75/d75 - prevezava obst. zaščitne cevi</t>
  </si>
  <si>
    <t>d32/d32 - prevezava obst. internega vodovoda</t>
  </si>
  <si>
    <t xml:space="preserve">*Univerzalni navrtni zasun za NL cevi z integriranim ploščatim zapornim ventilom - za pitno vodo; PN10; telo zasuna iz nodularne litine zunaj in znotraj zaščiteno z epoksi premazom (skladno s SIST EN14901:2006) in stremenom iz nerjavečega jekla zaščitenim z gumo in elastomernimi (EPDM) tesnili primernimi za pitno vodo. Zasun preizkušen skladno s SIST EN 12266-1:2012 in  SIST EN 12266-2:2012. Vključno s cestno kapo za hišni priključek za vgradnjo v povozno površino kvalitetne izvedbe skladno z DIN 4057 - z napisom na kapi v dogovoru z upravljalcem (npr. VODA, V,..). Dobava vključno s teleskopsko prilagodljivo vgradno garnituro za navrtni zasun (telo vgr. garniture  z zunanjo PE ali PVC zaščito), komplet z nosilno podložno ploščo in priključnim vrtljivim bajonetnim kolenom. Bajonetno koleno(90°), ki ima na izhodu možen obrat 360°, za spajanje PE cevi in navrtalnega oklepa, bajonetni priključek kot hitra  - ISO spojka. Prilagoditi obstoječemu stanju. Komplet. </t>
  </si>
  <si>
    <t xml:space="preserve">**za NL DN100, Priključno koleno d32 </t>
  </si>
  <si>
    <t>** natančna specifikacija materiala in način vgradnje je del tehničnega opisa PZI načrta</t>
  </si>
  <si>
    <t>3.1.89.</t>
  </si>
  <si>
    <t xml:space="preserve">za PEh d63, Priključno koleno d32 </t>
  </si>
  <si>
    <t>3.1.115.</t>
  </si>
  <si>
    <t>Nabava, transport fitingov in vodovodne armature za merilna mesta - OCENA:
spojke za PE cevi, kolena, redukcijski kosi, vložek nepovratnega ventila,holandci, tesnila, pipe,…., material se nabavi za vsako mesto posebej glede na načrt priključka in v dogovoru z upravljalcem. Skupno 27 priključkov. Predvidoma za en vodomer (kroglična pipa  R1" - 3/4'', kroglična pipa 1''-3/4" z izpustom, 2× zmanjševalni kos, 2× holandec, spojka za PE cev,...). KOMPLET!</t>
  </si>
  <si>
    <t>3.1.281</t>
  </si>
  <si>
    <t xml:space="preserve">Tesnilo - zaključna gumijasta manšeta za prehod cevi v/iz zaščitne cevi. </t>
  </si>
  <si>
    <t>d75/d32 (nove zaščitne cevi)</t>
  </si>
  <si>
    <t>d63/d32 (obst. zaščitne cevi)</t>
  </si>
  <si>
    <t>3.1.289</t>
  </si>
  <si>
    <t>Nabava, dobava in postavitev tipskega vodotesnega vodomernega jaška iz poliestra na pripravljeno posteljico, premer jaška 1000mmm globina min 1,7m. Jašek z LTŽ pokrovom (nosilnost glede na mesto vgradnje) in s termo izolacijo pod pokrovom. Jašek mora biti obvezno opremljen z nerjavečo vstopno lestvijo.Vključno z vodotesnimi manšetami za prehod cevi skozi steno (2x). Jašek mora pred vgradjo potrditi predstavnik upravljalca. OCENA za objekte, ki so trenutno priključeni preko skupinskih priključkov, oziroma je zaradi poteka obst. priključka smiselno njegovo skrajšanje in postavitev novega jaška na parceli porabnika v bližini javnega vodovoda
Komplet brez gradbenih del!</t>
  </si>
  <si>
    <t>3.1.290</t>
  </si>
  <si>
    <t>Nabava, dobava in vgradnja regulatorja tlaka Caelffi serija 536060/1 (R1") ali podobnih karakteristik drugega proizvajalca</t>
  </si>
  <si>
    <t>SKUPAJ VODOVODNI MATERIAL (priključki)</t>
  </si>
  <si>
    <t>D. SPL. - SPLOŠNI STROŠKI IN TUJE STORITVE PRI OBNOVI VODOVODA</t>
  </si>
  <si>
    <r>
      <rPr>
        <b/>
        <sz val="10"/>
        <rFont val="Arial CE"/>
        <charset val="238"/>
      </rPr>
      <t xml:space="preserve">Pri izdelavi ponudbe upoštevati sočasno obnovo infrastrukture na območju obdelave in delilnik stroškov, ki ga pripravijo investitorji! </t>
    </r>
    <r>
      <rPr>
        <sz val="10"/>
        <rFont val="Arial CE"/>
        <charset val="238"/>
      </rPr>
      <t xml:space="preserve">
</t>
    </r>
  </si>
  <si>
    <t>1.1 GRADBENA DELA</t>
  </si>
  <si>
    <t>1.1.1</t>
  </si>
  <si>
    <t>1.1.2</t>
  </si>
  <si>
    <t>1.1.3</t>
  </si>
  <si>
    <t>1.1.4</t>
  </si>
  <si>
    <t>1.1.5</t>
  </si>
  <si>
    <t>1.1.6</t>
  </si>
  <si>
    <t>1.1.7</t>
  </si>
  <si>
    <t>Zakoličba - izvede naročnik ENLJ</t>
  </si>
  <si>
    <t>1.0</t>
  </si>
  <si>
    <t>1.1</t>
  </si>
  <si>
    <t xml:space="preserve">VSI STROŠKI POVEZANI Z ZAVAROVANJEM GRADBIŠČA MORAJO BITI ZAJETI V ENOTNIH CENAH </t>
  </si>
  <si>
    <t xml:space="preserve">A1.2 VODOVODNI PROVIZORIJ ob obnovi vodovoda </t>
  </si>
  <si>
    <t>Živa meja</t>
  </si>
  <si>
    <t>Izkop žive meje višine do 2,0 m z nakladanjem na kamion in z odvozom na deponijo, vključno s pristojbino in ponovna zasaditev žive meje</t>
  </si>
  <si>
    <t>Površinski odkop humusa - odvoz na deponijo</t>
  </si>
  <si>
    <t xml:space="preserve">Površinski odkop humusa debeline do 30 cm, z z vsemi manipulacijami, z odvozom na začasno deponijo, dovozom, razstiranjem, planiranjem, posejanjem travnatega semena in negovanjem do vzklitja. </t>
  </si>
  <si>
    <t xml:space="preserve">Površinski odkop humusa debeline do 30 cm, z vsemi manipulacijami, z odvozom na začasno deponijo, dovozom, razstiranjem, planiranjemn, posejanjem travnatega semena in negovanje do vzklitja. </t>
  </si>
  <si>
    <t>VIII</t>
  </si>
  <si>
    <t>Grbina - asfaltna</t>
  </si>
  <si>
    <t>Rušenje in ponovna izdelava asfaltne grbine polkrožne oblike, vključno z obnovitvijo horizontalne prometne signalizacije.</t>
  </si>
  <si>
    <t>2.</t>
  </si>
  <si>
    <t>ZEMELJSKA DELA (SKUPAJ)</t>
  </si>
  <si>
    <t>3.</t>
  </si>
  <si>
    <t>VOZIŠČNE KONSTRUKCIJE (SKUPAJ)</t>
  </si>
  <si>
    <t>4.</t>
  </si>
  <si>
    <t>ODVODNJAVANJE (SKUPAJ)</t>
  </si>
  <si>
    <t>5.</t>
  </si>
  <si>
    <t>GRADBENA IN OBRTNIŠKA DELA (SKUPAJ)</t>
  </si>
  <si>
    <t>6.</t>
  </si>
  <si>
    <t>OPREMA CEST (SKUPAJ)</t>
  </si>
  <si>
    <t>7.</t>
  </si>
  <si>
    <t>TUJE STORITVE (SKUPAJ)</t>
  </si>
  <si>
    <t>8.</t>
  </si>
  <si>
    <t>NEPREDVIDENA DELA (10%)</t>
  </si>
  <si>
    <t>SKUPAJ 1+2+3+4+5+6+7+8 (brez DDV)</t>
  </si>
  <si>
    <t xml:space="preserve">PREDDELA (SKUPAJ)
</t>
  </si>
  <si>
    <t>GEODETSKA DELA</t>
  </si>
  <si>
    <t xml:space="preserve">Obnova in zavarovanje zakoličbe osi trase ostale javne ceste v ravninskem terenu
</t>
  </si>
  <si>
    <t>km</t>
  </si>
  <si>
    <t xml:space="preserve">Obnova in zavarovanje zakoličbe trase komunalnih vodov v ravninskem terenu
</t>
  </si>
  <si>
    <t xml:space="preserve">Postavitev in zavarovanje prečnega profila ostale javne ceste v ravninskem terenu
</t>
  </si>
  <si>
    <r>
      <t>Posnetek višine in položaja točke na terenu/objektu
( zakoličba radijev, jaškov, itd. )</t>
    </r>
    <r>
      <rPr>
        <sz val="10"/>
        <rFont val="Arial"/>
        <family val="2"/>
        <charset val="238"/>
      </rPr>
      <t xml:space="preserve">
</t>
    </r>
  </si>
  <si>
    <t>1.2</t>
  </si>
  <si>
    <t>ČIŠČENJE TERENA</t>
  </si>
  <si>
    <t>1.2.1</t>
  </si>
  <si>
    <t>1.2.2</t>
  </si>
  <si>
    <t xml:space="preserve">Odstranitev grmovja na redko porasli površini (do 50 % pokritega tlorisa) - ročno
</t>
  </si>
  <si>
    <r>
      <rPr>
        <sz val="10"/>
        <rFont val="Arial CE"/>
        <charset val="238"/>
      </rPr>
      <t xml:space="preserve">Posek in odstranitev vej obstoječih dreves in grmovji
</t>
    </r>
    <r>
      <rPr>
        <i/>
        <sz val="10"/>
        <color theme="1"/>
        <rFont val="Arial CE"/>
        <charset val="238"/>
      </rPr>
      <t>( obžagovanje vej obstoječih dreves, ki ovirajo preglednost pri prometnih znakih )</t>
    </r>
    <r>
      <rPr>
        <sz val="10"/>
        <color theme="1"/>
        <rFont val="Arial Narrow"/>
        <family val="2"/>
        <charset val="238"/>
      </rPr>
      <t xml:space="preserve">
</t>
    </r>
  </si>
  <si>
    <t>ura</t>
  </si>
  <si>
    <t>1.2.1.1</t>
  </si>
  <si>
    <t>1.2.1.2</t>
  </si>
  <si>
    <t>Odstranitev grmovja, dreves, vej in panjev</t>
  </si>
  <si>
    <t>Odstranitev prometne signalizacije in opreme</t>
  </si>
  <si>
    <t>1.2.2.1</t>
  </si>
  <si>
    <t>1.2.2.2</t>
  </si>
  <si>
    <t>1.2.2.3</t>
  </si>
  <si>
    <t>1.2.2.4</t>
  </si>
  <si>
    <t xml:space="preserve">Demontaža in odstranitev prometnega znaka na enem podstavku
(2236 x 5, 2101 x 3, 2102, 2202, 3204 x 2, 3211 x 5 )
</t>
  </si>
  <si>
    <r>
      <t>Demontaža prometnega ogledala in deponiranje do ponovne montaže</t>
    </r>
    <r>
      <rPr>
        <sz val="10"/>
        <color theme="1"/>
        <rFont val="Arial Narrow"/>
        <family val="2"/>
        <charset val="238"/>
      </rPr>
      <t xml:space="preserve">
</t>
    </r>
  </si>
  <si>
    <t xml:space="preserve">Porušitev in odstranitev ograje iz cementnega betona in polnila iz lesenih letev
</t>
  </si>
  <si>
    <t>Porušitev in odstranitev stebrička in temelja prometnega znaka</t>
  </si>
  <si>
    <t>m1</t>
  </si>
  <si>
    <t>1.2.3</t>
  </si>
  <si>
    <t>Porušitev in odstranitev voziščnih konstrukcij</t>
  </si>
  <si>
    <t xml:space="preserve">Porušitev in odstranitev asfaltne plasti v debelini do 5 cm
( pločnik )
</t>
  </si>
  <si>
    <t xml:space="preserve">Porušitev in odstranitev asfaltne plasti v debelini 6 do 10 cm
( uvozi )
</t>
  </si>
  <si>
    <t xml:space="preserve">Porušitev in odstranitev asfaltne plasti v debelini nad 10 cm
( vozišče )
</t>
  </si>
  <si>
    <t>Začasna odstranitev nevezanega tlaka iz lomljenca, tlakovcev, plošč, debeline do 12 cm, deponiranje na gradbišču
( višinska preložitev obst. tlakovcev na uvozih/dvoriščih - po potrebi tekom izvedbe )</t>
  </si>
  <si>
    <t xml:space="preserve">Rezkanje in odvoz asfaltne krovne plasti v debelini do 3 cm 
( pločnik )
</t>
  </si>
  <si>
    <t xml:space="preserve">Rezkanje in odvoz asfaltne krovne plasti v debelini 4 do 7 cm 
( uvozi )
</t>
  </si>
  <si>
    <t xml:space="preserve">Rezkanje in odvoz asfaltne krovne plasti v debelini 8 do 10 cm
( vozišče ) </t>
  </si>
  <si>
    <t xml:space="preserve">Rezanje asfaltne plasti s talno diamantno žago, debele do 5 cm
( pločnik )
</t>
  </si>
  <si>
    <t xml:space="preserve">Rezanje asfaltne plasti s talno diamantno žago, debele 11 do 15 cm
(vozišče)
</t>
  </si>
  <si>
    <t xml:space="preserve">Porušitev in odstranitev robnika iz cementnega betona
</t>
  </si>
  <si>
    <t xml:space="preserve">Porušitev in odstranitev obrobe iz granitnih kock
</t>
  </si>
  <si>
    <t>1.2.3.1</t>
  </si>
  <si>
    <t>1.2.3.2</t>
  </si>
  <si>
    <t>1.2.3.3</t>
  </si>
  <si>
    <t>1.2.3.4</t>
  </si>
  <si>
    <t>1.2.3.5</t>
  </si>
  <si>
    <t>1.2.3.6</t>
  </si>
  <si>
    <t>1.2.3.7</t>
  </si>
  <si>
    <t>1.2.3.8</t>
  </si>
  <si>
    <t>1.2.3.9</t>
  </si>
  <si>
    <t>1.2.3.10</t>
  </si>
  <si>
    <t>1.2.3.11</t>
  </si>
  <si>
    <t>1.2.3.12</t>
  </si>
  <si>
    <t>1.2.4</t>
  </si>
  <si>
    <t>Porušitev in odstranitev objektov</t>
  </si>
  <si>
    <t>1.2.4.1</t>
  </si>
  <si>
    <t>1.2.4.2</t>
  </si>
  <si>
    <t xml:space="preserve">Porušitev in odstranitev kanalizacije iz obbetoniranih cevi s premerom do 40 cm
</t>
  </si>
  <si>
    <t xml:space="preserve">Porušitev in odstranitev jaška z notranjo stranico/premerom do 60 cm
( obstoječi vtočni jaški ) 
</t>
  </si>
  <si>
    <t>1.3</t>
  </si>
  <si>
    <t>OSTALA PREDDELA</t>
  </si>
  <si>
    <t>1.3.1</t>
  </si>
  <si>
    <t>Omejitve prometa</t>
  </si>
  <si>
    <t>1.3.1.1</t>
  </si>
  <si>
    <t>1.3.1.2</t>
  </si>
  <si>
    <t xml:space="preserve">Izdelava elaborata začasne prometne ureditve
</t>
  </si>
  <si>
    <t>dan</t>
  </si>
  <si>
    <t>1.3.2</t>
  </si>
  <si>
    <t>Pripravljalna dela pri objektih</t>
  </si>
  <si>
    <t>kom</t>
  </si>
  <si>
    <t>1.3.2.1</t>
  </si>
  <si>
    <t xml:space="preserve">Pripravljalna dela
</t>
  </si>
  <si>
    <t>1.3.3</t>
  </si>
  <si>
    <t>Začasni objekti</t>
  </si>
  <si>
    <t>1.3.3.1</t>
  </si>
  <si>
    <t>1.3.3.2</t>
  </si>
  <si>
    <t xml:space="preserve">Organizacija gradbišča – postavitev začasnih objektov
</t>
  </si>
  <si>
    <t xml:space="preserve">Organizacija gradbišča – odstranitev začasnih objektov
</t>
  </si>
  <si>
    <t>SKUPAJ PREDDELA</t>
  </si>
  <si>
    <t xml:space="preserve">ZEMELJSKA DELA (SKUPAJ)
</t>
  </si>
  <si>
    <t>2.1</t>
  </si>
  <si>
    <t>IZKOPI</t>
  </si>
  <si>
    <t xml:space="preserve">Površinski izkop plodne zemljine – 1. kategorije – strojno z nakladanjem
</t>
  </si>
  <si>
    <t xml:space="preserve">Široki izkop vezljive zemljine – 3. kategorije – strojno z nakladanjem
</t>
  </si>
  <si>
    <t xml:space="preserve">Izkop vezljive zemljine/zrnate kamnine – 3. kategorije za temelje, kanalske rove, prepuste, jaške in drenaže, širine do 1,0 m in globine do 1,0 m – strojno, planiranje dna ročno
</t>
  </si>
  <si>
    <t>m3</t>
  </si>
  <si>
    <t>2.1.1</t>
  </si>
  <si>
    <t>2.1.2</t>
  </si>
  <si>
    <t>2.1.3</t>
  </si>
  <si>
    <t>2.1.4</t>
  </si>
  <si>
    <t>2.2</t>
  </si>
  <si>
    <t>PLANUM TEMELJNIH TAL</t>
  </si>
  <si>
    <t xml:space="preserve">Ureditev planuma temeljnih tal za izvedbo podložnega betona betonskih parapetnih zidov 
</t>
  </si>
  <si>
    <t>2.3</t>
  </si>
  <si>
    <t>LOČILNE, DRENAŽNE IN FILTRSKE PLASTI TER DELOVNI PLATO</t>
  </si>
  <si>
    <t>2.2.1</t>
  </si>
  <si>
    <t>2.2.2</t>
  </si>
  <si>
    <t>2.3.1</t>
  </si>
  <si>
    <t>2.4</t>
  </si>
  <si>
    <t>NASIPI, ZASIPI, KLINI, POSTELJICA IN GLINASTI NABOJ</t>
  </si>
  <si>
    <t xml:space="preserve">Ureditev planuma nasipa, zasipa, klina ali posteljice iz zrnate kamnine – 3. kategorije
</t>
  </si>
  <si>
    <t>2.4.1</t>
  </si>
  <si>
    <t>2.4.2</t>
  </si>
  <si>
    <t>2.4.3</t>
  </si>
  <si>
    <t>2.5</t>
  </si>
  <si>
    <t>BREŽINE IN ZELENICE</t>
  </si>
  <si>
    <t>2.5.1</t>
  </si>
  <si>
    <t>2.5.2</t>
  </si>
  <si>
    <t xml:space="preserve">Humuziranje brežine in zelenice brez valjanja, v debelini do 15 cm - strojno
</t>
  </si>
  <si>
    <t xml:space="preserve">Doplačilo za zatravitev s semenom
</t>
  </si>
  <si>
    <t>2.6</t>
  </si>
  <si>
    <t>PREVOZI, RAZPROSTIRANJE IN UREDITEV DEPONIJ MATERIALA</t>
  </si>
  <si>
    <t>2.6.1</t>
  </si>
  <si>
    <t>2.6.2</t>
  </si>
  <si>
    <t>2.6.3</t>
  </si>
  <si>
    <t>2.6.4</t>
  </si>
  <si>
    <t xml:space="preserve">Prevoz materiala na razdaljo nad 10 do 15 km
</t>
  </si>
  <si>
    <t xml:space="preserve">Odlaganje odpadne zmesi zemljine in kamnine, vključno s plačilom komunalne takse
</t>
  </si>
  <si>
    <t xml:space="preserve">Odlaganje odpadnega asfalta na komunalno deponijo, vključno s plačilom komunalne takse
</t>
  </si>
  <si>
    <r>
      <t>Odlaganje odpadnega cementnega betona na komunalno deponijo (odvoz robnikov, kock, tlakovcev, jaškov, kanalizacijskih cevi, …)</t>
    </r>
    <r>
      <rPr>
        <sz val="10"/>
        <rFont val="Arial"/>
        <family val="2"/>
        <charset val="238"/>
      </rPr>
      <t xml:space="preserve">
</t>
    </r>
  </si>
  <si>
    <t>SKUPAJ ZEMELJSKA DELA</t>
  </si>
  <si>
    <t xml:space="preserve">VOZIŠČNE KONSTRUKCIJE (SKUPAJ)
</t>
  </si>
  <si>
    <t>3.1</t>
  </si>
  <si>
    <t>NOSILNE PLASTI</t>
  </si>
  <si>
    <t>3.1.1</t>
  </si>
  <si>
    <t>Nevezane nosilne plasti</t>
  </si>
  <si>
    <t xml:space="preserve">Izdelava izravnalne plasti iz drobljenca v povprečni debelini do 5 cm
</t>
  </si>
  <si>
    <t>3.1.1.1</t>
  </si>
  <si>
    <t>3.1.1.2</t>
  </si>
  <si>
    <t>3.1.2</t>
  </si>
  <si>
    <t>Asfaltne nosilne plasti - Asphalt concrete - base (AC base)</t>
  </si>
  <si>
    <t>3.1.2.1</t>
  </si>
  <si>
    <t>3.2</t>
  </si>
  <si>
    <t>OBRABNE PLASTI</t>
  </si>
  <si>
    <t>3.2.1</t>
  </si>
  <si>
    <t xml:space="preserve">Asfaltne obrabne in zaporne plasti - bitumenski betoni - Asphalt concrete - surface (AC surf) </t>
  </si>
  <si>
    <t xml:space="preserve">Izdelava obrabne in zaporne plasti bituminizirane zmesi AC 8 surf B 70/100 A5 v debelini 4,0 cm 
( pločnik in uvozi čez pločnik )
*TOPLI ASFALT 
*Vgradi se lahko do 15% rezkanca pridobljenega iz odpadnega asfalta (Uredba o zelenem javnem naročanju)
</t>
  </si>
  <si>
    <t xml:space="preserve">Izdelava obrabne in zaporne plasti bituminizirane zmesi AC 11 surf B 50/70 A3 v debelini 4,0 cm
( vozišče )
*TOPLI ASFALT 
*Vgradi se lahko do 15% rezkanca pridobljenega iz odpadnega asfalta (Uredba o zelenem javnem naročanju)
</t>
  </si>
  <si>
    <t>3.2.1.1</t>
  </si>
  <si>
    <t>3.2.1.2</t>
  </si>
  <si>
    <t>3.2.2</t>
  </si>
  <si>
    <t>Asfaltne obrabne in zaporne plasti - površinske prevleke - Surface dressing (SD)</t>
  </si>
  <si>
    <t>3.2.2.1</t>
  </si>
  <si>
    <t>3.2.2.2</t>
  </si>
  <si>
    <t xml:space="preserve">Čiščenje utrjene/odrezkane površine/podlage pred pobrizgom z bitumenskim vezivom
</t>
  </si>
  <si>
    <t>3.2.2.3</t>
  </si>
  <si>
    <t xml:space="preserve">Zaščita stikov s "teksabit trakom"
</t>
  </si>
  <si>
    <t>3.3</t>
  </si>
  <si>
    <t>TLAKOVANE OBRABNE PLASTI</t>
  </si>
  <si>
    <t xml:space="preserve">Dobava in vgradnja predfabricirane betonske taktilne čepaste plošče dim.: 30 cm x 30 cm  ( prehodi za pešce )
</t>
  </si>
  <si>
    <t>3.3.1</t>
  </si>
  <si>
    <t>3.3.2</t>
  </si>
  <si>
    <t xml:space="preserve">Preložitev oz. višinska prilagoditev tlakovcev
</t>
  </si>
  <si>
    <t>3.4</t>
  </si>
  <si>
    <t>ROBNI ELEMENTI VOZIŠČ</t>
  </si>
  <si>
    <t>3.4.1</t>
  </si>
  <si>
    <t>Robniki</t>
  </si>
  <si>
    <t xml:space="preserve">Dobava in vgraditev predfabriciranega dvignjenega robnika iz cementnega betona s prerezom 15/25 cm
</t>
  </si>
  <si>
    <t xml:space="preserve">Dobava in vgraditev predfabriciranega pogreznjenega robnika iz cementnega betona s prerezom 15/25 cm
</t>
  </si>
  <si>
    <t xml:space="preserve">Dobava in vgraditev dvignjenega vtočnega robnika s prerezom 15/25 cm iz cementnega betona
</t>
  </si>
  <si>
    <t>3.4.1.1</t>
  </si>
  <si>
    <t>3.4.1.2</t>
  </si>
  <si>
    <t>3.4.1.3</t>
  </si>
  <si>
    <t>3.4.2</t>
  </si>
  <si>
    <t>Obrobe</t>
  </si>
  <si>
    <t>3.4.2.1</t>
  </si>
  <si>
    <t xml:space="preserve">Izdelava obrobe iz malih tlakovcev iz naravnega kamna velikosti 10cm / 10cm / 10cm ( granitne kocke )
</t>
  </si>
  <si>
    <t>SKUPAJ VOZIŠČNE KONSTRUKCIJE</t>
  </si>
  <si>
    <t xml:space="preserve">ODVODNJAVANJE (SKUPAJ)
</t>
  </si>
  <si>
    <t>4.1</t>
  </si>
  <si>
    <t>POVRŠINSKO ODVODNJAVANJE</t>
  </si>
  <si>
    <t>4.1.1</t>
  </si>
  <si>
    <t>4.1.2</t>
  </si>
  <si>
    <t>4.1.3</t>
  </si>
  <si>
    <t>4.1.4</t>
  </si>
  <si>
    <t xml:space="preserve">Dobava in vgradnja linijske kanalete iz betona armiranega z vlakni, dolžine 1m, višine 194 mm in širine 160 mm. Kanaleta se izvede s polaganjem na podložni beton debeline 15 cm, ter bočnim obbetoniranjem kanalete. Komplet z vsem priborom za montažo, 
kot npr.: Hauraton Faserfix standard E100, tip 010 (linijske rešetke)
</t>
  </si>
  <si>
    <t xml:space="preserve">Dobava in vgradnja pokrova z asimetrično rego, za kanaleto nazivne širine 100 mm, izdelan iz pocinkanega jekla debeline 4,0 mm po celotnem obodu rege. Svetla odprtina rege je minimalno 18 mm. Za razred obremenitve A15 - E600, skladno z EN1433. Višina vratu je 200 mm. Dolžina pokrova je 1000 mm
kot npr.: Hauraton Faserfix standard E-100
</t>
  </si>
  <si>
    <t xml:space="preserve">Dobava in vgradnja zaključne polne čelne stene iz PP ter vsem potrebnim drobnim materialom
kot npr.: Hauraton zaključna stena iz PE-PP za tip 010
</t>
  </si>
  <si>
    <t xml:space="preserve">Dobava in vgradnja zaključne čelne stene z iztokom DN110, z zaščitnim robom in tesnilom cevi, iz PE-PP, kot npr.: Hauraton zaključna stena iz PE-PP za tip 010
</t>
  </si>
  <si>
    <t>4.2</t>
  </si>
  <si>
    <t>GLOBINSKO ODVODNJAVANJE - KANALIZACIJA</t>
  </si>
  <si>
    <t>4.2.1</t>
  </si>
  <si>
    <t>4.2.2</t>
  </si>
  <si>
    <t>4.2.3</t>
  </si>
  <si>
    <t>4.2.4</t>
  </si>
  <si>
    <t xml:space="preserve">Izdelava kanalizacije iz cevi iz polivinilklorida, vključno s podložno plastjo iz cementnega betona, premera DN160, 
v globini do 1,0 m (podaljšek vtoka pod robnikom in izdelava navezave vtočnih jaškov pod voziščem)
</t>
  </si>
  <si>
    <t xml:space="preserve">Obbetoniranje cevi za kanalizacijo s cementnim betonom C 8/10, po detajlu iz načrta, premera do DN160
(podaljšek vtoka pod robnikom)
</t>
  </si>
  <si>
    <t xml:space="preserve">Obbetoniranje cevi za kanalizacijo s cementnim betonom C 8/10, po detajlu iz načrta, premera do DN200 mm
(Izdelava povezave in priklopa vtočnih jaškov in priklop linijskih kanalet-pod voziščem)
</t>
  </si>
  <si>
    <t xml:space="preserve">Preskus tesnosti cevi premera od do DN200 mm
*tlačni preizkus vodotesnosti položenih kanalizacijskih cevi po navodilih proizvajalca. Preizkus tesnosti se izvede z zrakom po standardu EN 1610
</t>
  </si>
  <si>
    <t xml:space="preserve">Pregled vgrajenih cevi s TV kamero
*snemanje kanala po standardu SIST EN 13508-2:2003 in skladno z nemškimi smernicami ATV-M 143-2
</t>
  </si>
  <si>
    <t>4.2.5</t>
  </si>
  <si>
    <t>4.2.6</t>
  </si>
  <si>
    <t>4.2.7</t>
  </si>
  <si>
    <t>4.2.8</t>
  </si>
  <si>
    <t xml:space="preserve">Izdelava priklopa na obstoječ vpadnik na obstoječem glavnem kanalu 
</t>
  </si>
  <si>
    <t xml:space="preserve">Izdelava novega vpadnika s priklopom na glavni kanal
</t>
  </si>
  <si>
    <t>4.2.9</t>
  </si>
  <si>
    <t>4.2.10</t>
  </si>
  <si>
    <t>4.3</t>
  </si>
  <si>
    <t>JAŠKI, POKROVI IN REŠETKE</t>
  </si>
  <si>
    <t>4.3.1</t>
  </si>
  <si>
    <t>4.3.2</t>
  </si>
  <si>
    <t>4.3.3</t>
  </si>
  <si>
    <t>4.3.4</t>
  </si>
  <si>
    <t>4.3.5</t>
  </si>
  <si>
    <t xml:space="preserve">Izdelava jaška iz polietilena, krožnega prereza s premerom 50 cm, globokega 1,5 do 2,0 m, vključno z vrtanjem odprtin in izdelavo AB venca
*peskolov
</t>
  </si>
  <si>
    <t xml:space="preserve">Dobava in vgraditev pokrova iz duktilne litine z nosilnostjo 250 kN, krožnega prereza s premerom 500 mm
( vtočni jaški z vtokom pod robnik )
</t>
  </si>
  <si>
    <t xml:space="preserve">Dobava in vgraditev ravne LTŽ rešetke z nosilnostjo 400 kN, 
s prerezom 400/400 mm ( vtočni jaški na vozišču )
</t>
  </si>
  <si>
    <t xml:space="preserve">Višinsko prilagajanje (do 50 cm) obstoječega jaška komunalne infrastrukture iz cementnega betona, po detajlu iz načrta, krožnega prereza s premerom 60 do 100 cm ali kvadratnega prereza do 100/100 cm
</t>
  </si>
  <si>
    <t>SKUPAJ ODVODNJAVANJE</t>
  </si>
  <si>
    <t xml:space="preserve">GRADBENA IN OBRTNIŠKA DELA (SKUPAJ)
</t>
  </si>
  <si>
    <t>PARAPETNI ZIDOVI</t>
  </si>
  <si>
    <t>5.1</t>
  </si>
  <si>
    <t>5.1.1</t>
  </si>
  <si>
    <t xml:space="preserve">Dobava materiala in izdelava betonskih parapetnih zidov višine do 0,50 m (nad nivojem urejenega terena), vključno s podložnim betonom C12/15, opaženjem in vgraditvijo rebrastih žic iz visokovrednega naravno trdega jekla B St 500 S s premerom do 14 mm (za enostavno ojačitev temeljev in sten zidov) ter dobava in vgradnja ojačenega cementnega betona C25/30 v temelje in stene parapetnih zidov
</t>
  </si>
  <si>
    <t>SKUPAJ GRADBENA IN OBRTNIŠKA DELA</t>
  </si>
  <si>
    <t xml:space="preserve">OPREMA CEST (SKUPAJ)
</t>
  </si>
  <si>
    <t>6.1</t>
  </si>
  <si>
    <t>POKONČNA OPREMA CEST</t>
  </si>
  <si>
    <t>6.1.1</t>
  </si>
  <si>
    <t xml:space="preserve">Nabava, dobava in vgradnja (zabitje) koreninskega količka za pritrditev stebrička za prometni znak skupaj z vsem montažnim materialom (kot npr. Meblo MS10043)
</t>
  </si>
  <si>
    <t xml:space="preserve">Dobava in vgraditev stebrička za prometni znak iz vroče cinkane jeklene cevi s premerom 64 mm, dolge 3500 mm
</t>
  </si>
  <si>
    <t xml:space="preserve">Dobava in vgraditev stebrička za prometni znak iz vroče cinkane jeklene cevi s premerom 64 mm, dolge 4000 mm
</t>
  </si>
  <si>
    <t xml:space="preserve">Dobava in pritrditev okroglega prometnega znaka, podloga iz vroče cinkane jeklene pločevine, znak z belo/rdečo/modro barvo in odsevno folijo RA2, premera 600 mm
( 2102x5, 2202x1, 2236x3 )
</t>
  </si>
  <si>
    <t xml:space="preserve">Dobava in pritrditev prometnega znaka, podloga iz vroče cinkane jeklene pločevine, znak z belo/rdečo barvo in odsevno folijo RA2, velikost od 0,11 do 0,20 m2
( 3211 )
</t>
  </si>
  <si>
    <t xml:space="preserve">Dobava in pritrditev prometnega znaka, podloga iz vroče cinkane jeklene pločevine, znak z belo/rdečo/modro barvo in odsevno folijo RA2, velikost od 0,21 do 0,40 m2
( 3204 )
</t>
  </si>
  <si>
    <t>6.1.2</t>
  </si>
  <si>
    <t>6.1.3</t>
  </si>
  <si>
    <t>6.1.4</t>
  </si>
  <si>
    <t>6.1.5</t>
  </si>
  <si>
    <t>6.1.6</t>
  </si>
  <si>
    <t>6.2</t>
  </si>
  <si>
    <t>OZNAČBE NA VOZIŠČIH</t>
  </si>
  <si>
    <t xml:space="preserve">Izdelava tankoslojne vzdolžne označbe na vozišču z enokomponentno belo barvo, vključno 250 g/m2 posipa z drobci / kroglicami stekla, strojno, debelina plasti suhe snovi 200 µm, širina črte 12 cm ( 5111, 5121, 5121-3 )
</t>
  </si>
  <si>
    <t xml:space="preserve">Izdelava tankoslojne vzdolžne označbe na vozišču z enokomponentno rdečo barvo, vključno 250 g/m2 posipa z drobci / kroglicami stekla, strojno, debelina plasti suhe snovi 200 µm, širina črte 20 cm ( 5233 )
</t>
  </si>
  <si>
    <t xml:space="preserve">Izdelava tankoslojne prečne in ostalih označb na vozišču z enokomponentno belo barvo, vključno 250 g/m2 posipa z drobci / kroglicami stekla, strojno, debelina plasti suhe snovi 250 µm, širina črte 50 cm ( 5211 )
</t>
  </si>
  <si>
    <t xml:space="preserve">Izdelava tankoslojne prečne in ostalih označb na vozišču z enokomponentno belo barvo, vključno 250 g/m2 posipa z drobci / kroglicami stekla, strojno, debelina plasti suhe snovi 250 µm, površina označbe do 0,5 m2 
( puščice na kolesarski stezi - 5411 in piktogrami na kolesarski stezi - 5609-1 )
</t>
  </si>
  <si>
    <t xml:space="preserve">Izdelava tankoslojne prečne in ostalih označb na vozišču z enokomponentno belo barvo, vključno 250 g/m2 posipa z drobci / kroglicami stekla, strojno, debelina plasti suhe snovi 250 µm, površina označbe nad 1,5 m2
( 5231, širine 300 in 400 cm in znak X-ŠOLA-X )
</t>
  </si>
  <si>
    <t xml:space="preserve">Izdelava tankoslojne prečne in ostalih označb na vozišču z enokomponentno rumeno barvo, vključno 250 g/m2 posipa z drobci / kroglicami stekla, strojno, debelina plasti suhe snovi 200 µm, površina označbe 0,6 do 1,0 m2
( 5335-1 )
</t>
  </si>
  <si>
    <t xml:space="preserve">Doplačilo za izdelavo prekinjenih vzdolžnih označb na vozišču, širina črte 12 cm  ( 5121, 5121-3 )
</t>
  </si>
  <si>
    <t>6.3</t>
  </si>
  <si>
    <t>OPREMA ZA VODENJE PROMETA</t>
  </si>
  <si>
    <t>6.2.1</t>
  </si>
  <si>
    <t>6.2.2</t>
  </si>
  <si>
    <t>6.2.3</t>
  </si>
  <si>
    <t>6.2.4</t>
  </si>
  <si>
    <t>6.2.5</t>
  </si>
  <si>
    <t>6.2.6</t>
  </si>
  <si>
    <t>6.2.7</t>
  </si>
  <si>
    <t>6.3.1</t>
  </si>
  <si>
    <t xml:space="preserve">Ponovna vgraditev cestnega ogledala brez stebrička (temelj in stebriček upoštevan v zgornji postavki št. 61 112 ali 61 181)
</t>
  </si>
  <si>
    <t>SKUPAJ OPREMA CEST</t>
  </si>
  <si>
    <t xml:space="preserve">TUJE STORITVE (SKUPAJ)
</t>
  </si>
  <si>
    <t>7.1</t>
  </si>
  <si>
    <t>ELEKTROENERGETSKI VODI</t>
  </si>
  <si>
    <t>7.1.1</t>
  </si>
  <si>
    <t xml:space="preserve">Zaščita oz. prestavitev obstoječega vkopanega elektro-energetskega voda (izkop voda, prestavitev, zaščitna cev, zasip voda) po navodilih upravljalca
</t>
  </si>
  <si>
    <t>m1
ocena</t>
  </si>
  <si>
    <t>7.2</t>
  </si>
  <si>
    <t>TELEKOMUNIKACIJSKE NAPRAVE</t>
  </si>
  <si>
    <t>7.2.1</t>
  </si>
  <si>
    <t xml:space="preserve">Zaščita oz. prestavitev obstoječega vkopanega telekomunikacijskega voda (izkop voda, prestavitev, zaščitna cev, zasip voda) po navodilih upravljalca
</t>
  </si>
  <si>
    <t>7.3</t>
  </si>
  <si>
    <t>JAVNA RAZSVETLJAVA</t>
  </si>
  <si>
    <t>7.3.1</t>
  </si>
  <si>
    <t xml:space="preserve">Zaščita oz. prestavitev obstoječega vkopanega voda cestne razsvetljave (izkop voda, prestavitev, zaščitna cev, zasip voda) po navodilih upravljalca
</t>
  </si>
  <si>
    <t>7.4</t>
  </si>
  <si>
    <t>7.4.1</t>
  </si>
  <si>
    <t>VODOVODI</t>
  </si>
  <si>
    <t>7.5</t>
  </si>
  <si>
    <t>PLINOVODI</t>
  </si>
  <si>
    <t>7.5.1</t>
  </si>
  <si>
    <t xml:space="preserve">Zaščita oz. prestavitev obstoječega vkopanega vodovoda (izkop voda, prestavitev, zaščitna cev, zasip voda) po navodilih upravljalca
</t>
  </si>
  <si>
    <t xml:space="preserve">Zaščita oz. prestavitev obstoječega vkopanega plinovoda (izkop voda, prestavitev, zaščitna cev, zasip voda) po navodilih upravljalca
</t>
  </si>
  <si>
    <t>7.6</t>
  </si>
  <si>
    <t>PREIZKUSI, NADZOR IN TEHNIČNA DOKUMENTACIJA</t>
  </si>
  <si>
    <t>7.6.1</t>
  </si>
  <si>
    <t xml:space="preserve">Projektantski nadzor
</t>
  </si>
  <si>
    <t>7.6.2</t>
  </si>
  <si>
    <t xml:space="preserve">Geotehnični nadzor
</t>
  </si>
  <si>
    <t>7.6.3</t>
  </si>
  <si>
    <t>SKUPAJ TUJE STORITVE</t>
  </si>
  <si>
    <t>OBNOVA CESTIŠČA (z DDV)</t>
  </si>
  <si>
    <t xml:space="preserve">Izkop vezljive zemljine/zrnate kamnine – 3. kategorije za temelje, kanalske rove, prepuste, jaške in drenaže, širine do 1,0 m in globine 1,1 do 2,0 m – strojno, planiranje dna ročno
</t>
  </si>
  <si>
    <t>Ureditev planuma temeljnih tal vezljive zemljine – 3. kategorije</t>
  </si>
  <si>
    <t xml:space="preserve">Izdelava posteljice v debelini plasti do 50 cm iz zrnate kamnine – 3. kategorije
 - drobljenec GW 0/125 (nevezana nosilna plast) s strojnim utrjevanjem po slojih do 15-20 cm - 98% po standardnem Proctorjevem postopku oz. po TSC 06.200:2003; nosilnost Evd&gt;45 MN/m2 oz. po navodilih upravljalca ceste in TSC.
</t>
  </si>
  <si>
    <t>Pobrizg s kationsko bitumensko emulzijo 0,31 do 0,50 kg/m2</t>
  </si>
  <si>
    <t>3.2.2.4</t>
  </si>
  <si>
    <t xml:space="preserve">Izdelava zaščite okrog stikov cestnih kap in pokrovov s finim asfaltom.
</t>
  </si>
  <si>
    <t xml:space="preserve">Višinsko prilagajanje kap obstoječe komunalne infrastrukture
</t>
  </si>
  <si>
    <t>Izdelava kanalizacije iz cevi iz polivinilklorida, vključno s podložno plastjo iz cementnega betona, premera DN200 mm, 
v globini do 1,0 m
(Izdelava navezave vtočnih jaškov-pod voziščem)</t>
  </si>
  <si>
    <t xml:space="preserve">Izdelava kanalizacije iz cevi iz polivinilklorida, vključno s podložno plastjo iz zmesi kamnitih zrn, premera DN160 mm, 
v globini do 1,0 m  ( Izdelava navezave vtočnih jaškov-izven vozišča )
</t>
  </si>
  <si>
    <t xml:space="preserve">Izdelava kanalizacije iz cevi iz polivinilklorida, vključno s podložno plastjo iz zmesi kamnitih zrn, premera DN110 mm, 
v globini do 1,0 m  ( navezava linijskih rešetk na peskolov )
</t>
  </si>
  <si>
    <t>3.2.2.5</t>
  </si>
  <si>
    <t xml:space="preserve">Hladni obrizg asfalta na stiku obstoječega in novega, do 0,31 - 0,5 kg/m2 - strojno.
</t>
  </si>
  <si>
    <t>2.6.5</t>
  </si>
  <si>
    <t xml:space="preserve">Odlaganje odpadnega železa in jekla na komunalno deponijo, vključno s plačilom komunalne takse
</t>
  </si>
  <si>
    <t xml:space="preserve">Rezanje asfaltne plasti s talno diamantno žago, debele 6 do 10 cm
(uvozi, vozišče)
</t>
  </si>
  <si>
    <t>Zavarovanje gradbišča v času gradnje s popolno zaporo prometa
( potrebno je omogočiti dostop stanovalcem do svojih objektov )</t>
  </si>
  <si>
    <t xml:space="preserve">Postavitev gradbenih profilov na vzpostavljeno os trase kanalizacije ter določitev nivoja za merjenje globine izkopa in polaganje kanalizacije
</t>
  </si>
  <si>
    <t>1.2.2.5</t>
  </si>
  <si>
    <t xml:space="preserve">Porušitev in odstranitev ograje iz žive meje
</t>
  </si>
  <si>
    <t>1.2.4.3</t>
  </si>
  <si>
    <t>1.2.4.4</t>
  </si>
  <si>
    <t xml:space="preserve">Porušitev in odstranitev ojačenega cementnega betona
*obstoječi parapetni zidec/ograja
</t>
  </si>
  <si>
    <t>1.2.4.5</t>
  </si>
  <si>
    <t xml:space="preserve">Porušitev in odstranitev linijske rešetke za odvodnjavanje
</t>
  </si>
  <si>
    <t>2.1.5</t>
  </si>
  <si>
    <t>h</t>
  </si>
  <si>
    <t xml:space="preserve">Začasno črpanje vode pri napredovanju izkopa navzdol v vseh kategorijah, s črpalko kapacitete 10 do 15 l/s
</t>
  </si>
  <si>
    <t xml:space="preserve">Porušitev in odstranitev kanalizacije iz cevi s premerom 41 do 60 cm
</t>
  </si>
  <si>
    <t>2.1.6</t>
  </si>
  <si>
    <t xml:space="preserve">Izkop vezljive zemljine/zrnate kamnine – 3. kategorije za temelje novih zidov, širine do 1,0 m in globine 1,1 do 2,0 m – strojno, planiranje dna ročno
</t>
  </si>
  <si>
    <t xml:space="preserve">Izdelava zasipa iz zrnate kamnine – 3. kategorije ter zasipavanje kanala skupaj z dobavo in dovozom materiala 0/16 in utrjevanjem z vibracijskim nabijačem v slojih po 20 cm do 95% trdnosti po standardnem Proktorjevem postopku
( zasip revizijskih in vtočnih jaškov ter vgrajenih cevi meteornega kanala in cevnih navezav vtočnih jaškov )
</t>
  </si>
  <si>
    <t>2.4.4</t>
  </si>
  <si>
    <t xml:space="preserve">Izdelava posteljice v debelini plasti do 50 cm iz zrnate kamnine – 3. kategorije
 - drobljenec GW 0/63 (nevezana nosilna plast) s strojnim utrjevanjem po slojih do 15-20 cm - 98% po standardnem Proctorjevem postopku oz. po TSC 06.200:2003; nosilnost Evd&gt;45 MN/m2 oz. po navodilih upravljalca ceste in TSC.
</t>
  </si>
  <si>
    <t>Izdelava nevezane nosilne plasti enakomerno zrnatega drobljenca iz kamnine v debelini do 20 cm  ( pločnik )
 - drobljenec GW 0/32 (nevezana nosilna plast) s strojnim utrjevanjem po slojih do 15-20 cm - 98% po standardnem Proctorjevem postopku oz. po TSC 06.200:2003; nosilnost Evd&gt;45 MN/m2 oz. po navodilih upravljalca ceste in TSC.</t>
  </si>
  <si>
    <t>Izdelava nevezane nosilne plasti enakomerno zrnatega drobljenca iz kamnine v debelini do 30 cm  ( vozišče + uvozi )
 - drobljenec GW 0/32 (nevezana nosilna plast) s strojnim utrjevanjem po slojih do 15-20 cm - 98% po standardnem Proctorjevem postopku oz. po TSC 06.200:2003; nosilnost Evd&gt;45 MN/m2 oz. po navodilih upravljalca ceste in TSC.</t>
  </si>
  <si>
    <t>3.1.1.3</t>
  </si>
  <si>
    <t>2.4.5</t>
  </si>
  <si>
    <t xml:space="preserve">Izdelava posteljice in obsipa kanalizacijskih cevi v debelini plasti do 20 cm iz zrnate kamnine – 3. kategorije
 - drobljenec 8/16 s strojnim utrjevanjem po slojih do 15-20 cm - 98% po standardnem Proctorjevem postopku oz. po TSC 06.200:2003; nosilnost Evd&gt;45 MN/m2 oz. po navodilih upravljalca ceste in TSC.
</t>
  </si>
  <si>
    <t>Izdelava vzdolžne in prečne drenaže, globoke do 1,0 m, na podložni plasti iz cementnega betona, debeline 10 cm, z gibljivimi plastičnimi cevmi premera 15 cm vključno z obsipom cevi s kamnitim materialom granulacije 16/32 mm ter potrebnimi zemeljskimi deli</t>
  </si>
  <si>
    <t>4.2.11</t>
  </si>
  <si>
    <t>7.6.4</t>
  </si>
  <si>
    <t xml:space="preserve">Nadzor upravljalca komunalnih vodov
</t>
  </si>
  <si>
    <t xml:space="preserve">Izdelava geodetskega posnetka izvedenega stanja
</t>
  </si>
  <si>
    <t xml:space="preserve">Izdelava projektne dokumentacije - projekt izvedenih gradbenih del (PID)
</t>
  </si>
  <si>
    <t>7.6.5</t>
  </si>
  <si>
    <t>7.6.6</t>
  </si>
  <si>
    <t xml:space="preserve">Izdelava BCP projektne dokumentacije
</t>
  </si>
  <si>
    <t>7.6.7</t>
  </si>
  <si>
    <t xml:space="preserve">Izdelava dokumentacije za vpis v GJI kataster
</t>
  </si>
  <si>
    <t>3.4.2.2</t>
  </si>
  <si>
    <t xml:space="preserve">Izdelava bankine iz gramoza ali naravno zdrobljenega kamnitega materiala, široke do 0,50 m
*uporabi se zrnata kamnina 3.kategorije z dobavo iz kamnoloma
</t>
  </si>
  <si>
    <t>3.1.2.2</t>
  </si>
  <si>
    <t xml:space="preserve">Izdelava nosilne plasti bituminizirane zmesi AC 22 base B 50/70 A3 v debelini 6 cm ( vozišče )
*TOPLI ASFALT 
*Vgradi se lahko do 15% rezkanca pridobljenega iz odpadnega asfalta (Uredba o zelenem javnem naročanju)
</t>
  </si>
  <si>
    <t xml:space="preserve">Izdelava nosilne plasti bituminizirane zmesi AC 22 base B 50/70 A4 v debelini 6 cm ( navezave in uvozi čez pločnik )
*TOPLI ASFALT 
*Vgradi se lahko do 15% rezkanca pridobljenega iz odpadnega asfalta (Uredba o zelenem javnem naročanju)
</t>
  </si>
  <si>
    <t>IX</t>
  </si>
  <si>
    <t>D – STROŠKI OBNOVE CESTIŠČA</t>
  </si>
  <si>
    <t>X</t>
  </si>
  <si>
    <t>E – JAVNI VODOVOD "V1" po Štembalovi ulici</t>
  </si>
  <si>
    <t>F – VODOVODNI PRIKLJUČKI</t>
  </si>
  <si>
    <t xml:space="preserve">G – SPLOŠNI STROŠKI IN TUJE STORITVE PRI OBNOVI VODOVODA </t>
  </si>
  <si>
    <t>H - STROŠKI OBNOVE CESTIŠČA</t>
  </si>
  <si>
    <t>SKUPAJ OBNOVA CESTIŠČA - DELEŽ ENERGETIKA</t>
  </si>
  <si>
    <t>SKUPAJ OBNOVA CESTIŠČA - DELEŽ VOKA SNAGA</t>
  </si>
  <si>
    <t>SKUPAJ  A + B + C + D</t>
  </si>
  <si>
    <t>H – STROŠKI OBNOVE CESTIŠČA</t>
  </si>
  <si>
    <t xml:space="preserve">S K U P A J – G : </t>
  </si>
  <si>
    <t xml:space="preserve">S K U P A J – H : </t>
  </si>
  <si>
    <t>Obnova vodovoda po Štembalovi ulici</t>
  </si>
  <si>
    <t xml:space="preserve">SKUPAJ  E + F + G + H </t>
  </si>
  <si>
    <t>1.1.8</t>
  </si>
  <si>
    <t>1.1.9</t>
  </si>
  <si>
    <t>A1.1. + A1.2.  (brez DDV)</t>
  </si>
  <si>
    <t>A1.1  +  A1.2. (z DDV)</t>
  </si>
  <si>
    <t>Štembalova ulica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</si>
</sst>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 #,##0.00\ &quot;€&quot;_-;\-* #,##0.00\ &quot;€&quot;_-;_-* &quot;-&quot;??\ &quot;€&quot;_-;_-@_-"/>
    <numFmt numFmtId="43" formatCode="_-* #,##0.00_-;\-* #,##0.00_-;_-* &quot;-&quot;??_-;_-@_-"/>
    <numFmt numFmtId="164" formatCode="_-* #,##0.00\ &quot;SIT&quot;_-;\-* #,##0.00\ &quot;SIT&quot;_-;_-* &quot;-&quot;??\ &quot;SIT&quot;_-;_-@_-"/>
    <numFmt numFmtId="165" formatCode=";;;"/>
    <numFmt numFmtId="166" formatCode="_-* #,##0.00&quot; SIT&quot;_-;\-* #,##0.00&quot; SIT&quot;_-;_-* \-??&quot; SIT&quot;_-;_-@_-"/>
    <numFmt numFmtId="167" formatCode="0\ %"/>
    <numFmt numFmtId="168" formatCode="#,##0.0"/>
    <numFmt numFmtId="169" formatCode="#,##0.00\ &quot;€&quot;"/>
    <numFmt numFmtId="170" formatCode="#,##0.00&quot; €&quot;"/>
    <numFmt numFmtId="171" formatCode="_-* #,##0.00\ _S_I_T_-;\-* #,##0.00\ _S_I_T_-;_-* &quot;-&quot;??\ _S_I_T_-;_-@_-"/>
    <numFmt numFmtId="172" formatCode="_-* #,##0.00&quot; €&quot;_-;\-* #,##0.00&quot; €&quot;_-;_-* \-??&quot; €&quot;_-;_-@_-"/>
  </numFmts>
  <fonts count="66" x14ac:knownFonts="1">
    <font>
      <sz val="10"/>
      <name val="Arial CE"/>
      <charset val="238"/>
    </font>
    <font>
      <sz val="11"/>
      <color theme="1"/>
      <name val="Calibri"/>
      <family val="2"/>
      <charset val="238"/>
      <scheme val="minor"/>
    </font>
    <font>
      <sz val="11"/>
      <color theme="1"/>
      <name val="Calibri"/>
      <family val="2"/>
      <charset val="238"/>
      <scheme val="minor"/>
    </font>
    <font>
      <sz val="10"/>
      <name val="Arial CE"/>
      <charset val="238"/>
    </font>
    <font>
      <sz val="10"/>
      <name val="Times New Roman"/>
      <family val="1"/>
      <charset val="238"/>
    </font>
    <font>
      <sz val="10"/>
      <name val="Arial"/>
      <family val="2"/>
      <charset val="238"/>
    </font>
    <font>
      <b/>
      <sz val="10"/>
      <name val="Arial"/>
      <family val="2"/>
      <charset val="238"/>
    </font>
    <font>
      <b/>
      <sz val="12"/>
      <name val="Arial"/>
      <family val="2"/>
      <charset val="238"/>
    </font>
    <font>
      <strike/>
      <sz val="10"/>
      <name val="Arial"/>
      <family val="2"/>
      <charset val="238"/>
    </font>
    <font>
      <vertAlign val="superscript"/>
      <sz val="10"/>
      <name val="Arial"/>
      <family val="2"/>
      <charset val="238"/>
    </font>
    <font>
      <b/>
      <sz val="14"/>
      <name val="Arial"/>
      <family val="2"/>
      <charset val="238"/>
    </font>
    <font>
      <sz val="10"/>
      <color theme="1"/>
      <name val="Arial"/>
      <family val="2"/>
      <charset val="238"/>
    </font>
    <font>
      <sz val="11"/>
      <name val="Arial"/>
      <family val="2"/>
      <charset val="238"/>
    </font>
    <font>
      <b/>
      <i/>
      <sz val="10"/>
      <name val="Arial"/>
      <family val="2"/>
      <charset val="238"/>
    </font>
    <font>
      <i/>
      <sz val="10"/>
      <color rgb="FF7F7F7F"/>
      <name val="Arial"/>
      <family val="2"/>
      <charset val="238"/>
    </font>
    <font>
      <sz val="10"/>
      <name val="Times New Roman CE"/>
      <charset val="238"/>
    </font>
    <font>
      <b/>
      <u/>
      <sz val="10"/>
      <name val="Arial"/>
      <family val="2"/>
      <charset val="238"/>
    </font>
    <font>
      <i/>
      <sz val="11"/>
      <color rgb="FF7F7F7F"/>
      <name val="Calibri"/>
      <family val="2"/>
      <charset val="238"/>
      <scheme val="minor"/>
    </font>
    <font>
      <sz val="8"/>
      <name val="Arial CE"/>
      <charset val="238"/>
    </font>
    <font>
      <sz val="13"/>
      <name val="Arial ce"/>
      <charset val="238"/>
    </font>
    <font>
      <b/>
      <sz val="13"/>
      <name val="Arial ce"/>
      <charset val="238"/>
    </font>
    <font>
      <b/>
      <sz val="11"/>
      <name val="Arial CE"/>
      <charset val="238"/>
    </font>
    <font>
      <b/>
      <sz val="10"/>
      <name val="Arial CE"/>
      <charset val="238"/>
    </font>
    <font>
      <b/>
      <sz val="9"/>
      <name val="Arial CE"/>
      <charset val="238"/>
    </font>
    <font>
      <b/>
      <sz val="15"/>
      <name val="Arial CE"/>
      <charset val="238"/>
    </font>
    <font>
      <sz val="12"/>
      <name val="Arial CE"/>
      <charset val="238"/>
    </font>
    <font>
      <vertAlign val="superscript"/>
      <sz val="10"/>
      <name val="Arial CE"/>
      <charset val="238"/>
    </font>
    <font>
      <sz val="10"/>
      <color rgb="FFFF0000"/>
      <name val="Arial CE"/>
      <charset val="238"/>
    </font>
    <font>
      <vertAlign val="subscript"/>
      <sz val="10"/>
      <name val="Arial CE"/>
      <charset val="238"/>
    </font>
    <font>
      <sz val="5"/>
      <name val="Arial ce"/>
      <charset val="238"/>
    </font>
    <font>
      <b/>
      <sz val="12"/>
      <name val="Arial CE"/>
      <charset val="238"/>
    </font>
    <font>
      <u/>
      <sz val="10"/>
      <name val="Arial CE"/>
      <charset val="238"/>
    </font>
    <font>
      <sz val="7"/>
      <color rgb="FFFF0000"/>
      <name val="Arial ce"/>
      <charset val="238"/>
    </font>
    <font>
      <i/>
      <sz val="9"/>
      <name val="Arial CE"/>
      <charset val="238"/>
    </font>
    <font>
      <i/>
      <sz val="10"/>
      <name val="Arial CE"/>
      <charset val="238"/>
    </font>
    <font>
      <sz val="7"/>
      <color rgb="FFFFC000"/>
      <name val="Arial ce"/>
      <charset val="238"/>
    </font>
    <font>
      <sz val="10"/>
      <color rgb="FFFFC000"/>
      <name val="Arial CE"/>
      <charset val="238"/>
    </font>
    <font>
      <sz val="7"/>
      <color rgb="FF92D050"/>
      <name val="Arial ce"/>
      <charset val="238"/>
    </font>
    <font>
      <sz val="10"/>
      <color rgb="FF92D050"/>
      <name val="Arial CE"/>
      <charset val="238"/>
    </font>
    <font>
      <sz val="9.5"/>
      <name val="Arial ce"/>
      <charset val="238"/>
    </font>
    <font>
      <sz val="13"/>
      <color rgb="FFFF0000"/>
      <name val="Arial CE"/>
      <charset val="238"/>
    </font>
    <font>
      <sz val="12"/>
      <color rgb="FFFF0000"/>
      <name val="Arial CE"/>
      <charset val="238"/>
    </font>
    <font>
      <b/>
      <sz val="12"/>
      <color rgb="FFFF0000"/>
      <name val="Arial CE"/>
      <charset val="238"/>
    </font>
    <font>
      <sz val="13"/>
      <color theme="1"/>
      <name val="Arial ce"/>
      <charset val="238"/>
    </font>
    <font>
      <sz val="10"/>
      <color theme="1"/>
      <name val="Arial ce"/>
      <charset val="238"/>
    </font>
    <font>
      <sz val="9"/>
      <color theme="1"/>
      <name val="Arial ce"/>
      <charset val="238"/>
    </font>
    <font>
      <b/>
      <sz val="13"/>
      <color theme="1"/>
      <name val="Arial ce"/>
      <charset val="238"/>
    </font>
    <font>
      <sz val="15"/>
      <color theme="1"/>
      <name val="Arial CE"/>
      <charset val="238"/>
    </font>
    <font>
      <sz val="10"/>
      <name val="Calibri"/>
      <family val="2"/>
      <charset val="238"/>
      <scheme val="minor"/>
    </font>
    <font>
      <sz val="11"/>
      <name val="Calibri"/>
      <family val="2"/>
      <charset val="238"/>
      <scheme val="minor"/>
    </font>
    <font>
      <b/>
      <u/>
      <sz val="10"/>
      <name val="Arial CE"/>
      <charset val="238"/>
    </font>
    <font>
      <b/>
      <u/>
      <sz val="8"/>
      <name val="Arial CE"/>
      <charset val="238"/>
    </font>
    <font>
      <sz val="12"/>
      <color theme="1"/>
      <name val="Arial ce"/>
      <charset val="238"/>
    </font>
    <font>
      <sz val="7"/>
      <color theme="1"/>
      <name val="Arial ce"/>
      <charset val="238"/>
    </font>
    <font>
      <b/>
      <sz val="7"/>
      <color theme="1"/>
      <name val="Arial ce"/>
      <charset val="238"/>
    </font>
    <font>
      <sz val="2"/>
      <name val="Arial CE"/>
      <charset val="238"/>
    </font>
    <font>
      <sz val="7"/>
      <name val="Arial ce"/>
      <charset val="238"/>
    </font>
    <font>
      <b/>
      <sz val="10"/>
      <color theme="1"/>
      <name val="Arial ce"/>
      <charset val="238"/>
    </font>
    <font>
      <b/>
      <sz val="7"/>
      <name val="Arial ce"/>
      <charset val="238"/>
    </font>
    <font>
      <sz val="15"/>
      <name val="Arial ce"/>
      <charset val="238"/>
    </font>
    <font>
      <sz val="15"/>
      <color rgb="FFFF0000"/>
      <name val="Arial ce"/>
      <charset val="238"/>
    </font>
    <font>
      <sz val="11"/>
      <color theme="1"/>
      <name val="Arial ce"/>
      <charset val="238"/>
    </font>
    <font>
      <sz val="9.5"/>
      <color indexed="8"/>
      <name val="Arial ce"/>
      <charset val="238"/>
    </font>
    <font>
      <sz val="10"/>
      <color indexed="8"/>
      <name val="Arial CE"/>
      <charset val="238"/>
    </font>
    <font>
      <sz val="10"/>
      <color theme="1"/>
      <name val="Arial Narrow"/>
      <family val="2"/>
      <charset val="238"/>
    </font>
    <font>
      <i/>
      <sz val="10"/>
      <color theme="1"/>
      <name val="Arial CE"/>
      <charset val="238"/>
    </font>
  </fonts>
  <fills count="14">
    <fill>
      <patternFill patternType="none"/>
    </fill>
    <fill>
      <patternFill patternType="gray125"/>
    </fill>
    <fill>
      <patternFill patternType="solid">
        <fgColor indexed="47"/>
        <bgColor indexed="64"/>
      </patternFill>
    </fill>
    <fill>
      <patternFill patternType="solid">
        <fgColor theme="0" tint="-0.14996795556505021"/>
        <bgColor indexed="64"/>
      </patternFill>
    </fill>
    <fill>
      <patternFill patternType="solid">
        <fgColor rgb="FF92D050"/>
        <bgColor indexed="64"/>
      </patternFill>
    </fill>
    <fill>
      <patternFill patternType="solid">
        <fgColor rgb="FFFFC000"/>
        <bgColor indexed="64"/>
      </patternFill>
    </fill>
    <fill>
      <patternFill patternType="solid">
        <fgColor rgb="FFE3E3E3"/>
        <bgColor rgb="FFD9D9D9"/>
      </patternFill>
    </fill>
    <fill>
      <patternFill patternType="solid">
        <fgColor rgb="FFFFFF00"/>
        <bgColor rgb="FFFFFF00"/>
      </patternFill>
    </fill>
    <fill>
      <patternFill patternType="solid">
        <fgColor theme="2" tint="-9.9978637043366805E-2"/>
        <bgColor rgb="FFFFFF00"/>
      </patternFill>
    </fill>
    <fill>
      <patternFill patternType="solid">
        <fgColor theme="2" tint="-9.9978637043366805E-2"/>
        <bgColor indexed="64"/>
      </patternFill>
    </fill>
    <fill>
      <patternFill patternType="solid">
        <fgColor rgb="FFFFFF00"/>
        <bgColor indexed="64"/>
      </patternFill>
    </fill>
    <fill>
      <patternFill patternType="solid">
        <fgColor theme="0"/>
        <bgColor indexed="64"/>
      </patternFill>
    </fill>
    <fill>
      <patternFill patternType="solid">
        <fgColor rgb="FFFFFF00"/>
        <bgColor rgb="FF000000"/>
      </patternFill>
    </fill>
    <fill>
      <patternFill patternType="solid">
        <fgColor theme="2" tint="-0.249977111117893"/>
        <bgColor indexed="64"/>
      </patternFill>
    </fill>
  </fills>
  <borders count="33">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thin">
        <color auto="1"/>
      </left>
      <right style="thin">
        <color auto="1"/>
      </right>
      <top style="thin">
        <color auto="1"/>
      </top>
      <bottom style="thin">
        <color auto="1"/>
      </bottom>
      <diagonal/>
    </border>
    <border>
      <left style="hair">
        <color indexed="64"/>
      </left>
      <right style="hair">
        <color indexed="64"/>
      </right>
      <top style="hair">
        <color indexed="64"/>
      </top>
      <bottom style="thin">
        <color indexed="64"/>
      </bottom>
      <diagonal/>
    </border>
    <border>
      <left/>
      <right/>
      <top style="hair">
        <color indexed="64"/>
      </top>
      <bottom/>
      <diagonal/>
    </border>
    <border>
      <left/>
      <right/>
      <top style="thin">
        <color indexed="64"/>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style="thin">
        <color indexed="64"/>
      </bottom>
      <diagonal/>
    </border>
    <border>
      <left/>
      <right/>
      <top/>
      <bottom style="thin">
        <color theme="0" tint="-0.249977111117893"/>
      </bottom>
      <diagonal/>
    </border>
    <border>
      <left/>
      <right/>
      <top/>
      <bottom style="hair">
        <color indexed="64"/>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14996795556505021"/>
      </left>
      <right style="thin">
        <color theme="0" tint="-0.14996795556505021"/>
      </right>
      <top style="thin">
        <color theme="0" tint="-0.14996795556505021"/>
      </top>
      <bottom/>
      <diagonal/>
    </border>
    <border>
      <left style="thin">
        <color theme="0" tint="-0.14993743705557422"/>
      </left>
      <right style="thin">
        <color theme="0" tint="-0.14993743705557422"/>
      </right>
      <top style="thin">
        <color theme="0" tint="-0.14996795556505021"/>
      </top>
      <bottom style="thin">
        <color theme="0" tint="-0.14993743705557422"/>
      </bottom>
      <diagonal/>
    </border>
    <border>
      <left/>
      <right style="thin">
        <color theme="0" tint="-0.14996795556505021"/>
      </right>
      <top style="thin">
        <color theme="0" tint="-0.14996795556505021"/>
      </top>
      <bottom style="thin">
        <color theme="0" tint="-0.14996795556505021"/>
      </bottom>
      <diagonal/>
    </border>
    <border>
      <left style="thin">
        <color theme="0" tint="-0.14993743705557422"/>
      </left>
      <right style="thin">
        <color theme="0" tint="-0.14993743705557422"/>
      </right>
      <top style="thin">
        <color theme="0" tint="-0.14993743705557422"/>
      </top>
      <bottom style="thin">
        <color theme="0" tint="-0.14993743705557422"/>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14996795556505021"/>
      </left>
      <right style="thin">
        <color theme="0" tint="-0.14996795556505021"/>
      </right>
      <top style="thin">
        <color theme="0" tint="-0.14996795556505021"/>
      </top>
      <bottom style="thin">
        <color indexed="64"/>
      </bottom>
      <diagonal/>
    </border>
    <border>
      <left/>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hair">
        <color indexed="64"/>
      </right>
      <top style="medium">
        <color indexed="64"/>
      </top>
      <bottom style="hair">
        <color indexed="64"/>
      </bottom>
      <diagonal/>
    </border>
  </borders>
  <cellStyleXfs count="26">
    <xf numFmtId="0" fontId="0" fillId="0" borderId="0"/>
    <xf numFmtId="0" fontId="4" fillId="0" borderId="0"/>
    <xf numFmtId="164" fontId="3" fillId="0" borderId="0" applyFont="0" applyFill="0" applyBorder="0" applyAlignment="0" applyProtection="0"/>
    <xf numFmtId="0" fontId="11" fillId="0" borderId="0"/>
    <xf numFmtId="0" fontId="11" fillId="0" borderId="0"/>
    <xf numFmtId="0" fontId="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4" fillId="0" borderId="0" applyNumberFormat="0" applyFill="0" applyBorder="0" applyAlignment="0" applyProtection="0"/>
    <xf numFmtId="0" fontId="15" fillId="0" borderId="0"/>
    <xf numFmtId="164" fontId="3" fillId="0" borderId="0" applyFont="0" applyFill="0" applyBorder="0" applyAlignment="0" applyProtection="0"/>
    <xf numFmtId="0" fontId="4" fillId="0" borderId="0"/>
    <xf numFmtId="166" fontId="3" fillId="0" borderId="0" applyBorder="0" applyProtection="0"/>
    <xf numFmtId="0" fontId="14" fillId="0" borderId="0" applyBorder="0" applyProtection="0"/>
    <xf numFmtId="166" fontId="3" fillId="0" borderId="0" applyBorder="0" applyProtection="0"/>
    <xf numFmtId="43" fontId="3" fillId="0" borderId="0" applyFont="0" applyFill="0" applyBorder="0" applyAlignment="0" applyProtection="0"/>
    <xf numFmtId="0" fontId="17" fillId="0" borderId="0" applyNumberFormat="0" applyFill="0" applyBorder="0" applyAlignment="0" applyProtection="0"/>
    <xf numFmtId="0" fontId="2" fillId="0" borderId="0"/>
    <xf numFmtId="171" fontId="2" fillId="0" borderId="0" applyFont="0" applyFill="0" applyBorder="0" applyAlignment="0" applyProtection="0"/>
    <xf numFmtId="0" fontId="3" fillId="0" borderId="0"/>
    <xf numFmtId="0" fontId="1" fillId="0" borderId="0"/>
    <xf numFmtId="171" fontId="1" fillId="0" borderId="0" applyFont="0" applyFill="0" applyBorder="0" applyAlignment="0" applyProtection="0"/>
  </cellStyleXfs>
  <cellXfs count="638">
    <xf numFmtId="0" fontId="0" fillId="0" borderId="0" xfId="0"/>
    <xf numFmtId="0" fontId="5" fillId="0" borderId="0" xfId="0" applyFont="1"/>
    <xf numFmtId="4" fontId="6" fillId="0" borderId="5" xfId="0" applyNumberFormat="1" applyFont="1" applyBorder="1" applyAlignment="1">
      <alignment horizontal="center" vertical="center"/>
    </xf>
    <xf numFmtId="4" fontId="6" fillId="0" borderId="6" xfId="2" applyNumberFormat="1" applyFont="1" applyFill="1" applyBorder="1" applyAlignment="1" applyProtection="1">
      <alignment horizontal="right"/>
    </xf>
    <xf numFmtId="0" fontId="6" fillId="3" borderId="6" xfId="13" applyFont="1" applyFill="1" applyBorder="1" applyAlignment="1">
      <alignment horizontal="center" vertical="center"/>
    </xf>
    <xf numFmtId="0" fontId="6" fillId="0" borderId="6" xfId="13" applyFont="1" applyBorder="1" applyAlignment="1">
      <alignment horizontal="center" vertical="center"/>
    </xf>
    <xf numFmtId="4" fontId="6" fillId="0" borderId="6" xfId="13" applyNumberFormat="1" applyFont="1" applyBorder="1" applyAlignment="1">
      <alignment horizontal="right" vertical="center"/>
    </xf>
    <xf numFmtId="4" fontId="6" fillId="0" borderId="0" xfId="2" applyNumberFormat="1" applyFont="1" applyFill="1" applyBorder="1" applyAlignment="1" applyProtection="1">
      <alignment horizontal="right"/>
    </xf>
    <xf numFmtId="0" fontId="5" fillId="0" borderId="0" xfId="0" applyFont="1" applyAlignment="1">
      <alignment horizontal="center"/>
    </xf>
    <xf numFmtId="0" fontId="6" fillId="0" borderId="0" xfId="0" applyFont="1" applyAlignment="1">
      <alignment horizontal="right"/>
    </xf>
    <xf numFmtId="0" fontId="6" fillId="0" borderId="0" xfId="0" applyFont="1"/>
    <xf numFmtId="0" fontId="7" fillId="0" borderId="0" xfId="0" applyFont="1"/>
    <xf numFmtId="0" fontId="10" fillId="0" borderId="0" xfId="0" applyFont="1" applyAlignment="1">
      <alignment vertical="center"/>
    </xf>
    <xf numFmtId="4" fontId="5" fillId="0" borderId="14" xfId="0" applyNumberFormat="1" applyFont="1" applyBorder="1" applyAlignment="1" applyProtection="1">
      <alignment horizontal="right"/>
      <protection locked="0"/>
    </xf>
    <xf numFmtId="49" fontId="5" fillId="4" borderId="6" xfId="0" applyNumberFormat="1" applyFont="1" applyFill="1" applyBorder="1" applyAlignment="1">
      <alignment vertical="center"/>
    </xf>
    <xf numFmtId="0" fontId="5" fillId="4" borderId="6" xfId="0" applyFont="1" applyFill="1" applyBorder="1" applyAlignment="1">
      <alignment horizontal="center" vertical="center"/>
    </xf>
    <xf numFmtId="4" fontId="5" fillId="4" borderId="6" xfId="2" applyNumberFormat="1" applyFont="1" applyFill="1" applyBorder="1" applyAlignment="1" applyProtection="1">
      <alignment horizontal="right" vertical="center"/>
    </xf>
    <xf numFmtId="0" fontId="5" fillId="4" borderId="0" xfId="0" applyFont="1" applyFill="1"/>
    <xf numFmtId="49" fontId="5" fillId="5" borderId="6" xfId="0" applyNumberFormat="1" applyFont="1" applyFill="1" applyBorder="1" applyAlignment="1">
      <alignment vertical="center"/>
    </xf>
    <xf numFmtId="0" fontId="5" fillId="5" borderId="6" xfId="0" applyFont="1" applyFill="1" applyBorder="1" applyAlignment="1">
      <alignment horizontal="center" vertical="center"/>
    </xf>
    <xf numFmtId="4" fontId="5" fillId="5" borderId="6" xfId="2" applyNumberFormat="1" applyFont="1" applyFill="1" applyBorder="1" applyAlignment="1" applyProtection="1">
      <alignment horizontal="right" vertical="center"/>
    </xf>
    <xf numFmtId="4" fontId="6" fillId="0" borderId="6" xfId="16" applyNumberFormat="1" applyFont="1" applyBorder="1" applyAlignment="1" applyProtection="1">
      <alignment horizontal="right"/>
    </xf>
    <xf numFmtId="49" fontId="5" fillId="7" borderId="6" xfId="0" applyNumberFormat="1" applyFont="1" applyFill="1" applyBorder="1" applyAlignment="1">
      <alignment vertical="center"/>
    </xf>
    <xf numFmtId="4" fontId="5" fillId="7" borderId="6" xfId="16" applyNumberFormat="1" applyFont="1" applyFill="1" applyBorder="1" applyAlignment="1" applyProtection="1">
      <alignment horizontal="right" vertical="center"/>
    </xf>
    <xf numFmtId="0" fontId="6" fillId="0" borderId="16" xfId="13" applyFont="1" applyBorder="1" applyAlignment="1">
      <alignment horizontal="center" vertical="center"/>
    </xf>
    <xf numFmtId="49" fontId="5" fillId="8" borderId="6" xfId="0" applyNumberFormat="1" applyFont="1" applyFill="1" applyBorder="1" applyAlignment="1">
      <alignment vertical="center"/>
    </xf>
    <xf numFmtId="4" fontId="5" fillId="8" borderId="6" xfId="16" applyNumberFormat="1" applyFont="1" applyFill="1" applyBorder="1" applyAlignment="1" applyProtection="1">
      <alignment horizontal="right" vertical="center"/>
    </xf>
    <xf numFmtId="0" fontId="0" fillId="9" borderId="0" xfId="0" applyFill="1"/>
    <xf numFmtId="169" fontId="3" fillId="0" borderId="0" xfId="0" applyNumberFormat="1" applyFont="1" applyAlignment="1" applyProtection="1">
      <alignment horizontal="center" vertical="top"/>
      <protection locked="0"/>
    </xf>
    <xf numFmtId="169" fontId="3" fillId="0" borderId="0" xfId="0" applyNumberFormat="1" applyFont="1" applyAlignment="1" applyProtection="1">
      <alignment horizontal="center" vertical="top" wrapText="1"/>
      <protection locked="0"/>
    </xf>
    <xf numFmtId="44" fontId="3" fillId="0" borderId="0" xfId="0" applyNumberFormat="1" applyFont="1" applyAlignment="1" applyProtection="1">
      <alignment horizontal="center" vertical="top"/>
      <protection locked="0"/>
    </xf>
    <xf numFmtId="2" fontId="3" fillId="0" borderId="0" xfId="0" applyNumberFormat="1" applyFont="1" applyAlignment="1" applyProtection="1">
      <alignment horizontal="center" vertical="top"/>
      <protection locked="0"/>
    </xf>
    <xf numFmtId="0" fontId="5" fillId="8" borderId="6" xfId="0" applyFont="1" applyFill="1" applyBorder="1" applyAlignment="1">
      <alignment horizontal="center" vertical="center"/>
    </xf>
    <xf numFmtId="0" fontId="6" fillId="0" borderId="4" xfId="0" applyFont="1" applyBorder="1" applyAlignment="1">
      <alignment horizontal="center" vertical="center" wrapText="1"/>
    </xf>
    <xf numFmtId="0" fontId="6" fillId="3" borderId="6" xfId="13" applyFont="1" applyFill="1" applyBorder="1" applyAlignment="1">
      <alignment horizontal="center" vertical="center" wrapText="1"/>
    </xf>
    <xf numFmtId="0" fontId="5" fillId="7" borderId="6" xfId="0" applyFont="1" applyFill="1" applyBorder="1" applyAlignment="1">
      <alignment horizontal="center" vertical="center"/>
    </xf>
    <xf numFmtId="172" fontId="27" fillId="0" borderId="0" xfId="19" applyNumberFormat="1" applyFont="1" applyFill="1" applyBorder="1" applyAlignment="1" applyProtection="1">
      <alignment horizontal="center" vertical="top"/>
    </xf>
    <xf numFmtId="170" fontId="3" fillId="0" borderId="0" xfId="20" applyNumberFormat="1" applyFont="1" applyFill="1" applyAlignment="1" applyProtection="1">
      <alignment horizontal="center" vertical="top"/>
      <protection locked="0"/>
    </xf>
    <xf numFmtId="172" fontId="3" fillId="0" borderId="0" xfId="19" applyNumberFormat="1" applyFont="1" applyFill="1" applyBorder="1" applyAlignment="1" applyProtection="1">
      <alignment horizontal="center" vertical="top"/>
    </xf>
    <xf numFmtId="169" fontId="3" fillId="0" borderId="0" xfId="24" applyNumberFormat="1" applyFont="1" applyAlignment="1" applyProtection="1">
      <alignment horizontal="center" vertical="top"/>
      <protection locked="0"/>
    </xf>
    <xf numFmtId="44" fontId="3" fillId="0" borderId="0" xfId="19" applyNumberFormat="1" applyFont="1" applyFill="1" applyAlignment="1" applyProtection="1">
      <alignment horizontal="center" vertical="top"/>
    </xf>
    <xf numFmtId="44" fontId="3" fillId="11" borderId="0" xfId="19" applyNumberFormat="1" applyFont="1" applyFill="1" applyAlignment="1" applyProtection="1">
      <alignment horizontal="center" vertical="top"/>
    </xf>
    <xf numFmtId="2" fontId="5" fillId="4" borderId="6" xfId="0" applyNumberFormat="1" applyFont="1" applyFill="1" applyBorder="1" applyAlignment="1">
      <alignment horizontal="center" vertical="center"/>
    </xf>
    <xf numFmtId="0" fontId="5" fillId="8" borderId="6" xfId="0" applyFont="1" applyFill="1" applyBorder="1" applyAlignment="1">
      <alignment vertical="center"/>
    </xf>
    <xf numFmtId="44" fontId="3" fillId="0" borderId="0" xfId="19" applyNumberFormat="1" applyFont="1" applyAlignment="1" applyProtection="1">
      <alignment horizontal="center" vertical="top"/>
    </xf>
    <xf numFmtId="0" fontId="27" fillId="0" borderId="0" xfId="20" applyFont="1" applyFill="1" applyAlignment="1" applyProtection="1">
      <alignment horizontal="center" vertical="top"/>
    </xf>
    <xf numFmtId="0" fontId="27" fillId="0" borderId="0" xfId="20" applyFont="1" applyFill="1" applyAlignment="1" applyProtection="1">
      <alignment horizontal="left" vertical="top" wrapText="1"/>
    </xf>
    <xf numFmtId="168" fontId="27" fillId="0" borderId="0" xfId="20" applyNumberFormat="1" applyFont="1" applyFill="1" applyAlignment="1" applyProtection="1">
      <alignment horizontal="center" vertical="center"/>
    </xf>
    <xf numFmtId="170" fontId="27" fillId="0" borderId="0" xfId="20" applyNumberFormat="1" applyFont="1" applyFill="1" applyAlignment="1" applyProtection="1">
      <alignment horizontal="center" vertical="top"/>
    </xf>
    <xf numFmtId="14" fontId="3" fillId="0" borderId="0" xfId="20" applyNumberFormat="1" applyFont="1" applyFill="1" applyAlignment="1" applyProtection="1">
      <alignment horizontal="center" vertical="top"/>
    </xf>
    <xf numFmtId="0" fontId="3" fillId="0" borderId="0" xfId="20" applyFont="1" applyFill="1" applyAlignment="1" applyProtection="1">
      <alignment horizontal="center" vertical="top"/>
    </xf>
    <xf numFmtId="168" fontId="3" fillId="0" borderId="0" xfId="20" applyNumberFormat="1" applyFont="1" applyFill="1" applyAlignment="1" applyProtection="1">
      <alignment horizontal="center" vertical="top"/>
    </xf>
    <xf numFmtId="170" fontId="3" fillId="0" borderId="0" xfId="20" applyNumberFormat="1" applyFont="1" applyFill="1" applyAlignment="1" applyProtection="1">
      <alignment horizontal="center" vertical="top"/>
    </xf>
    <xf numFmtId="172" fontId="3" fillId="0" borderId="0" xfId="20" applyNumberFormat="1" applyFont="1" applyFill="1" applyAlignment="1" applyProtection="1">
      <alignment horizontal="center" vertical="top"/>
    </xf>
    <xf numFmtId="0" fontId="3" fillId="0" borderId="0" xfId="20" applyFont="1" applyFill="1" applyAlignment="1" applyProtection="1">
      <alignment horizontal="left" vertical="top" wrapText="1"/>
    </xf>
    <xf numFmtId="168" fontId="3" fillId="0" borderId="0" xfId="20" applyNumberFormat="1" applyFont="1" applyFill="1" applyAlignment="1" applyProtection="1">
      <alignment horizontal="center" vertical="center"/>
    </xf>
    <xf numFmtId="44" fontId="3" fillId="0" borderId="0" xfId="25" applyNumberFormat="1" applyFont="1" applyFill="1" applyAlignment="1" applyProtection="1">
      <alignment horizontal="center" vertical="top"/>
    </xf>
    <xf numFmtId="169" fontId="3" fillId="0" borderId="0" xfId="19" applyNumberFormat="1" applyFont="1" applyAlignment="1" applyProtection="1">
      <alignment horizontal="center" vertical="top"/>
    </xf>
    <xf numFmtId="4" fontId="3" fillId="0" borderId="0" xfId="19" applyNumberFormat="1" applyFont="1" applyAlignment="1" applyProtection="1">
      <alignment horizontal="center" vertical="top"/>
    </xf>
    <xf numFmtId="168" fontId="3" fillId="0" borderId="0" xfId="19" applyNumberFormat="1" applyFont="1" applyAlignment="1" applyProtection="1">
      <alignment horizontal="center" vertical="top"/>
    </xf>
    <xf numFmtId="44" fontId="3" fillId="0" borderId="0" xfId="19" applyNumberFormat="1" applyFont="1" applyFill="1" applyAlignment="1" applyProtection="1">
      <alignment horizontal="center" vertical="top"/>
      <protection locked="0"/>
    </xf>
    <xf numFmtId="44" fontId="3" fillId="0" borderId="0" xfId="19" applyNumberFormat="1" applyFont="1" applyAlignment="1" applyProtection="1">
      <alignment horizontal="center" vertical="center"/>
    </xf>
    <xf numFmtId="43" fontId="22" fillId="0" borderId="0" xfId="19" applyFont="1" applyProtection="1"/>
    <xf numFmtId="43" fontId="3" fillId="0" borderId="0" xfId="19" applyFont="1" applyAlignment="1" applyProtection="1">
      <alignment horizontal="center" vertical="top"/>
    </xf>
    <xf numFmtId="43" fontId="3" fillId="0" borderId="0" xfId="19" applyFont="1" applyAlignment="1" applyProtection="1">
      <alignment horizontal="left" vertical="top" wrapText="1"/>
    </xf>
    <xf numFmtId="43" fontId="3" fillId="0" borderId="0" xfId="19" applyFont="1" applyAlignment="1" applyProtection="1">
      <alignment horizontal="center" vertical="center"/>
    </xf>
    <xf numFmtId="169" fontId="22" fillId="0" borderId="0" xfId="19" applyNumberFormat="1" applyFont="1" applyAlignment="1" applyProtection="1">
      <alignment horizontal="center" vertical="top"/>
    </xf>
    <xf numFmtId="43" fontId="44" fillId="0" borderId="0" xfId="19" applyFont="1" applyProtection="1"/>
    <xf numFmtId="44" fontId="3" fillId="11" borderId="0" xfId="19" applyNumberFormat="1" applyFont="1" applyFill="1" applyAlignment="1" applyProtection="1">
      <alignment horizontal="center" vertical="center"/>
    </xf>
    <xf numFmtId="44" fontId="3" fillId="0" borderId="0" xfId="19" applyNumberFormat="1" applyFont="1" applyAlignment="1" applyProtection="1">
      <alignment horizontal="center"/>
    </xf>
    <xf numFmtId="44" fontId="3" fillId="0" borderId="21" xfId="19" applyNumberFormat="1" applyFont="1" applyBorder="1" applyAlignment="1" applyProtection="1">
      <alignment horizontal="center" vertical="top"/>
    </xf>
    <xf numFmtId="44" fontId="30" fillId="0" borderId="20" xfId="19" applyNumberFormat="1" applyFont="1" applyBorder="1" applyAlignment="1" applyProtection="1">
      <alignment horizontal="center"/>
    </xf>
    <xf numFmtId="4" fontId="6" fillId="0" borderId="4" xfId="13" applyNumberFormat="1" applyFont="1" applyBorder="1" applyAlignment="1">
      <alignment horizontal="right" vertical="center"/>
    </xf>
    <xf numFmtId="0" fontId="6" fillId="0" borderId="4" xfId="0" applyFont="1" applyBorder="1" applyAlignment="1">
      <alignment horizontal="center" vertical="center" wrapText="1"/>
    </xf>
    <xf numFmtId="169" fontId="3" fillId="0" borderId="23" xfId="0" applyNumberFormat="1" applyFont="1" applyBorder="1" applyAlignment="1" applyProtection="1">
      <alignment horizontal="center" vertical="top"/>
      <protection locked="0"/>
    </xf>
    <xf numFmtId="169" fontId="3" fillId="11" borderId="23" xfId="0" applyNumberFormat="1" applyFont="1" applyFill="1" applyBorder="1" applyAlignment="1" applyProtection="1">
      <alignment horizontal="center" vertical="top"/>
      <protection locked="0"/>
    </xf>
    <xf numFmtId="0" fontId="6" fillId="0" borderId="10" xfId="13" applyFont="1" applyBorder="1" applyAlignment="1">
      <alignment horizontal="center" vertical="center"/>
    </xf>
    <xf numFmtId="4" fontId="6" fillId="0" borderId="11" xfId="13" applyNumberFormat="1" applyFont="1" applyBorder="1" applyAlignment="1">
      <alignment horizontal="right" vertical="center"/>
    </xf>
    <xf numFmtId="0" fontId="6" fillId="0" borderId="30" xfId="13" applyFont="1" applyBorder="1" applyAlignment="1">
      <alignment horizontal="center" vertical="center"/>
    </xf>
    <xf numFmtId="4" fontId="7" fillId="0" borderId="31" xfId="13" applyNumberFormat="1" applyFont="1" applyBorder="1" applyAlignment="1">
      <alignment horizontal="right" vertical="center"/>
    </xf>
    <xf numFmtId="0" fontId="6" fillId="0" borderId="4" xfId="13" applyFont="1" applyBorder="1" applyAlignment="1">
      <alignment horizontal="center" vertical="center"/>
    </xf>
    <xf numFmtId="4" fontId="7" fillId="0" borderId="4" xfId="13" applyNumberFormat="1" applyFont="1" applyBorder="1" applyAlignment="1">
      <alignment horizontal="right" vertical="center"/>
    </xf>
    <xf numFmtId="0" fontId="6" fillId="0" borderId="32" xfId="13" applyFont="1" applyBorder="1" applyAlignment="1">
      <alignment horizontal="center" vertical="center"/>
    </xf>
    <xf numFmtId="4" fontId="6" fillId="0" borderId="32" xfId="13" applyNumberFormat="1" applyFont="1" applyBorder="1" applyAlignment="1">
      <alignment horizontal="right" vertical="center"/>
    </xf>
    <xf numFmtId="0" fontId="6" fillId="0" borderId="0" xfId="0" applyFont="1" applyBorder="1" applyAlignment="1">
      <alignment horizontal="right"/>
    </xf>
    <xf numFmtId="4" fontId="6" fillId="0" borderId="0" xfId="16" applyNumberFormat="1" applyFont="1" applyBorder="1" applyAlignment="1" applyProtection="1">
      <alignment horizontal="right"/>
    </xf>
    <xf numFmtId="49" fontId="6" fillId="0" borderId="0" xfId="0" applyNumberFormat="1" applyFont="1" applyAlignment="1" applyProtection="1">
      <alignment horizontal="right" vertical="top"/>
    </xf>
    <xf numFmtId="0" fontId="6" fillId="0" borderId="0" xfId="0" applyFont="1" applyAlignment="1" applyProtection="1">
      <alignment horizontal="left" vertical="top"/>
    </xf>
    <xf numFmtId="0" fontId="6" fillId="0" borderId="0" xfId="0" applyFont="1" applyAlignment="1" applyProtection="1">
      <alignment horizontal="right" vertical="top"/>
    </xf>
    <xf numFmtId="0" fontId="6" fillId="0" borderId="0" xfId="0" applyFont="1" applyAlignment="1" applyProtection="1">
      <alignment horizontal="centerContinuous" vertical="top"/>
    </xf>
    <xf numFmtId="4" fontId="8" fillId="0" borderId="0" xfId="0" applyNumberFormat="1" applyFont="1" applyAlignment="1" applyProtection="1">
      <alignment horizontal="right" vertical="top"/>
    </xf>
    <xf numFmtId="0" fontId="5" fillId="0" borderId="0" xfId="0" applyFont="1" applyAlignment="1" applyProtection="1">
      <alignment horizontal="right" vertical="top"/>
    </xf>
    <xf numFmtId="0" fontId="5" fillId="0" borderId="0" xfId="0" applyFont="1" applyAlignment="1" applyProtection="1">
      <alignment vertical="top"/>
    </xf>
    <xf numFmtId="49" fontId="6" fillId="0" borderId="15" xfId="0" applyNumberFormat="1" applyFont="1" applyBorder="1" applyAlignment="1" applyProtection="1">
      <alignment horizontal="center" vertical="center" textRotation="90"/>
    </xf>
    <xf numFmtId="0" fontId="6" fillId="0" borderId="15" xfId="0" applyFont="1" applyBorder="1" applyAlignment="1" applyProtection="1">
      <alignment horizontal="center" vertical="top" wrapText="1"/>
    </xf>
    <xf numFmtId="0" fontId="6" fillId="0" borderId="15" xfId="0" applyFont="1" applyBorder="1" applyAlignment="1" applyProtection="1">
      <alignment horizontal="center" vertical="center" textRotation="90"/>
    </xf>
    <xf numFmtId="4" fontId="6" fillId="0" borderId="15" xfId="0" applyNumberFormat="1" applyFont="1" applyBorder="1" applyAlignment="1" applyProtection="1">
      <alignment horizontal="right" vertical="center" textRotation="90" wrapText="1"/>
    </xf>
    <xf numFmtId="165" fontId="6" fillId="0" borderId="2" xfId="0" applyNumberFormat="1" applyFont="1" applyBorder="1" applyAlignment="1" applyProtection="1">
      <alignment horizontal="center" vertical="top"/>
    </xf>
    <xf numFmtId="0" fontId="5" fillId="0" borderId="2" xfId="0" applyFont="1" applyBorder="1" applyAlignment="1" applyProtection="1">
      <alignment horizontal="left" vertical="top"/>
    </xf>
    <xf numFmtId="0" fontId="5" fillId="0" borderId="2" xfId="0" applyFont="1" applyBorder="1" applyAlignment="1" applyProtection="1">
      <alignment horizontal="right" vertical="top"/>
    </xf>
    <xf numFmtId="0" fontId="5" fillId="0" borderId="2" xfId="0" applyFont="1" applyBorder="1" applyAlignment="1" applyProtection="1">
      <alignment vertical="top"/>
    </xf>
    <xf numFmtId="4" fontId="8" fillId="0" borderId="2" xfId="0" applyNumberFormat="1" applyFont="1" applyBorder="1" applyAlignment="1" applyProtection="1">
      <alignment horizontal="right" vertical="top"/>
    </xf>
    <xf numFmtId="165" fontId="6" fillId="0" borderId="0" xfId="0" applyNumberFormat="1" applyFont="1" applyAlignment="1" applyProtection="1">
      <alignment horizontal="center" vertical="top"/>
    </xf>
    <xf numFmtId="0" fontId="6" fillId="0" borderId="0" xfId="0" applyFont="1" applyAlignment="1" applyProtection="1">
      <alignment vertical="top" wrapText="1"/>
    </xf>
    <xf numFmtId="0" fontId="6" fillId="0" borderId="0" xfId="13" applyFont="1" applyAlignment="1" applyProtection="1">
      <alignment vertical="center" wrapText="1"/>
    </xf>
    <xf numFmtId="0" fontId="6" fillId="0" borderId="0" xfId="0" applyFont="1" applyAlignment="1" applyProtection="1">
      <alignment horizontal="center" vertical="top" wrapText="1"/>
    </xf>
    <xf numFmtId="0" fontId="5" fillId="0" borderId="0" xfId="0" applyFont="1" applyAlignment="1" applyProtection="1">
      <alignment horizontal="right"/>
    </xf>
    <xf numFmtId="0" fontId="5" fillId="0" borderId="0" xfId="0" applyFont="1" applyAlignment="1" applyProtection="1">
      <alignment horizontal="center"/>
    </xf>
    <xf numFmtId="4" fontId="5" fillId="0" borderId="0" xfId="0" applyNumberFormat="1" applyFont="1" applyAlignment="1" applyProtection="1">
      <alignment horizontal="right"/>
    </xf>
    <xf numFmtId="0" fontId="5" fillId="0" borderId="0" xfId="0" applyFont="1" applyAlignment="1" applyProtection="1">
      <alignment horizontal="left" vertical="top" wrapText="1"/>
    </xf>
    <xf numFmtId="2" fontId="5" fillId="0" borderId="0" xfId="0" applyNumberFormat="1" applyFont="1" applyAlignment="1" applyProtection="1">
      <alignment horizontal="right"/>
    </xf>
    <xf numFmtId="0" fontId="6" fillId="0" borderId="1" xfId="0" applyFont="1" applyBorder="1" applyAlignment="1" applyProtection="1">
      <alignment horizontal="center" vertical="top" wrapText="1"/>
    </xf>
    <xf numFmtId="0" fontId="5" fillId="0" borderId="1" xfId="0" applyFont="1" applyBorder="1" applyAlignment="1" applyProtection="1">
      <alignment horizontal="left" vertical="top" wrapText="1"/>
    </xf>
    <xf numFmtId="2" fontId="5" fillId="0" borderId="1" xfId="0" applyNumberFormat="1" applyFont="1" applyBorder="1" applyAlignment="1" applyProtection="1">
      <alignment horizontal="right"/>
    </xf>
    <xf numFmtId="0" fontId="5" fillId="0" borderId="1" xfId="0" applyFont="1" applyBorder="1" applyAlignment="1" applyProtection="1">
      <alignment horizontal="center"/>
    </xf>
    <xf numFmtId="4" fontId="5" fillId="0" borderId="1" xfId="0" applyNumberFormat="1" applyFont="1" applyBorder="1" applyAlignment="1" applyProtection="1">
      <alignment horizontal="right"/>
    </xf>
    <xf numFmtId="0" fontId="6" fillId="0" borderId="2" xfId="0" applyFont="1" applyBorder="1" applyAlignment="1" applyProtection="1">
      <alignment horizontal="center" vertical="top" wrapText="1"/>
    </xf>
    <xf numFmtId="0" fontId="5" fillId="0" borderId="2" xfId="0" applyFont="1" applyBorder="1" applyAlignment="1" applyProtection="1">
      <alignment horizontal="left" vertical="top" wrapText="1"/>
    </xf>
    <xf numFmtId="2" fontId="5" fillId="0" borderId="2" xfId="0" applyNumberFormat="1" applyFont="1" applyBorder="1" applyAlignment="1" applyProtection="1">
      <alignment horizontal="right"/>
    </xf>
    <xf numFmtId="0" fontId="5" fillId="0" borderId="2" xfId="0" applyFont="1" applyBorder="1" applyAlignment="1" applyProtection="1">
      <alignment horizontal="center"/>
    </xf>
    <xf numFmtId="4" fontId="5" fillId="0" borderId="2" xfId="0" applyNumberFormat="1" applyFont="1" applyBorder="1" applyAlignment="1" applyProtection="1">
      <alignment horizontal="right"/>
    </xf>
    <xf numFmtId="0" fontId="5" fillId="0" borderId="2" xfId="0" applyFont="1" applyBorder="1" applyAlignment="1" applyProtection="1">
      <alignment horizontal="right"/>
    </xf>
    <xf numFmtId="0" fontId="6" fillId="0" borderId="0" xfId="0" applyFont="1" applyAlignment="1" applyProtection="1">
      <alignment horizontal="left" vertical="top" wrapText="1"/>
    </xf>
    <xf numFmtId="0" fontId="16" fillId="0" borderId="2" xfId="0" applyFont="1" applyBorder="1" applyAlignment="1" applyProtection="1">
      <alignment horizontal="left" vertical="top" wrapText="1"/>
    </xf>
    <xf numFmtId="0" fontId="6" fillId="0" borderId="1" xfId="0" applyFont="1" applyBorder="1" applyAlignment="1" applyProtection="1">
      <alignment horizontal="left" vertical="top" wrapText="1"/>
    </xf>
    <xf numFmtId="0" fontId="6" fillId="0" borderId="0" xfId="3" applyFont="1" applyAlignment="1" applyProtection="1">
      <alignment horizontal="left" vertical="top"/>
    </xf>
    <xf numFmtId="0" fontId="5" fillId="0" borderId="0" xfId="3" applyFont="1" applyAlignment="1" applyProtection="1">
      <alignment horizontal="center"/>
    </xf>
    <xf numFmtId="4" fontId="5" fillId="0" borderId="0" xfId="3" applyNumberFormat="1" applyFont="1" applyAlignment="1" applyProtection="1">
      <alignment horizontal="right"/>
    </xf>
    <xf numFmtId="0" fontId="5" fillId="0" borderId="0" xfId="3" applyFont="1" applyAlignment="1" applyProtection="1">
      <alignment horizontal="right"/>
    </xf>
    <xf numFmtId="0" fontId="6" fillId="0" borderId="0" xfId="5" applyFont="1" applyAlignment="1" applyProtection="1">
      <alignment horizontal="left" vertical="top" wrapText="1"/>
    </xf>
    <xf numFmtId="0" fontId="6" fillId="0" borderId="0" xfId="6" applyFont="1" applyAlignment="1" applyProtection="1">
      <alignment horizontal="left" vertical="top"/>
    </xf>
    <xf numFmtId="0" fontId="5" fillId="0" borderId="0" xfId="6" applyFont="1" applyAlignment="1" applyProtection="1">
      <alignment horizontal="left" vertical="top" wrapText="1"/>
    </xf>
    <xf numFmtId="0" fontId="5" fillId="0" borderId="1" xfId="6" applyFont="1" applyBorder="1" applyAlignment="1" applyProtection="1">
      <alignment horizontal="left" vertical="top" wrapText="1"/>
    </xf>
    <xf numFmtId="0" fontId="6" fillId="0" borderId="0" xfId="9" applyFont="1" applyAlignment="1" applyProtection="1">
      <alignment horizontal="left" vertical="top"/>
    </xf>
    <xf numFmtId="0" fontId="6" fillId="0" borderId="2" xfId="0" applyFont="1" applyBorder="1" applyAlignment="1" applyProtection="1">
      <alignment horizontal="center" vertical="top"/>
    </xf>
    <xf numFmtId="0" fontId="6" fillId="0" borderId="0" xfId="0" applyFont="1" applyAlignment="1" applyProtection="1">
      <alignment horizontal="center" vertical="top"/>
    </xf>
    <xf numFmtId="0" fontId="6" fillId="0" borderId="1" xfId="0" applyFont="1" applyBorder="1" applyAlignment="1" applyProtection="1">
      <alignment horizontal="center" vertical="top"/>
    </xf>
    <xf numFmtId="0" fontId="6" fillId="0" borderId="0" xfId="10" applyFont="1" applyAlignment="1" applyProtection="1">
      <alignment horizontal="left" vertical="top" wrapText="1"/>
    </xf>
    <xf numFmtId="0" fontId="5" fillId="0" borderId="0" xfId="10" applyFont="1" applyAlignment="1" applyProtection="1">
      <alignment horizontal="left" vertical="top" wrapText="1"/>
    </xf>
    <xf numFmtId="0" fontId="5" fillId="0" borderId="1" xfId="10" applyFont="1" applyBorder="1" applyAlignment="1" applyProtection="1">
      <alignment horizontal="left" vertical="top" wrapText="1"/>
    </xf>
    <xf numFmtId="0" fontId="12" fillId="0" borderId="2" xfId="0" applyFont="1" applyBorder="1" applyAlignment="1" applyProtection="1">
      <alignment horizontal="left" vertical="top" wrapText="1"/>
    </xf>
    <xf numFmtId="0" fontId="12" fillId="0" borderId="0" xfId="0" applyFont="1" applyAlignment="1" applyProtection="1">
      <alignment horizontal="left" vertical="top" wrapText="1"/>
    </xf>
    <xf numFmtId="0" fontId="12" fillId="0" borderId="1" xfId="0" applyFont="1" applyBorder="1" applyAlignment="1" applyProtection="1">
      <alignment horizontal="left" vertical="top" wrapText="1"/>
    </xf>
    <xf numFmtId="0" fontId="5" fillId="0" borderId="1" xfId="0" applyFont="1" applyBorder="1" applyAlignment="1" applyProtection="1">
      <alignment vertical="top"/>
    </xf>
    <xf numFmtId="1" fontId="5" fillId="0" borderId="0" xfId="0" applyNumberFormat="1" applyFont="1" applyAlignment="1" applyProtection="1">
      <alignment vertical="top"/>
    </xf>
    <xf numFmtId="0" fontId="5" fillId="0" borderId="2" xfId="0" applyFont="1" applyBorder="1" applyAlignment="1" applyProtection="1">
      <alignment horizontal="center" vertical="top"/>
    </xf>
    <xf numFmtId="4" fontId="8" fillId="0" borderId="0" xfId="0" applyNumberFormat="1" applyFont="1" applyAlignment="1" applyProtection="1">
      <alignment horizontal="right"/>
    </xf>
    <xf numFmtId="0" fontId="13" fillId="0" borderId="0" xfId="0" applyFont="1" applyAlignment="1" applyProtection="1">
      <alignment horizontal="left" vertical="top" wrapText="1"/>
    </xf>
    <xf numFmtId="0" fontId="8" fillId="0" borderId="0" xfId="0" applyFont="1" applyAlignment="1" applyProtection="1">
      <alignment horizontal="right"/>
    </xf>
    <xf numFmtId="9" fontId="5" fillId="0" borderId="0" xfId="0" applyNumberFormat="1" applyFont="1" applyAlignment="1" applyProtection="1">
      <alignment horizontal="center"/>
    </xf>
    <xf numFmtId="0" fontId="13" fillId="0" borderId="1" xfId="0" applyFont="1" applyBorder="1" applyAlignment="1" applyProtection="1">
      <alignment horizontal="left" vertical="top" wrapText="1"/>
    </xf>
    <xf numFmtId="0" fontId="8" fillId="0" borderId="1" xfId="0" applyFont="1" applyBorder="1" applyAlignment="1" applyProtection="1">
      <alignment horizontal="right"/>
    </xf>
    <xf numFmtId="9" fontId="5" fillId="0" borderId="1" xfId="0" applyNumberFormat="1" applyFont="1" applyBorder="1" applyAlignment="1" applyProtection="1">
      <alignment horizontal="center"/>
    </xf>
    <xf numFmtId="0" fontId="5" fillId="0" borderId="1" xfId="0" applyFont="1" applyBorder="1" applyAlignment="1" applyProtection="1">
      <alignment horizontal="right"/>
    </xf>
    <xf numFmtId="4" fontId="8" fillId="0" borderId="2" xfId="0" applyNumberFormat="1" applyFont="1" applyBorder="1" applyAlignment="1" applyProtection="1">
      <alignment horizontal="right"/>
    </xf>
    <xf numFmtId="0" fontId="5" fillId="0" borderId="0" xfId="0" applyFont="1" applyAlignment="1" applyProtection="1">
      <alignment horizontal="left" vertical="top"/>
    </xf>
    <xf numFmtId="0" fontId="6" fillId="0" borderId="3" xfId="0" applyFont="1" applyBorder="1" applyAlignment="1" applyProtection="1">
      <alignment horizontal="right" vertical="top"/>
    </xf>
    <xf numFmtId="0" fontId="6" fillId="0" borderId="3" xfId="0" applyFont="1" applyBorder="1" applyAlignment="1" applyProtection="1">
      <alignment horizontal="left" vertical="top"/>
    </xf>
    <xf numFmtId="0" fontId="5" fillId="0" borderId="3" xfId="0" applyFont="1" applyBorder="1" applyAlignment="1" applyProtection="1">
      <alignment horizontal="right" vertical="top"/>
    </xf>
    <xf numFmtId="0" fontId="5" fillId="0" borderId="3" xfId="0" applyFont="1" applyBorder="1" applyAlignment="1" applyProtection="1">
      <alignment horizontal="center" vertical="top"/>
    </xf>
    <xf numFmtId="4" fontId="6" fillId="0" borderId="3" xfId="0" applyNumberFormat="1" applyFont="1" applyBorder="1" applyAlignment="1" applyProtection="1">
      <alignment horizontal="right" vertical="top"/>
    </xf>
    <xf numFmtId="0" fontId="6" fillId="0" borderId="0" xfId="15" applyFont="1" applyAlignment="1" applyProtection="1">
      <alignment horizontal="justify" vertical="top" wrapText="1"/>
    </xf>
    <xf numFmtId="0" fontId="6" fillId="0" borderId="0" xfId="8" applyFont="1" applyAlignment="1" applyProtection="1">
      <alignment horizontal="left" vertical="top" wrapText="1"/>
    </xf>
    <xf numFmtId="0" fontId="5" fillId="0" borderId="0" xfId="8" applyFont="1" applyAlignment="1" applyProtection="1">
      <alignment horizontal="left" vertical="top" wrapText="1"/>
    </xf>
    <xf numFmtId="0" fontId="5" fillId="0" borderId="1" xfId="8" applyFont="1" applyBorder="1" applyAlignment="1" applyProtection="1">
      <alignment horizontal="left" vertical="top" wrapText="1"/>
    </xf>
    <xf numFmtId="0" fontId="5" fillId="0" borderId="0" xfId="0" applyFont="1" applyAlignment="1" applyProtection="1">
      <alignment horizontal="center" vertical="top" wrapText="1"/>
    </xf>
    <xf numFmtId="0" fontId="5" fillId="0" borderId="0" xfId="0" applyFont="1" applyAlignment="1" applyProtection="1">
      <alignment horizontal="justify" vertical="top" wrapText="1"/>
    </xf>
    <xf numFmtId="0" fontId="6" fillId="0" borderId="0" xfId="0" applyFont="1" applyAlignment="1" applyProtection="1">
      <alignment vertical="center" wrapText="1"/>
    </xf>
    <xf numFmtId="0" fontId="4" fillId="0" borderId="0" xfId="0" applyFont="1" applyProtection="1"/>
    <xf numFmtId="0" fontId="4" fillId="0" borderId="0" xfId="0" applyFont="1" applyAlignment="1" applyProtection="1">
      <alignment vertical="top"/>
    </xf>
    <xf numFmtId="0" fontId="4" fillId="0" borderId="0" xfId="0" applyFont="1" applyAlignment="1" applyProtection="1">
      <alignment vertical="top" wrapText="1"/>
    </xf>
    <xf numFmtId="0" fontId="16" fillId="0" borderId="0" xfId="0" applyFont="1" applyAlignment="1" applyProtection="1">
      <alignment horizontal="left" vertical="top" wrapText="1"/>
    </xf>
    <xf numFmtId="0" fontId="16" fillId="0" borderId="1" xfId="0" applyFont="1" applyBorder="1" applyAlignment="1" applyProtection="1">
      <alignment horizontal="left" vertical="top" wrapText="1"/>
    </xf>
    <xf numFmtId="0" fontId="0" fillId="0" borderId="0" xfId="0" applyProtection="1"/>
    <xf numFmtId="49" fontId="6" fillId="0" borderId="0" xfId="0" applyNumberFormat="1" applyFont="1" applyAlignment="1" applyProtection="1">
      <alignment horizontal="center" vertical="center" textRotation="90"/>
    </xf>
    <xf numFmtId="0" fontId="6" fillId="0" borderId="0" xfId="0" applyFont="1" applyAlignment="1" applyProtection="1">
      <alignment horizontal="center" vertical="center" textRotation="90"/>
    </xf>
    <xf numFmtId="4" fontId="6" fillId="0" borderId="0" xfId="0" applyNumberFormat="1" applyFont="1" applyAlignment="1" applyProtection="1">
      <alignment horizontal="right" vertical="center" textRotation="90" wrapText="1"/>
    </xf>
    <xf numFmtId="0" fontId="6" fillId="0" borderId="0" xfId="4" applyFont="1" applyAlignment="1" applyProtection="1">
      <alignment horizontal="left" vertical="top"/>
    </xf>
    <xf numFmtId="0" fontId="5" fillId="0" borderId="2" xfId="6" applyFont="1" applyBorder="1" applyAlignment="1" applyProtection="1">
      <alignment horizontal="left" vertical="top" wrapText="1"/>
    </xf>
    <xf numFmtId="0" fontId="6" fillId="0" borderId="0" xfId="7" applyFont="1" applyAlignment="1" applyProtection="1">
      <alignment horizontal="left" vertical="top"/>
    </xf>
    <xf numFmtId="167" fontId="5" fillId="0" borderId="0" xfId="0" applyNumberFormat="1" applyFont="1" applyAlignment="1" applyProtection="1">
      <alignment horizontal="center"/>
    </xf>
    <xf numFmtId="167" fontId="5" fillId="0" borderId="1" xfId="0" applyNumberFormat="1" applyFont="1" applyBorder="1" applyAlignment="1" applyProtection="1">
      <alignment horizontal="center"/>
    </xf>
    <xf numFmtId="0" fontId="19" fillId="0" borderId="0" xfId="0" applyFont="1" applyProtection="1"/>
    <xf numFmtId="0" fontId="43" fillId="0" borderId="0" xfId="0" applyFont="1" applyProtection="1"/>
    <xf numFmtId="0" fontId="3" fillId="0" borderId="0" xfId="0" applyFont="1" applyProtection="1"/>
    <xf numFmtId="0" fontId="21" fillId="10" borderId="0" xfId="0" applyFont="1" applyFill="1" applyAlignment="1" applyProtection="1">
      <alignment horizontal="left" vertical="top"/>
    </xf>
    <xf numFmtId="0" fontId="3" fillId="10" borderId="0" xfId="0" applyFont="1" applyFill="1" applyAlignment="1" applyProtection="1">
      <alignment horizontal="left" vertical="top" wrapText="1"/>
    </xf>
    <xf numFmtId="0" fontId="3" fillId="10" borderId="0" xfId="0" applyFont="1" applyFill="1" applyAlignment="1" applyProtection="1">
      <alignment horizontal="center" vertical="top"/>
    </xf>
    <xf numFmtId="168" fontId="3" fillId="10" borderId="0" xfId="0" applyNumberFormat="1" applyFont="1" applyFill="1" applyAlignment="1" applyProtection="1">
      <alignment horizontal="center" vertical="top"/>
    </xf>
    <xf numFmtId="169" fontId="3" fillId="10" borderId="0" xfId="0" applyNumberFormat="1" applyFont="1" applyFill="1" applyAlignment="1" applyProtection="1">
      <alignment horizontal="center" vertical="top"/>
    </xf>
    <xf numFmtId="44" fontId="3" fillId="10" borderId="0" xfId="0" applyNumberFormat="1" applyFont="1" applyFill="1" applyAlignment="1" applyProtection="1">
      <alignment horizontal="center" vertical="top"/>
    </xf>
    <xf numFmtId="0" fontId="44" fillId="0" borderId="0" xfId="0" applyFont="1" applyProtection="1"/>
    <xf numFmtId="0" fontId="22" fillId="0" borderId="0" xfId="0" applyFont="1" applyProtection="1"/>
    <xf numFmtId="0" fontId="22" fillId="13" borderId="0" xfId="0" applyFont="1" applyFill="1" applyAlignment="1" applyProtection="1">
      <alignment horizontal="center" vertical="top"/>
    </xf>
    <xf numFmtId="0" fontId="22" fillId="13" borderId="0" xfId="0" applyFont="1" applyFill="1" applyAlignment="1" applyProtection="1">
      <alignment horizontal="left" vertical="top"/>
    </xf>
    <xf numFmtId="168" fontId="22" fillId="13" borderId="0" xfId="0" applyNumberFormat="1" applyFont="1" applyFill="1" applyAlignment="1" applyProtection="1">
      <alignment horizontal="center" vertical="top"/>
    </xf>
    <xf numFmtId="169" fontId="22" fillId="13" borderId="0" xfId="0" applyNumberFormat="1" applyFont="1" applyFill="1" applyAlignment="1" applyProtection="1">
      <alignment horizontal="center" vertical="top"/>
    </xf>
    <xf numFmtId="44" fontId="22" fillId="13" borderId="0" xfId="0" applyNumberFormat="1" applyFont="1" applyFill="1" applyAlignment="1" applyProtection="1">
      <alignment horizontal="center" vertical="top"/>
    </xf>
    <xf numFmtId="0" fontId="20" fillId="0" borderId="17" xfId="0" applyFont="1" applyBorder="1" applyProtection="1"/>
    <xf numFmtId="0" fontId="20" fillId="0" borderId="17" xfId="0" applyFont="1" applyBorder="1" applyAlignment="1" applyProtection="1">
      <alignment horizontal="center" vertical="top"/>
    </xf>
    <xf numFmtId="0" fontId="20" fillId="0" borderId="17" xfId="0" applyFont="1" applyBorder="1" applyAlignment="1" applyProtection="1">
      <alignment horizontal="left" vertical="top" wrapText="1"/>
    </xf>
    <xf numFmtId="168" fontId="20" fillId="0" borderId="17" xfId="0" applyNumberFormat="1" applyFont="1" applyBorder="1" applyAlignment="1" applyProtection="1">
      <alignment horizontal="center" vertical="top"/>
    </xf>
    <xf numFmtId="169" fontId="20" fillId="0" borderId="17" xfId="0" applyNumberFormat="1" applyFont="1" applyBorder="1" applyAlignment="1" applyProtection="1">
      <alignment horizontal="center" vertical="top"/>
    </xf>
    <xf numFmtId="44" fontId="20" fillId="0" borderId="17" xfId="0" applyNumberFormat="1" applyFont="1" applyBorder="1" applyAlignment="1" applyProtection="1">
      <alignment horizontal="center" vertical="top"/>
    </xf>
    <xf numFmtId="44" fontId="43" fillId="0" borderId="0" xfId="0" applyNumberFormat="1" applyFont="1" applyProtection="1"/>
    <xf numFmtId="44" fontId="45" fillId="0" borderId="0" xfId="0" applyNumberFormat="1" applyFont="1" applyProtection="1"/>
    <xf numFmtId="0" fontId="22" fillId="0" borderId="0" xfId="0" applyFont="1" applyAlignment="1" applyProtection="1">
      <alignment horizontal="center" vertical="top"/>
    </xf>
    <xf numFmtId="0" fontId="22" fillId="0" borderId="0" xfId="0" applyFont="1" applyAlignment="1" applyProtection="1">
      <alignment horizontal="left" vertical="top" wrapText="1"/>
    </xf>
    <xf numFmtId="168" fontId="22" fillId="0" borderId="0" xfId="0" applyNumberFormat="1" applyFont="1" applyAlignment="1" applyProtection="1">
      <alignment horizontal="center" vertical="top"/>
    </xf>
    <xf numFmtId="169" fontId="22" fillId="0" borderId="0" xfId="0" applyNumberFormat="1" applyFont="1" applyAlignment="1" applyProtection="1">
      <alignment horizontal="center" vertical="top"/>
    </xf>
    <xf numFmtId="44" fontId="22" fillId="0" borderId="0" xfId="0" applyNumberFormat="1" applyFont="1" applyAlignment="1" applyProtection="1">
      <alignment horizontal="center" vertical="top"/>
    </xf>
    <xf numFmtId="0" fontId="20" fillId="0" borderId="0" xfId="0" applyFont="1" applyProtection="1"/>
    <xf numFmtId="0" fontId="20" fillId="12" borderId="0" xfId="0" applyFont="1" applyFill="1" applyAlignment="1" applyProtection="1">
      <alignment horizontal="left" vertical="top"/>
    </xf>
    <xf numFmtId="0" fontId="20" fillId="12" borderId="0" xfId="0" applyFont="1" applyFill="1" applyAlignment="1" applyProtection="1">
      <alignment horizontal="left" vertical="top" wrapText="1"/>
    </xf>
    <xf numFmtId="0" fontId="20" fillId="12" borderId="0" xfId="0" applyFont="1" applyFill="1" applyAlignment="1" applyProtection="1">
      <alignment horizontal="center" vertical="top"/>
    </xf>
    <xf numFmtId="2" fontId="20" fillId="12" borderId="0" xfId="0" applyNumberFormat="1" applyFont="1" applyFill="1" applyAlignment="1" applyProtection="1">
      <alignment horizontal="center" vertical="top"/>
    </xf>
    <xf numFmtId="169" fontId="20" fillId="12" borderId="0" xfId="0" applyNumberFormat="1" applyFont="1" applyFill="1" applyAlignment="1" applyProtection="1">
      <alignment horizontal="center" vertical="top"/>
    </xf>
    <xf numFmtId="44" fontId="20" fillId="12" borderId="0" xfId="0" applyNumberFormat="1" applyFont="1" applyFill="1" applyAlignment="1" applyProtection="1">
      <alignment horizontal="center" vertical="top"/>
    </xf>
    <xf numFmtId="0" fontId="46" fillId="0" borderId="0" xfId="0" applyFont="1" applyProtection="1"/>
    <xf numFmtId="0" fontId="22" fillId="13" borderId="0" xfId="0" applyFont="1" applyFill="1" applyAlignment="1" applyProtection="1">
      <alignment horizontal="left" vertical="top" wrapText="1"/>
    </xf>
    <xf numFmtId="14" fontId="22" fillId="13" borderId="0" xfId="0" applyNumberFormat="1" applyFont="1" applyFill="1" applyAlignment="1" applyProtection="1">
      <alignment horizontal="center" vertical="top"/>
    </xf>
    <xf numFmtId="0" fontId="23" fillId="0" borderId="17" xfId="0" applyFont="1" applyBorder="1" applyAlignment="1" applyProtection="1">
      <alignment horizontal="right" vertical="center"/>
    </xf>
    <xf numFmtId="0" fontId="22" fillId="0" borderId="17" xfId="0" applyFont="1" applyBorder="1" applyAlignment="1" applyProtection="1">
      <alignment horizontal="center" vertical="top"/>
    </xf>
    <xf numFmtId="168" fontId="22" fillId="0" borderId="17" xfId="0" applyNumberFormat="1" applyFont="1" applyBorder="1" applyAlignment="1" applyProtection="1">
      <alignment horizontal="center" vertical="top"/>
    </xf>
    <xf numFmtId="169" fontId="22" fillId="0" borderId="17" xfId="0" applyNumberFormat="1" applyFont="1" applyBorder="1" applyAlignment="1" applyProtection="1">
      <alignment horizontal="center" vertical="top"/>
    </xf>
    <xf numFmtId="0" fontId="23" fillId="0" borderId="0" xfId="0" applyFont="1" applyAlignment="1" applyProtection="1">
      <alignment horizontal="right" vertical="center"/>
    </xf>
    <xf numFmtId="0" fontId="20" fillId="0" borderId="0" xfId="0" applyFont="1" applyAlignment="1" applyProtection="1">
      <alignment horizontal="left" vertical="top" wrapText="1"/>
    </xf>
    <xf numFmtId="44" fontId="20" fillId="0" borderId="0" xfId="0" applyNumberFormat="1" applyFont="1" applyAlignment="1" applyProtection="1">
      <alignment horizontal="center" vertical="top"/>
    </xf>
    <xf numFmtId="0" fontId="24" fillId="0" borderId="0" xfId="0" applyFont="1" applyProtection="1"/>
    <xf numFmtId="0" fontId="24" fillId="0" borderId="0" xfId="0" applyFont="1" applyAlignment="1" applyProtection="1">
      <alignment horizontal="left" vertical="top"/>
    </xf>
    <xf numFmtId="0" fontId="24" fillId="0" borderId="0" xfId="0" applyFont="1" applyAlignment="1" applyProtection="1">
      <alignment horizontal="left" vertical="top" wrapText="1"/>
    </xf>
    <xf numFmtId="0" fontId="24" fillId="0" borderId="0" xfId="0" applyFont="1" applyAlignment="1" applyProtection="1">
      <alignment horizontal="center" vertical="top"/>
    </xf>
    <xf numFmtId="168" fontId="24" fillId="0" borderId="0" xfId="0" applyNumberFormat="1" applyFont="1" applyAlignment="1" applyProtection="1">
      <alignment horizontal="center" vertical="top"/>
    </xf>
    <xf numFmtId="169" fontId="24" fillId="0" borderId="0" xfId="0" applyNumberFormat="1" applyFont="1" applyAlignment="1" applyProtection="1">
      <alignment horizontal="center" vertical="top"/>
    </xf>
    <xf numFmtId="44" fontId="24" fillId="0" borderId="0" xfId="0" applyNumberFormat="1" applyFont="1" applyAlignment="1" applyProtection="1">
      <alignment horizontal="center" vertical="top"/>
    </xf>
    <xf numFmtId="0" fontId="47" fillId="0" borderId="0" xfId="0" applyFont="1" applyProtection="1"/>
    <xf numFmtId="0" fontId="20" fillId="0" borderId="0" xfId="0" applyFont="1" applyAlignment="1" applyProtection="1">
      <alignment horizontal="center" vertical="top"/>
    </xf>
    <xf numFmtId="168" fontId="20" fillId="0" borderId="0" xfId="0" applyNumberFormat="1" applyFont="1" applyAlignment="1" applyProtection="1">
      <alignment horizontal="center" vertical="top"/>
    </xf>
    <xf numFmtId="169" fontId="20" fillId="0" borderId="0" xfId="0" applyNumberFormat="1" applyFont="1" applyAlignment="1" applyProtection="1">
      <alignment horizontal="center" vertical="top"/>
    </xf>
    <xf numFmtId="0" fontId="3" fillId="0" borderId="0" xfId="0" applyFont="1" applyAlignment="1" applyProtection="1">
      <alignment horizontal="left" vertical="top" wrapText="1"/>
    </xf>
    <xf numFmtId="0" fontId="3" fillId="0" borderId="0" xfId="0" applyFont="1" applyAlignment="1" applyProtection="1">
      <alignment horizontal="center" vertical="top"/>
    </xf>
    <xf numFmtId="168" fontId="3" fillId="0" borderId="0" xfId="0" applyNumberFormat="1" applyFont="1" applyAlignment="1" applyProtection="1">
      <alignment horizontal="center" vertical="top"/>
    </xf>
    <xf numFmtId="169" fontId="3" fillId="0" borderId="0" xfId="0" applyNumberFormat="1" applyFont="1" applyAlignment="1" applyProtection="1">
      <alignment horizontal="center" vertical="top"/>
    </xf>
    <xf numFmtId="44" fontId="3" fillId="0" borderId="0" xfId="0" applyNumberFormat="1" applyFont="1" applyAlignment="1" applyProtection="1">
      <alignment horizontal="center" vertical="top"/>
    </xf>
    <xf numFmtId="0" fontId="24" fillId="0" borderId="17" xfId="0" applyFont="1" applyBorder="1" applyAlignment="1" applyProtection="1">
      <alignment horizontal="center" vertical="top"/>
    </xf>
    <xf numFmtId="0" fontId="24" fillId="0" borderId="17" xfId="0" applyFont="1" applyBorder="1" applyAlignment="1" applyProtection="1">
      <alignment horizontal="left" vertical="top" wrapText="1"/>
    </xf>
    <xf numFmtId="168" fontId="24" fillId="0" borderId="17" xfId="0" applyNumberFormat="1" applyFont="1" applyBorder="1" applyAlignment="1" applyProtection="1">
      <alignment horizontal="center" vertical="top"/>
    </xf>
    <xf numFmtId="169" fontId="24" fillId="0" borderId="17" xfId="0" applyNumberFormat="1" applyFont="1" applyBorder="1" applyAlignment="1" applyProtection="1">
      <alignment horizontal="center" vertical="top"/>
    </xf>
    <xf numFmtId="44" fontId="24" fillId="0" borderId="17" xfId="0" applyNumberFormat="1" applyFont="1" applyBorder="1" applyAlignment="1" applyProtection="1">
      <alignment horizontal="center" vertical="top"/>
    </xf>
    <xf numFmtId="0" fontId="20" fillId="10" borderId="0" xfId="0" applyFont="1" applyFill="1" applyAlignment="1" applyProtection="1">
      <alignment horizontal="left" vertical="top"/>
    </xf>
    <xf numFmtId="0" fontId="19" fillId="10" borderId="0" xfId="0" applyFont="1" applyFill="1" applyAlignment="1" applyProtection="1">
      <alignment horizontal="left" vertical="top" wrapText="1"/>
    </xf>
    <xf numFmtId="0" fontId="19" fillId="10" borderId="0" xfId="0" applyFont="1" applyFill="1" applyAlignment="1" applyProtection="1">
      <alignment horizontal="center" vertical="top"/>
    </xf>
    <xf numFmtId="168" fontId="19" fillId="10" borderId="0" xfId="0" applyNumberFormat="1" applyFont="1" applyFill="1" applyAlignment="1" applyProtection="1">
      <alignment horizontal="center" vertical="top"/>
    </xf>
    <xf numFmtId="169" fontId="19" fillId="10" borderId="0" xfId="0" applyNumberFormat="1" applyFont="1" applyFill="1" applyAlignment="1" applyProtection="1">
      <alignment horizontal="center" vertical="top"/>
    </xf>
    <xf numFmtId="44" fontId="19" fillId="10" borderId="0" xfId="0" applyNumberFormat="1" applyFont="1" applyFill="1" applyAlignment="1" applyProtection="1">
      <alignment horizontal="center" vertical="top"/>
    </xf>
    <xf numFmtId="0" fontId="22" fillId="0" borderId="0" xfId="0" applyFont="1" applyAlignment="1" applyProtection="1">
      <alignment horizontal="left" vertical="top" wrapText="1"/>
    </xf>
    <xf numFmtId="169" fontId="19" fillId="0" borderId="0" xfId="0" applyNumberFormat="1" applyFont="1" applyAlignment="1" applyProtection="1">
      <alignment horizontal="center" vertical="top"/>
    </xf>
    <xf numFmtId="44" fontId="19" fillId="0" borderId="0" xfId="0" applyNumberFormat="1" applyFont="1" applyAlignment="1" applyProtection="1">
      <alignment horizontal="center" vertical="top"/>
    </xf>
    <xf numFmtId="0" fontId="48" fillId="0" borderId="0" xfId="0" applyFont="1" applyAlignment="1" applyProtection="1">
      <alignment vertical="top" wrapText="1"/>
    </xf>
    <xf numFmtId="0" fontId="19" fillId="0" borderId="0" xfId="0" applyFont="1" applyAlignment="1" applyProtection="1">
      <alignment vertical="center"/>
    </xf>
    <xf numFmtId="0" fontId="20" fillId="13" borderId="0" xfId="0" applyFont="1" applyFill="1" applyAlignment="1" applyProtection="1">
      <alignment horizontal="left" vertical="top"/>
    </xf>
    <xf numFmtId="0" fontId="19" fillId="13" borderId="0" xfId="0" applyFont="1" applyFill="1" applyAlignment="1" applyProtection="1">
      <alignment horizontal="left" vertical="top" wrapText="1"/>
    </xf>
    <xf numFmtId="0" fontId="19" fillId="13" borderId="0" xfId="0" applyFont="1" applyFill="1" applyAlignment="1" applyProtection="1">
      <alignment horizontal="center" vertical="top"/>
    </xf>
    <xf numFmtId="168" fontId="19" fillId="13" borderId="0" xfId="0" applyNumberFormat="1" applyFont="1" applyFill="1" applyAlignment="1" applyProtection="1">
      <alignment horizontal="center" vertical="top"/>
    </xf>
    <xf numFmtId="169" fontId="19" fillId="13" borderId="0" xfId="0" applyNumberFormat="1" applyFont="1" applyFill="1" applyAlignment="1" applyProtection="1">
      <alignment horizontal="center" vertical="top"/>
    </xf>
    <xf numFmtId="0" fontId="3" fillId="0" borderId="0" xfId="0" applyFont="1" applyAlignment="1" applyProtection="1">
      <alignment vertical="center"/>
    </xf>
    <xf numFmtId="0" fontId="3" fillId="0" borderId="0" xfId="0" applyFont="1" applyAlignment="1" applyProtection="1">
      <alignment horizontal="left" vertical="top" wrapText="1"/>
    </xf>
    <xf numFmtId="0" fontId="20" fillId="13" borderId="17" xfId="0" applyFont="1" applyFill="1" applyBorder="1" applyAlignment="1" applyProtection="1">
      <alignment horizontal="center" vertical="top"/>
    </xf>
    <xf numFmtId="0" fontId="20" fillId="13" borderId="17" xfId="0" applyFont="1" applyFill="1" applyBorder="1" applyAlignment="1" applyProtection="1">
      <alignment horizontal="left" vertical="top" wrapText="1"/>
    </xf>
    <xf numFmtId="168" fontId="20" fillId="13" borderId="17" xfId="0" applyNumberFormat="1" applyFont="1" applyFill="1" applyBorder="1" applyAlignment="1" applyProtection="1">
      <alignment horizontal="center" vertical="top"/>
    </xf>
    <xf numFmtId="169" fontId="20" fillId="13" borderId="17" xfId="0" applyNumberFormat="1" applyFont="1" applyFill="1" applyBorder="1" applyAlignment="1" applyProtection="1">
      <alignment horizontal="center" vertical="top"/>
    </xf>
    <xf numFmtId="44" fontId="20" fillId="13" borderId="17" xfId="0" applyNumberFormat="1" applyFont="1" applyFill="1" applyBorder="1" applyAlignment="1" applyProtection="1">
      <alignment horizontal="center" vertical="top"/>
    </xf>
    <xf numFmtId="0" fontId="22" fillId="0" borderId="18" xfId="0" applyFont="1" applyBorder="1" applyAlignment="1" applyProtection="1">
      <alignment horizontal="left" vertical="top" wrapText="1"/>
    </xf>
    <xf numFmtId="0" fontId="22" fillId="0" borderId="3" xfId="0" applyFont="1" applyBorder="1" applyAlignment="1" applyProtection="1">
      <alignment horizontal="center" vertical="top"/>
    </xf>
    <xf numFmtId="168" fontId="22" fillId="0" borderId="3" xfId="0" applyNumberFormat="1" applyFont="1" applyBorder="1" applyAlignment="1" applyProtection="1">
      <alignment horizontal="center" vertical="top"/>
    </xf>
    <xf numFmtId="169" fontId="22" fillId="0" borderId="3" xfId="0" applyNumberFormat="1" applyFont="1" applyBorder="1" applyAlignment="1" applyProtection="1">
      <alignment horizontal="center" vertical="top"/>
    </xf>
    <xf numFmtId="44" fontId="22" fillId="0" borderId="19" xfId="0" applyNumberFormat="1" applyFont="1" applyBorder="1" applyAlignment="1" applyProtection="1">
      <alignment horizontal="center" vertical="top"/>
    </xf>
    <xf numFmtId="168" fontId="25" fillId="0" borderId="0" xfId="0" applyNumberFormat="1" applyFont="1" applyAlignment="1" applyProtection="1">
      <alignment horizontal="center" vertical="top"/>
    </xf>
    <xf numFmtId="0" fontId="22" fillId="0" borderId="0" xfId="0" applyFont="1" applyAlignment="1" applyProtection="1">
      <alignment horizontal="left" vertical="top"/>
    </xf>
    <xf numFmtId="2" fontId="3" fillId="0" borderId="0" xfId="0" applyNumberFormat="1" applyFont="1" applyAlignment="1" applyProtection="1">
      <alignment horizontal="center" vertical="top"/>
    </xf>
    <xf numFmtId="0" fontId="3" fillId="0" borderId="0" xfId="24" applyFont="1" applyAlignment="1" applyProtection="1">
      <alignment horizontal="left" vertical="top" wrapText="1"/>
    </xf>
    <xf numFmtId="169" fontId="3" fillId="0" borderId="0" xfId="0" applyNumberFormat="1" applyFont="1" applyProtection="1"/>
    <xf numFmtId="0" fontId="22" fillId="0" borderId="17" xfId="0" applyFont="1" applyBorder="1" applyProtection="1"/>
    <xf numFmtId="0" fontId="22" fillId="0" borderId="17" xfId="0" applyFont="1" applyBorder="1" applyAlignment="1" applyProtection="1">
      <alignment horizontal="left" vertical="top"/>
    </xf>
    <xf numFmtId="44" fontId="22" fillId="0" borderId="17" xfId="0" applyNumberFormat="1" applyFont="1" applyBorder="1" applyAlignment="1" applyProtection="1">
      <alignment horizontal="center" vertical="top"/>
    </xf>
    <xf numFmtId="0" fontId="20" fillId="13" borderId="0" xfId="0" applyFont="1" applyFill="1" applyAlignment="1" applyProtection="1">
      <alignment horizontal="center" vertical="top"/>
    </xf>
    <xf numFmtId="168" fontId="20" fillId="13" borderId="0" xfId="0" applyNumberFormat="1" applyFont="1" applyFill="1" applyAlignment="1" applyProtection="1">
      <alignment horizontal="center" vertical="top"/>
    </xf>
    <xf numFmtId="169" fontId="20" fillId="13" borderId="0" xfId="0" applyNumberFormat="1" applyFont="1" applyFill="1" applyAlignment="1" applyProtection="1">
      <alignment horizontal="center" vertical="top"/>
    </xf>
    <xf numFmtId="44" fontId="20" fillId="13" borderId="0" xfId="0" applyNumberFormat="1" applyFont="1" applyFill="1" applyAlignment="1" applyProtection="1">
      <alignment horizontal="center" vertical="top"/>
    </xf>
    <xf numFmtId="14" fontId="3" fillId="0" borderId="0" xfId="0" applyNumberFormat="1" applyFont="1" applyAlignment="1" applyProtection="1">
      <alignment horizontal="center" vertical="top"/>
    </xf>
    <xf numFmtId="168" fontId="3" fillId="0" borderId="0" xfId="0" applyNumberFormat="1" applyFont="1" applyAlignment="1" applyProtection="1">
      <alignment horizontal="center" vertical="center"/>
    </xf>
    <xf numFmtId="168" fontId="44" fillId="0" borderId="0" xfId="0" applyNumberFormat="1" applyFont="1" applyProtection="1"/>
    <xf numFmtId="10" fontId="18" fillId="0" borderId="0" xfId="0" applyNumberFormat="1" applyFont="1" applyAlignment="1" applyProtection="1">
      <alignment horizontal="center" vertical="top"/>
    </xf>
    <xf numFmtId="44" fontId="3" fillId="0" borderId="0" xfId="0" applyNumberFormat="1" applyFont="1" applyProtection="1"/>
    <xf numFmtId="0" fontId="3" fillId="0" borderId="0" xfId="0" quotePrefix="1" applyFont="1" applyAlignment="1" applyProtection="1">
      <alignment horizontal="left" vertical="top" wrapText="1"/>
    </xf>
    <xf numFmtId="0" fontId="3" fillId="0" borderId="0" xfId="24" applyFont="1" applyAlignment="1" applyProtection="1">
      <alignment horizontal="center" vertical="top"/>
    </xf>
    <xf numFmtId="168" fontId="3" fillId="0" borderId="0" xfId="24" applyNumberFormat="1" applyFont="1" applyAlignment="1" applyProtection="1">
      <alignment horizontal="center" vertical="top"/>
    </xf>
    <xf numFmtId="0" fontId="22" fillId="0" borderId="17" xfId="0" applyFont="1" applyBorder="1" applyAlignment="1" applyProtection="1">
      <alignment horizontal="left" vertical="top" wrapText="1"/>
    </xf>
    <xf numFmtId="0" fontId="3" fillId="0" borderId="0" xfId="0" applyFont="1" applyAlignment="1" applyProtection="1">
      <alignment vertical="top"/>
    </xf>
    <xf numFmtId="0" fontId="3" fillId="0" borderId="1" xfId="0" applyFont="1" applyBorder="1" applyProtection="1"/>
    <xf numFmtId="0" fontId="3" fillId="0" borderId="1" xfId="0" applyFont="1" applyBorder="1" applyAlignment="1" applyProtection="1">
      <alignment horizontal="center" vertical="top" wrapText="1"/>
    </xf>
    <xf numFmtId="0" fontId="3" fillId="0" borderId="1" xfId="0" applyFont="1" applyBorder="1" applyAlignment="1" applyProtection="1">
      <alignment horizontal="left" vertical="top" wrapText="1"/>
    </xf>
    <xf numFmtId="168" fontId="3" fillId="0" borderId="1" xfId="0" applyNumberFormat="1" applyFont="1" applyBorder="1" applyAlignment="1" applyProtection="1">
      <alignment horizontal="center" vertical="top"/>
    </xf>
    <xf numFmtId="169" fontId="3" fillId="0" borderId="1" xfId="0" applyNumberFormat="1" applyFont="1" applyBorder="1" applyAlignment="1" applyProtection="1">
      <alignment horizontal="center" vertical="top"/>
    </xf>
    <xf numFmtId="44" fontId="22" fillId="0" borderId="1" xfId="0" applyNumberFormat="1" applyFont="1" applyBorder="1" applyAlignment="1" applyProtection="1">
      <alignment horizontal="center" vertical="top"/>
    </xf>
    <xf numFmtId="0" fontId="20" fillId="13" borderId="17" xfId="0" applyFont="1" applyFill="1" applyBorder="1" applyAlignment="1" applyProtection="1">
      <alignment horizontal="left" vertical="top"/>
    </xf>
    <xf numFmtId="0" fontId="3" fillId="0" borderId="0" xfId="0" applyFont="1" applyAlignment="1" applyProtection="1">
      <alignment horizontal="center" vertical="top" wrapText="1"/>
    </xf>
    <xf numFmtId="168" fontId="3" fillId="0" borderId="0" xfId="0" applyNumberFormat="1" applyFont="1" applyAlignment="1" applyProtection="1">
      <alignment horizontal="center" vertical="top" wrapText="1"/>
    </xf>
    <xf numFmtId="0" fontId="22" fillId="0" borderId="19" xfId="0" applyFont="1" applyBorder="1" applyAlignment="1" applyProtection="1">
      <alignment horizontal="center" vertical="top"/>
    </xf>
    <xf numFmtId="4" fontId="3" fillId="0" borderId="0" xfId="0" applyNumberFormat="1" applyFont="1" applyAlignment="1" applyProtection="1">
      <alignment horizontal="center" vertical="top"/>
    </xf>
    <xf numFmtId="0" fontId="3" fillId="0" borderId="0" xfId="0" applyFont="1" applyAlignment="1" applyProtection="1">
      <alignment vertical="top" wrapText="1"/>
    </xf>
    <xf numFmtId="1" fontId="3" fillId="0" borderId="0" xfId="0" applyNumberFormat="1" applyFont="1" applyAlignment="1" applyProtection="1">
      <alignment horizontal="center" vertical="top"/>
    </xf>
    <xf numFmtId="169" fontId="44" fillId="0" borderId="0" xfId="0" applyNumberFormat="1" applyFont="1" applyProtection="1"/>
    <xf numFmtId="169" fontId="44" fillId="0" borderId="0" xfId="0" applyNumberFormat="1" applyFont="1" applyAlignment="1" applyProtection="1">
      <alignment horizontal="center" vertical="top"/>
    </xf>
    <xf numFmtId="49" fontId="3" fillId="0" borderId="0" xfId="0" applyNumberFormat="1" applyFont="1" applyAlignment="1" applyProtection="1">
      <alignment vertical="top" wrapText="1"/>
    </xf>
    <xf numFmtId="49" fontId="19" fillId="13" borderId="0" xfId="0" applyNumberFormat="1" applyFont="1" applyFill="1" applyAlignment="1" applyProtection="1">
      <alignment vertical="top" wrapText="1"/>
    </xf>
    <xf numFmtId="169" fontId="19" fillId="13" borderId="0" xfId="0" applyNumberFormat="1" applyFont="1" applyFill="1" applyProtection="1"/>
    <xf numFmtId="44" fontId="20" fillId="13" borderId="0" xfId="0" applyNumberFormat="1" applyFont="1" applyFill="1" applyProtection="1"/>
    <xf numFmtId="0" fontId="3" fillId="0" borderId="0" xfId="0" applyFont="1" applyAlignment="1" applyProtection="1">
      <alignment vertical="top" wrapText="1"/>
    </xf>
    <xf numFmtId="0" fontId="3" fillId="0" borderId="0" xfId="0" applyFont="1" applyAlignment="1" applyProtection="1">
      <alignment vertical="top"/>
    </xf>
    <xf numFmtId="0" fontId="3" fillId="0" borderId="1" xfId="0" applyFont="1" applyBorder="1" applyAlignment="1" applyProtection="1">
      <alignment vertical="top" wrapText="1"/>
    </xf>
    <xf numFmtId="169" fontId="3" fillId="0" borderId="1" xfId="0" applyNumberFormat="1" applyFont="1" applyBorder="1" applyProtection="1"/>
    <xf numFmtId="44" fontId="22" fillId="0" borderId="1" xfId="0" applyNumberFormat="1" applyFont="1" applyBorder="1" applyAlignment="1" applyProtection="1">
      <alignment horizontal="center"/>
    </xf>
    <xf numFmtId="0" fontId="44" fillId="0" borderId="1" xfId="0" applyFont="1" applyBorder="1" applyProtection="1"/>
    <xf numFmtId="0" fontId="3" fillId="0" borderId="17" xfId="0" applyFont="1" applyBorder="1" applyProtection="1"/>
    <xf numFmtId="0" fontId="22" fillId="13" borderId="17" xfId="0" applyFont="1" applyFill="1" applyBorder="1" applyAlignment="1" applyProtection="1">
      <alignment horizontal="center" vertical="top"/>
    </xf>
    <xf numFmtId="0" fontId="22" fillId="13" borderId="17" xfId="0" applyFont="1" applyFill="1" applyBorder="1" applyAlignment="1" applyProtection="1">
      <alignment horizontal="left" vertical="top"/>
    </xf>
    <xf numFmtId="168" fontId="22" fillId="13" borderId="17" xfId="0" applyNumberFormat="1" applyFont="1" applyFill="1" applyBorder="1" applyAlignment="1" applyProtection="1">
      <alignment horizontal="center" vertical="top"/>
    </xf>
    <xf numFmtId="169" fontId="22" fillId="13" borderId="17" xfId="0" applyNumberFormat="1" applyFont="1" applyFill="1" applyBorder="1" applyAlignment="1" applyProtection="1">
      <alignment horizontal="center" vertical="top"/>
    </xf>
    <xf numFmtId="44" fontId="22" fillId="13" borderId="17" xfId="0" applyNumberFormat="1" applyFont="1" applyFill="1" applyBorder="1" applyAlignment="1" applyProtection="1">
      <alignment horizontal="center" vertical="top"/>
    </xf>
    <xf numFmtId="0" fontId="3" fillId="0" borderId="0" xfId="0" applyFont="1" applyAlignment="1" applyProtection="1">
      <alignment horizontal="center" vertical="center"/>
    </xf>
    <xf numFmtId="49" fontId="22" fillId="0" borderId="18" xfId="0" applyNumberFormat="1" applyFont="1" applyBorder="1" applyAlignment="1" applyProtection="1">
      <alignment vertical="center" wrapText="1"/>
    </xf>
    <xf numFmtId="0" fontId="22" fillId="0" borderId="3" xfId="0" applyFont="1" applyBorder="1" applyAlignment="1" applyProtection="1">
      <alignment horizontal="center" vertical="center"/>
    </xf>
    <xf numFmtId="168" fontId="22" fillId="0" borderId="3" xfId="0" applyNumberFormat="1" applyFont="1" applyBorder="1" applyAlignment="1" applyProtection="1">
      <alignment horizontal="center" vertical="center"/>
    </xf>
    <xf numFmtId="169" fontId="22" fillId="0" borderId="3" xfId="0" applyNumberFormat="1" applyFont="1" applyBorder="1" applyAlignment="1" applyProtection="1">
      <alignment horizontal="center" vertical="center"/>
    </xf>
    <xf numFmtId="44" fontId="22" fillId="0" borderId="19" xfId="0" applyNumberFormat="1" applyFont="1" applyBorder="1" applyAlignment="1" applyProtection="1">
      <alignment horizontal="center" vertical="center"/>
    </xf>
    <xf numFmtId="0" fontId="44" fillId="0" borderId="0" xfId="0" applyFont="1" applyAlignment="1" applyProtection="1">
      <alignment vertical="center"/>
    </xf>
    <xf numFmtId="16" fontId="3" fillId="0" borderId="0" xfId="0" applyNumberFormat="1" applyFont="1" applyAlignment="1" applyProtection="1">
      <alignment horizontal="center" vertical="top"/>
    </xf>
    <xf numFmtId="0" fontId="49" fillId="0" borderId="1" xfId="0" applyFont="1" applyBorder="1" applyAlignment="1" applyProtection="1">
      <alignment vertical="top" wrapText="1"/>
    </xf>
    <xf numFmtId="49" fontId="50" fillId="0" borderId="2" xfId="0" applyNumberFormat="1" applyFont="1" applyBorder="1" applyAlignment="1" applyProtection="1">
      <alignment vertical="top" wrapText="1"/>
    </xf>
    <xf numFmtId="0" fontId="3" fillId="0" borderId="2" xfId="0" applyFont="1" applyBorder="1" applyAlignment="1" applyProtection="1">
      <alignment horizontal="center" vertical="top"/>
    </xf>
    <xf numFmtId="4" fontId="3" fillId="0" borderId="2" xfId="0" applyNumberFormat="1" applyFont="1" applyBorder="1" applyAlignment="1" applyProtection="1">
      <alignment horizontal="center" vertical="top"/>
    </xf>
    <xf numFmtId="169" fontId="3" fillId="0" borderId="2" xfId="0" applyNumberFormat="1" applyFont="1" applyBorder="1" applyProtection="1"/>
    <xf numFmtId="44" fontId="3" fillId="0" borderId="2" xfId="0" applyNumberFormat="1" applyFont="1" applyBorder="1" applyProtection="1"/>
    <xf numFmtId="49" fontId="50" fillId="0" borderId="0" xfId="0" applyNumberFormat="1" applyFont="1" applyAlignment="1" applyProtection="1">
      <alignment vertical="top" wrapText="1"/>
    </xf>
    <xf numFmtId="0" fontId="18" fillId="0" borderId="0" xfId="0" applyFont="1" applyAlignment="1" applyProtection="1">
      <alignment horizontal="center" vertical="top"/>
    </xf>
    <xf numFmtId="3" fontId="3" fillId="0" borderId="0" xfId="0" applyNumberFormat="1" applyFont="1" applyAlignment="1" applyProtection="1">
      <alignment horizontal="center" vertical="top"/>
    </xf>
    <xf numFmtId="49" fontId="51" fillId="0" borderId="0" xfId="0" applyNumberFormat="1" applyFont="1" applyAlignment="1" applyProtection="1">
      <alignment vertical="top" wrapText="1"/>
    </xf>
    <xf numFmtId="3" fontId="18" fillId="0" borderId="0" xfId="0" applyNumberFormat="1" applyFont="1" applyAlignment="1" applyProtection="1">
      <alignment horizontal="center" vertical="top"/>
    </xf>
    <xf numFmtId="169" fontId="18" fillId="0" borderId="0" xfId="0" applyNumberFormat="1" applyFont="1" applyProtection="1"/>
    <xf numFmtId="44" fontId="18" fillId="0" borderId="0" xfId="0" applyNumberFormat="1" applyFont="1" applyProtection="1"/>
    <xf numFmtId="3" fontId="44" fillId="0" borderId="0" xfId="0" applyNumberFormat="1" applyFont="1" applyProtection="1"/>
    <xf numFmtId="0" fontId="3" fillId="0" borderId="0" xfId="24" applyFont="1" applyAlignment="1" applyProtection="1">
      <alignment vertical="top" wrapText="1"/>
    </xf>
    <xf numFmtId="0" fontId="44" fillId="0" borderId="0" xfId="0" applyFont="1" applyAlignment="1" applyProtection="1">
      <alignment horizontal="center" vertical="top"/>
    </xf>
    <xf numFmtId="44" fontId="44" fillId="0" borderId="0" xfId="0" applyNumberFormat="1" applyFont="1" applyAlignment="1" applyProtection="1">
      <alignment horizontal="center" vertical="top"/>
    </xf>
    <xf numFmtId="2" fontId="44" fillId="0" borderId="0" xfId="0" applyNumberFormat="1" applyFont="1" applyAlignment="1" applyProtection="1">
      <alignment horizontal="center" vertical="top"/>
    </xf>
    <xf numFmtId="0" fontId="49" fillId="0" borderId="0" xfId="0" applyFont="1" applyProtection="1"/>
    <xf numFmtId="0" fontId="30" fillId="10" borderId="0" xfId="0" applyFont="1" applyFill="1" applyAlignment="1" applyProtection="1">
      <alignment horizontal="left" vertical="top"/>
    </xf>
    <xf numFmtId="0" fontId="25" fillId="10" borderId="0" xfId="0" applyFont="1" applyFill="1" applyAlignment="1" applyProtection="1">
      <alignment horizontal="left" vertical="top" wrapText="1"/>
    </xf>
    <xf numFmtId="0" fontId="25" fillId="10" borderId="0" xfId="0" applyFont="1" applyFill="1" applyAlignment="1" applyProtection="1">
      <alignment horizontal="center" vertical="top"/>
    </xf>
    <xf numFmtId="2" fontId="25" fillId="10" borderId="0" xfId="0" applyNumberFormat="1" applyFont="1" applyFill="1" applyAlignment="1" applyProtection="1">
      <alignment horizontal="center" vertical="top"/>
    </xf>
    <xf numFmtId="169" fontId="25" fillId="10" borderId="0" xfId="0" applyNumberFormat="1" applyFont="1" applyFill="1" applyAlignment="1" applyProtection="1">
      <alignment horizontal="center" vertical="top"/>
    </xf>
    <xf numFmtId="44" fontId="25" fillId="10" borderId="0" xfId="0" applyNumberFormat="1" applyFont="1" applyFill="1" applyAlignment="1" applyProtection="1">
      <alignment horizontal="center" vertical="top"/>
    </xf>
    <xf numFmtId="0" fontId="30" fillId="0" borderId="0" xfId="0" applyFont="1" applyAlignment="1" applyProtection="1">
      <alignment horizontal="left" vertical="top"/>
    </xf>
    <xf numFmtId="0" fontId="25" fillId="0" borderId="0" xfId="0" applyFont="1" applyAlignment="1" applyProtection="1">
      <alignment horizontal="left" vertical="top" wrapText="1"/>
    </xf>
    <xf numFmtId="0" fontId="25" fillId="0" borderId="0" xfId="0" applyFont="1" applyAlignment="1" applyProtection="1">
      <alignment horizontal="center" vertical="top"/>
    </xf>
    <xf numFmtId="2" fontId="25" fillId="0" borderId="0" xfId="0" applyNumberFormat="1" applyFont="1" applyAlignment="1" applyProtection="1">
      <alignment horizontal="center" vertical="top"/>
    </xf>
    <xf numFmtId="169" fontId="25" fillId="0" borderId="0" xfId="0" applyNumberFormat="1" applyFont="1" applyAlignment="1" applyProtection="1">
      <alignment horizontal="center" vertical="top"/>
    </xf>
    <xf numFmtId="44" fontId="25" fillId="0" borderId="0" xfId="0" applyNumberFormat="1" applyFont="1" applyAlignment="1" applyProtection="1">
      <alignment horizontal="center" vertical="top"/>
    </xf>
    <xf numFmtId="2" fontId="22" fillId="0" borderId="0" xfId="0" applyNumberFormat="1" applyFont="1" applyAlignment="1" applyProtection="1">
      <alignment horizontal="center" vertical="top"/>
    </xf>
    <xf numFmtId="2" fontId="22" fillId="0" borderId="17" xfId="0" applyNumberFormat="1" applyFont="1" applyBorder="1" applyAlignment="1" applyProtection="1">
      <alignment horizontal="center" vertical="top"/>
    </xf>
    <xf numFmtId="0" fontId="31" fillId="0" borderId="0" xfId="0" applyFont="1" applyAlignment="1" applyProtection="1">
      <alignment horizontal="left" vertical="top"/>
    </xf>
    <xf numFmtId="0" fontId="3" fillId="0" borderId="0" xfId="0" applyFont="1" applyAlignment="1" applyProtection="1">
      <alignment horizontal="left" vertical="top"/>
    </xf>
    <xf numFmtId="1" fontId="20" fillId="13" borderId="17" xfId="0" applyNumberFormat="1" applyFont="1" applyFill="1" applyBorder="1" applyAlignment="1" applyProtection="1">
      <alignment horizontal="center" vertical="top"/>
    </xf>
    <xf numFmtId="2" fontId="20" fillId="13" borderId="17" xfId="0" applyNumberFormat="1" applyFont="1" applyFill="1" applyBorder="1" applyAlignment="1" applyProtection="1">
      <alignment horizontal="center" vertical="top"/>
    </xf>
    <xf numFmtId="2" fontId="22" fillId="0" borderId="3" xfId="0" applyNumberFormat="1" applyFont="1" applyBorder="1" applyAlignment="1" applyProtection="1">
      <alignment horizontal="center" vertical="top"/>
    </xf>
    <xf numFmtId="0" fontId="3" fillId="0" borderId="0" xfId="0" applyFont="1" applyAlignment="1" applyProtection="1">
      <alignment wrapText="1"/>
    </xf>
    <xf numFmtId="0" fontId="19" fillId="13" borderId="17" xfId="0" applyFont="1" applyFill="1" applyBorder="1" applyAlignment="1" applyProtection="1">
      <alignment horizontal="left" vertical="top" wrapText="1"/>
    </xf>
    <xf numFmtId="0" fontId="19" fillId="13" borderId="17" xfId="0" applyFont="1" applyFill="1" applyBorder="1" applyAlignment="1" applyProtection="1">
      <alignment horizontal="center" vertical="top"/>
    </xf>
    <xf numFmtId="0" fontId="43" fillId="13" borderId="17" xfId="0" applyFont="1" applyFill="1" applyBorder="1" applyAlignment="1" applyProtection="1">
      <alignment horizontal="center" vertical="top"/>
    </xf>
    <xf numFmtId="1" fontId="22" fillId="0" borderId="17" xfId="0" applyNumberFormat="1" applyFont="1" applyBorder="1" applyAlignment="1" applyProtection="1">
      <alignment horizontal="center" vertical="top"/>
    </xf>
    <xf numFmtId="1" fontId="19" fillId="13" borderId="0" xfId="0" applyNumberFormat="1" applyFont="1" applyFill="1" applyAlignment="1" applyProtection="1">
      <alignment horizontal="center" vertical="top"/>
    </xf>
    <xf numFmtId="2" fontId="43" fillId="13" borderId="0" xfId="0" applyNumberFormat="1" applyFont="1" applyFill="1" applyProtection="1"/>
    <xf numFmtId="44" fontId="46" fillId="13" borderId="0" xfId="0" applyNumberFormat="1" applyFont="1" applyFill="1" applyProtection="1"/>
    <xf numFmtId="0" fontId="3" fillId="0" borderId="0" xfId="0" applyFont="1" applyAlignment="1" applyProtection="1">
      <alignment horizontal="center" vertical="top" wrapText="1"/>
    </xf>
    <xf numFmtId="2" fontId="44" fillId="0" borderId="0" xfId="0" applyNumberFormat="1" applyFont="1" applyProtection="1"/>
    <xf numFmtId="44" fontId="44" fillId="0" borderId="0" xfId="0" applyNumberFormat="1" applyFont="1" applyProtection="1"/>
    <xf numFmtId="1" fontId="3" fillId="0" borderId="1" xfId="0" applyNumberFormat="1" applyFont="1" applyBorder="1" applyAlignment="1" applyProtection="1">
      <alignment horizontal="center" vertical="top"/>
    </xf>
    <xf numFmtId="2" fontId="44" fillId="0" borderId="1" xfId="0" applyNumberFormat="1" applyFont="1" applyBorder="1" applyProtection="1"/>
    <xf numFmtId="49" fontId="22" fillId="0" borderId="18" xfId="0" applyNumberFormat="1" applyFont="1" applyBorder="1" applyAlignment="1" applyProtection="1">
      <alignment vertical="top" wrapText="1"/>
    </xf>
    <xf numFmtId="1" fontId="22" fillId="0" borderId="3" xfId="0" applyNumberFormat="1" applyFont="1" applyBorder="1" applyAlignment="1" applyProtection="1">
      <alignment horizontal="center" vertical="top"/>
    </xf>
    <xf numFmtId="2" fontId="22" fillId="0" borderId="3" xfId="0" applyNumberFormat="1" applyFont="1" applyBorder="1" applyAlignment="1" applyProtection="1">
      <alignment horizontal="center"/>
    </xf>
    <xf numFmtId="44" fontId="22" fillId="0" borderId="19" xfId="0" applyNumberFormat="1" applyFont="1" applyBorder="1" applyAlignment="1" applyProtection="1">
      <alignment horizontal="center"/>
    </xf>
    <xf numFmtId="49" fontId="22" fillId="0" borderId="0" xfId="0" applyNumberFormat="1" applyFont="1" applyAlignment="1" applyProtection="1">
      <alignment vertical="top" wrapText="1"/>
    </xf>
    <xf numFmtId="1" fontId="22" fillId="0" borderId="0" xfId="0" applyNumberFormat="1" applyFont="1" applyAlignment="1" applyProtection="1">
      <alignment horizontal="center" vertical="top"/>
    </xf>
    <xf numFmtId="2" fontId="22" fillId="0" borderId="0" xfId="0" applyNumberFormat="1" applyFont="1" applyAlignment="1" applyProtection="1">
      <alignment horizontal="center"/>
    </xf>
    <xf numFmtId="44" fontId="22" fillId="0" borderId="0" xfId="0" applyNumberFormat="1" applyFont="1" applyAlignment="1" applyProtection="1">
      <alignment horizontal="center"/>
    </xf>
    <xf numFmtId="49" fontId="3" fillId="0" borderId="0" xfId="0" quotePrefix="1" applyNumberFormat="1" applyFont="1" applyAlignment="1" applyProtection="1">
      <alignment vertical="top" wrapText="1"/>
    </xf>
    <xf numFmtId="44" fontId="44" fillId="0" borderId="0" xfId="0" applyNumberFormat="1" applyFont="1" applyAlignment="1" applyProtection="1">
      <alignment vertical="top"/>
    </xf>
    <xf numFmtId="0" fontId="49" fillId="0" borderId="0" xfId="0" applyFont="1" applyAlignment="1" applyProtection="1">
      <alignment vertical="top" wrapText="1"/>
    </xf>
    <xf numFmtId="0" fontId="52" fillId="0" borderId="0" xfId="0" applyFont="1" applyProtection="1"/>
    <xf numFmtId="0" fontId="20" fillId="0" borderId="0" xfId="0" applyFont="1" applyAlignment="1" applyProtection="1">
      <alignment horizontal="left" vertical="top"/>
    </xf>
    <xf numFmtId="0" fontId="19" fillId="0" borderId="0" xfId="0" applyFont="1" applyAlignment="1" applyProtection="1">
      <alignment horizontal="left" vertical="top" wrapText="1"/>
    </xf>
    <xf numFmtId="0" fontId="19" fillId="0" borderId="0" xfId="0" applyFont="1" applyAlignment="1" applyProtection="1">
      <alignment horizontal="center" vertical="top"/>
    </xf>
    <xf numFmtId="168" fontId="19" fillId="0" borderId="0" xfId="0" applyNumberFormat="1" applyFont="1" applyAlignment="1" applyProtection="1">
      <alignment horizontal="center" vertical="top"/>
    </xf>
    <xf numFmtId="0" fontId="53" fillId="0" borderId="0" xfId="0" applyFont="1" applyAlignment="1" applyProtection="1">
      <alignment horizontal="right"/>
    </xf>
    <xf numFmtId="44" fontId="53" fillId="0" borderId="0" xfId="0" applyNumberFormat="1" applyFont="1" applyAlignment="1" applyProtection="1">
      <alignment horizontal="right"/>
    </xf>
    <xf numFmtId="0" fontId="25" fillId="0" borderId="0" xfId="0" applyFont="1" applyProtection="1"/>
    <xf numFmtId="0" fontId="32" fillId="10" borderId="0" xfId="0" applyFont="1" applyFill="1" applyAlignment="1" applyProtection="1">
      <alignment horizontal="right"/>
    </xf>
    <xf numFmtId="169" fontId="22" fillId="0" borderId="3" xfId="0" applyNumberFormat="1" applyFont="1" applyBorder="1" applyAlignment="1" applyProtection="1">
      <alignment horizontal="center"/>
    </xf>
    <xf numFmtId="2" fontId="18" fillId="0" borderId="0" xfId="0" applyNumberFormat="1" applyFont="1" applyAlignment="1" applyProtection="1">
      <alignment horizontal="left" vertical="top"/>
    </xf>
    <xf numFmtId="2" fontId="3" fillId="0" borderId="0" xfId="0" applyNumberFormat="1" applyFont="1" applyAlignment="1" applyProtection="1">
      <alignment horizontal="center" vertical="center"/>
    </xf>
    <xf numFmtId="0" fontId="34" fillId="0" borderId="0" xfId="0" quotePrefix="1" applyFont="1" applyAlignment="1" applyProtection="1">
      <alignment horizontal="left" vertical="top" wrapText="1"/>
    </xf>
    <xf numFmtId="0" fontId="3" fillId="11" borderId="0" xfId="0" applyFont="1" applyFill="1" applyAlignment="1" applyProtection="1">
      <alignment horizontal="left" vertical="top" wrapText="1"/>
    </xf>
    <xf numFmtId="0" fontId="3" fillId="11" borderId="0" xfId="0" applyFont="1" applyFill="1" applyAlignment="1" applyProtection="1">
      <alignment horizontal="center" vertical="center"/>
    </xf>
    <xf numFmtId="2" fontId="3" fillId="11" borderId="0" xfId="0" applyNumberFormat="1" applyFont="1" applyFill="1" applyAlignment="1" applyProtection="1">
      <alignment horizontal="center" vertical="center"/>
    </xf>
    <xf numFmtId="0" fontId="3" fillId="0" borderId="0" xfId="0" applyFont="1" applyAlignment="1" applyProtection="1">
      <alignment horizontal="center"/>
    </xf>
    <xf numFmtId="2" fontId="3" fillId="0" borderId="0" xfId="0" applyNumberFormat="1" applyFont="1" applyAlignment="1" applyProtection="1">
      <alignment horizontal="center"/>
    </xf>
    <xf numFmtId="0" fontId="53" fillId="10" borderId="0" xfId="0" applyFont="1" applyFill="1" applyAlignment="1" applyProtection="1">
      <alignment horizontal="right"/>
    </xf>
    <xf numFmtId="0" fontId="44" fillId="10" borderId="0" xfId="0" applyFont="1" applyFill="1" applyProtection="1"/>
    <xf numFmtId="0" fontId="35" fillId="10" borderId="0" xfId="0" applyFont="1" applyFill="1" applyAlignment="1" applyProtection="1">
      <alignment horizontal="right"/>
    </xf>
    <xf numFmtId="0" fontId="35" fillId="0" borderId="0" xfId="0" applyFont="1" applyAlignment="1" applyProtection="1">
      <alignment horizontal="right" vertical="center"/>
    </xf>
    <xf numFmtId="0" fontId="36" fillId="10" borderId="0" xfId="0" applyFont="1" applyFill="1" applyProtection="1"/>
    <xf numFmtId="0" fontId="37" fillId="10" borderId="0" xfId="0" applyFont="1" applyFill="1" applyAlignment="1" applyProtection="1">
      <alignment horizontal="right"/>
    </xf>
    <xf numFmtId="2" fontId="37" fillId="10" borderId="0" xfId="0" applyNumberFormat="1" applyFont="1" applyFill="1" applyAlignment="1" applyProtection="1">
      <alignment horizontal="right" vertical="top"/>
    </xf>
    <xf numFmtId="0" fontId="38" fillId="10" borderId="0" xfId="0" applyFont="1" applyFill="1" applyProtection="1"/>
    <xf numFmtId="0" fontId="3" fillId="11" borderId="0" xfId="0" applyFont="1" applyFill="1" applyAlignment="1" applyProtection="1">
      <alignment horizontal="center" vertical="top"/>
    </xf>
    <xf numFmtId="2" fontId="3" fillId="11" borderId="0" xfId="0" applyNumberFormat="1" applyFont="1" applyFill="1" applyAlignment="1" applyProtection="1">
      <alignment horizontal="center" vertical="top"/>
    </xf>
    <xf numFmtId="169" fontId="22" fillId="11" borderId="0" xfId="0" applyNumberFormat="1" applyFont="1" applyFill="1" applyAlignment="1" applyProtection="1">
      <alignment horizontal="center" vertical="top"/>
    </xf>
    <xf numFmtId="0" fontId="20" fillId="0" borderId="17" xfId="0" applyFont="1" applyBorder="1" applyAlignment="1" applyProtection="1">
      <alignment horizontal="left" vertical="top"/>
    </xf>
    <xf numFmtId="1" fontId="20" fillId="0" borderId="17" xfId="0" applyNumberFormat="1" applyFont="1" applyBorder="1" applyAlignment="1" applyProtection="1">
      <alignment horizontal="center" vertical="top"/>
    </xf>
    <xf numFmtId="0" fontId="54" fillId="0" borderId="0" xfId="0" applyFont="1" applyAlignment="1" applyProtection="1">
      <alignment horizontal="right"/>
    </xf>
    <xf numFmtId="169" fontId="19" fillId="0" borderId="0" xfId="0" applyNumberFormat="1" applyFont="1" applyProtection="1"/>
    <xf numFmtId="44" fontId="20" fillId="0" borderId="0" xfId="0" applyNumberFormat="1" applyFont="1" applyProtection="1"/>
    <xf numFmtId="0" fontId="53" fillId="0" borderId="1" xfId="0" applyFont="1" applyBorder="1" applyAlignment="1" applyProtection="1">
      <alignment horizontal="right"/>
    </xf>
    <xf numFmtId="0" fontId="56" fillId="0" borderId="17" xfId="0" applyFont="1" applyBorder="1" applyAlignment="1" applyProtection="1">
      <alignment horizontal="right"/>
    </xf>
    <xf numFmtId="169" fontId="22" fillId="0" borderId="0" xfId="0" applyNumberFormat="1" applyFont="1" applyAlignment="1" applyProtection="1">
      <alignment horizontal="center"/>
    </xf>
    <xf numFmtId="0" fontId="22" fillId="0" borderId="0" xfId="0" applyFont="1" applyAlignment="1" applyProtection="1">
      <alignment vertical="top" wrapText="1"/>
    </xf>
    <xf numFmtId="169" fontId="22" fillId="0" borderId="0" xfId="0" applyNumberFormat="1" applyFont="1" applyProtection="1"/>
    <xf numFmtId="44" fontId="22" fillId="0" borderId="0" xfId="0" applyNumberFormat="1" applyFont="1" applyProtection="1"/>
    <xf numFmtId="0" fontId="57" fillId="0" borderId="0" xfId="0" applyFont="1" applyProtection="1"/>
    <xf numFmtId="0" fontId="49" fillId="0" borderId="0" xfId="0" applyFont="1" applyAlignment="1" applyProtection="1">
      <alignment vertical="top"/>
    </xf>
    <xf numFmtId="0" fontId="0" fillId="0" borderId="0" xfId="0" applyAlignment="1" applyProtection="1">
      <alignment horizontal="left" vertical="top" wrapText="1"/>
    </xf>
    <xf numFmtId="0" fontId="58" fillId="0" borderId="17" xfId="0" applyFont="1" applyBorder="1" applyAlignment="1" applyProtection="1">
      <alignment horizontal="right"/>
    </xf>
    <xf numFmtId="169" fontId="3" fillId="0" borderId="0" xfId="0" applyNumberFormat="1" applyFont="1" applyAlignment="1" applyProtection="1">
      <alignment horizontal="center" vertical="center"/>
      <protection locked="0"/>
    </xf>
    <xf numFmtId="169" fontId="3" fillId="11" borderId="0" xfId="0" applyNumberFormat="1" applyFont="1" applyFill="1" applyAlignment="1" applyProtection="1">
      <alignment horizontal="center" vertical="center"/>
      <protection locked="0"/>
    </xf>
    <xf numFmtId="169" fontId="3" fillId="11" borderId="0" xfId="0" applyNumberFormat="1" applyFont="1" applyFill="1" applyAlignment="1" applyProtection="1">
      <alignment horizontal="center" vertical="top"/>
      <protection locked="0"/>
    </xf>
    <xf numFmtId="44" fontId="59" fillId="0" borderId="0" xfId="0" applyNumberFormat="1" applyFont="1" applyAlignment="1" applyProtection="1">
      <alignment horizontal="center" vertical="top"/>
    </xf>
    <xf numFmtId="44" fontId="59" fillId="0" borderId="0" xfId="0" applyNumberFormat="1" applyFont="1" applyAlignment="1" applyProtection="1">
      <alignment vertical="top"/>
    </xf>
    <xf numFmtId="0" fontId="59" fillId="0" borderId="0" xfId="0" applyFont="1" applyAlignment="1" applyProtection="1">
      <alignment vertical="top" wrapText="1"/>
    </xf>
    <xf numFmtId="0" fontId="59" fillId="0" borderId="0" xfId="0" applyFont="1" applyAlignment="1" applyProtection="1">
      <alignment vertical="top"/>
    </xf>
    <xf numFmtId="0" fontId="59" fillId="0" borderId="0" xfId="0" applyFont="1" applyAlignment="1" applyProtection="1">
      <alignment horizontal="center" vertical="top"/>
    </xf>
    <xf numFmtId="0" fontId="60" fillId="0" borderId="0" xfId="0" applyFont="1" applyAlignment="1" applyProtection="1">
      <alignment vertical="top"/>
    </xf>
    <xf numFmtId="0" fontId="59" fillId="0" borderId="0" xfId="0" applyFont="1" applyAlignment="1" applyProtection="1">
      <alignment horizontal="left" vertical="top" wrapText="1"/>
    </xf>
    <xf numFmtId="44" fontId="18" fillId="0" borderId="0" xfId="0" applyNumberFormat="1" applyFont="1" applyAlignment="1" applyProtection="1">
      <alignment horizontal="center" vertical="top"/>
    </xf>
    <xf numFmtId="44" fontId="18" fillId="0" borderId="0" xfId="0" applyNumberFormat="1" applyFont="1" applyAlignment="1" applyProtection="1">
      <alignment vertical="top"/>
    </xf>
    <xf numFmtId="0" fontId="39" fillId="0" borderId="0" xfId="0" applyFont="1" applyAlignment="1" applyProtection="1">
      <alignment vertical="top" wrapText="1"/>
    </xf>
    <xf numFmtId="0" fontId="18" fillId="0" borderId="0" xfId="0" applyFont="1" applyAlignment="1" applyProtection="1">
      <alignment vertical="top"/>
    </xf>
    <xf numFmtId="0" fontId="27" fillId="0" borderId="0" xfId="0" applyFont="1" applyAlignment="1" applyProtection="1">
      <alignment vertical="top"/>
    </xf>
    <xf numFmtId="0" fontId="61" fillId="0" borderId="0" xfId="0" applyFont="1" applyAlignment="1" applyProtection="1">
      <alignment horizontal="left" vertical="top" wrapText="1"/>
    </xf>
    <xf numFmtId="0" fontId="61" fillId="0" borderId="0" xfId="0" applyFont="1" applyAlignment="1" applyProtection="1">
      <alignment vertical="top"/>
    </xf>
    <xf numFmtId="0" fontId="61" fillId="0" borderId="1" xfId="0" applyFont="1" applyBorder="1" applyAlignment="1" applyProtection="1">
      <alignment horizontal="center" vertical="top"/>
    </xf>
    <xf numFmtId="0" fontId="21" fillId="0" borderId="1" xfId="0" applyFont="1" applyBorder="1" applyAlignment="1" applyProtection="1">
      <alignment horizontal="left" vertical="top" wrapText="1"/>
    </xf>
    <xf numFmtId="0" fontId="21" fillId="0" borderId="1" xfId="0" applyFont="1" applyBorder="1" applyAlignment="1" applyProtection="1">
      <alignment horizontal="center" vertical="top"/>
    </xf>
    <xf numFmtId="1" fontId="21" fillId="0" borderId="1" xfId="0" applyNumberFormat="1" applyFont="1" applyBorder="1" applyAlignment="1" applyProtection="1">
      <alignment horizontal="center" vertical="top"/>
    </xf>
    <xf numFmtId="44" fontId="21" fillId="0" borderId="1" xfId="0" applyNumberFormat="1" applyFont="1" applyBorder="1" applyAlignment="1" applyProtection="1">
      <alignment horizontal="center" vertical="top"/>
    </xf>
    <xf numFmtId="44" fontId="20" fillId="0" borderId="1" xfId="0" applyNumberFormat="1" applyFont="1" applyBorder="1" applyAlignment="1" applyProtection="1">
      <alignment horizontal="center" vertical="top"/>
    </xf>
    <xf numFmtId="0" fontId="61" fillId="0" borderId="0" xfId="0" applyFont="1" applyAlignment="1" applyProtection="1">
      <alignment horizontal="center" vertical="top"/>
    </xf>
    <xf numFmtId="44" fontId="61" fillId="0" borderId="0" xfId="0" applyNumberFormat="1" applyFont="1" applyAlignment="1" applyProtection="1">
      <alignment horizontal="center" vertical="top"/>
    </xf>
    <xf numFmtId="0" fontId="20" fillId="0" borderId="2" xfId="0" applyFont="1" applyBorder="1" applyAlignment="1" applyProtection="1">
      <alignment wrapText="1"/>
    </xf>
    <xf numFmtId="0" fontId="20" fillId="0" borderId="0" xfId="0" applyFont="1" applyAlignment="1" applyProtection="1">
      <alignment wrapText="1"/>
    </xf>
    <xf numFmtId="1" fontId="20" fillId="0" borderId="0" xfId="0" applyNumberFormat="1" applyFont="1" applyAlignment="1" applyProtection="1">
      <alignment horizontal="center" vertical="top"/>
    </xf>
    <xf numFmtId="44" fontId="20" fillId="0" borderId="0" xfId="0" applyNumberFormat="1" applyFont="1" applyAlignment="1" applyProtection="1">
      <alignment horizontal="center" vertical="top" wrapText="1"/>
    </xf>
    <xf numFmtId="0" fontId="19" fillId="0" borderId="0" xfId="0" applyFont="1" applyAlignment="1" applyProtection="1">
      <alignment vertical="top"/>
    </xf>
    <xf numFmtId="0" fontId="40" fillId="0" borderId="0" xfId="0" applyFont="1" applyAlignment="1" applyProtection="1">
      <alignment vertical="top"/>
    </xf>
    <xf numFmtId="0" fontId="21" fillId="0" borderId="0" xfId="0" applyFont="1" applyAlignment="1" applyProtection="1">
      <alignment horizontal="center" vertical="top"/>
    </xf>
    <xf numFmtId="0" fontId="21" fillId="0" borderId="0" xfId="0" applyFont="1" applyAlignment="1" applyProtection="1">
      <alignment horizontal="left" vertical="top" wrapText="1"/>
    </xf>
    <xf numFmtId="1" fontId="21" fillId="0" borderId="0" xfId="0" applyNumberFormat="1" applyFont="1" applyAlignment="1" applyProtection="1">
      <alignment horizontal="center" vertical="top"/>
    </xf>
    <xf numFmtId="44" fontId="21" fillId="0" borderId="0" xfId="0" applyNumberFormat="1" applyFont="1" applyAlignment="1" applyProtection="1">
      <alignment horizontal="center" vertical="top"/>
    </xf>
    <xf numFmtId="0" fontId="30" fillId="0" borderId="0" xfId="0" applyFont="1" applyAlignment="1" applyProtection="1">
      <alignment vertical="top"/>
    </xf>
    <xf numFmtId="49" fontId="30" fillId="0" borderId="18" xfId="0" applyNumberFormat="1" applyFont="1" applyBorder="1" applyAlignment="1" applyProtection="1">
      <alignment vertical="top" wrapText="1"/>
    </xf>
    <xf numFmtId="0" fontId="30" fillId="0" borderId="3" xfId="0" applyFont="1" applyBorder="1" applyAlignment="1" applyProtection="1">
      <alignment horizontal="center" vertical="top"/>
    </xf>
    <xf numFmtId="1" fontId="30" fillId="0" borderId="3" xfId="0" applyNumberFormat="1" applyFont="1" applyBorder="1" applyAlignment="1" applyProtection="1">
      <alignment horizontal="center" vertical="top"/>
    </xf>
    <xf numFmtId="44" fontId="30" fillId="0" borderId="3" xfId="0" applyNumberFormat="1" applyFont="1" applyBorder="1" applyAlignment="1" applyProtection="1">
      <alignment horizontal="center" vertical="top"/>
    </xf>
    <xf numFmtId="44" fontId="30" fillId="0" borderId="0" xfId="0" applyNumberFormat="1" applyFont="1" applyAlignment="1" applyProtection="1">
      <alignment horizontal="center" vertical="top"/>
    </xf>
    <xf numFmtId="0" fontId="25" fillId="0" borderId="0" xfId="0" applyFont="1" applyAlignment="1" applyProtection="1">
      <alignment vertical="top"/>
    </xf>
    <xf numFmtId="0" fontId="41" fillId="0" borderId="0" xfId="0" applyFont="1" applyAlignment="1" applyProtection="1">
      <alignment vertical="top"/>
    </xf>
    <xf numFmtId="0" fontId="44" fillId="0" borderId="0" xfId="0" applyFont="1" applyAlignment="1" applyProtection="1">
      <alignment horizontal="left" vertical="top" wrapText="1"/>
    </xf>
    <xf numFmtId="44" fontId="3" fillId="0" borderId="0" xfId="0" applyNumberFormat="1" applyFont="1" applyAlignment="1" applyProtection="1">
      <alignment vertical="top"/>
    </xf>
    <xf numFmtId="44" fontId="44" fillId="0" borderId="0" xfId="0" applyNumberFormat="1" applyFont="1" applyAlignment="1" applyProtection="1">
      <alignment horizontal="center" vertical="top" wrapText="1"/>
    </xf>
    <xf numFmtId="0" fontId="3" fillId="0" borderId="21" xfId="0" applyFont="1" applyBorder="1" applyAlignment="1" applyProtection="1">
      <alignment vertical="top" wrapText="1"/>
    </xf>
    <xf numFmtId="44" fontId="22" fillId="0" borderId="0" xfId="0" applyNumberFormat="1" applyFont="1" applyAlignment="1" applyProtection="1">
      <alignment horizontal="center" vertical="top" wrapText="1"/>
    </xf>
    <xf numFmtId="0" fontId="44" fillId="0" borderId="0" xfId="0" quotePrefix="1" applyFont="1" applyAlignment="1" applyProtection="1">
      <alignment horizontal="left" vertical="top" wrapText="1"/>
    </xf>
    <xf numFmtId="0" fontId="3" fillId="0" borderId="21" xfId="0" applyFont="1" applyBorder="1" applyAlignment="1" applyProtection="1">
      <alignment vertical="top"/>
    </xf>
    <xf numFmtId="0" fontId="44" fillId="0" borderId="21" xfId="0" applyFont="1" applyBorder="1" applyAlignment="1" applyProtection="1">
      <alignment horizontal="left" vertical="top" wrapText="1"/>
    </xf>
    <xf numFmtId="0" fontId="44" fillId="0" borderId="21" xfId="0" applyFont="1" applyBorder="1" applyAlignment="1" applyProtection="1">
      <alignment horizontal="center" vertical="top"/>
    </xf>
    <xf numFmtId="1" fontId="3" fillId="0" borderId="21" xfId="0" applyNumberFormat="1" applyFont="1" applyBorder="1" applyAlignment="1" applyProtection="1">
      <alignment horizontal="center" vertical="top"/>
    </xf>
    <xf numFmtId="0" fontId="44" fillId="0" borderId="0" xfId="0" applyFont="1" applyAlignment="1" applyProtection="1">
      <alignment vertical="top" wrapText="1"/>
    </xf>
    <xf numFmtId="0" fontId="27" fillId="0" borderId="0" xfId="0" applyFont="1" applyAlignment="1" applyProtection="1">
      <alignment vertical="top" wrapText="1"/>
    </xf>
    <xf numFmtId="1" fontId="25" fillId="0" borderId="0" xfId="0" applyNumberFormat="1" applyFont="1" applyAlignment="1" applyProtection="1">
      <alignment horizontal="center" vertical="top"/>
    </xf>
    <xf numFmtId="169" fontId="3" fillId="0" borderId="0" xfId="0" applyNumberFormat="1" applyFont="1" applyAlignment="1" applyProtection="1">
      <alignment horizontal="center" vertical="top" wrapText="1"/>
    </xf>
    <xf numFmtId="0" fontId="3" fillId="0" borderId="0" xfId="0" quotePrefix="1" applyFont="1" applyAlignment="1" applyProtection="1">
      <alignment vertical="top" wrapText="1"/>
    </xf>
    <xf numFmtId="0" fontId="62" fillId="0" borderId="0" xfId="0" applyFont="1" applyAlignment="1" applyProtection="1">
      <alignment vertical="top" wrapText="1"/>
    </xf>
    <xf numFmtId="44" fontId="63" fillId="0" borderId="0" xfId="0" applyNumberFormat="1" applyFont="1" applyAlignment="1" applyProtection="1">
      <alignment horizontal="center" vertical="top"/>
    </xf>
    <xf numFmtId="0" fontId="44" fillId="0" borderId="0" xfId="0" applyFont="1" applyAlignment="1" applyProtection="1">
      <alignment vertical="top"/>
    </xf>
    <xf numFmtId="0" fontId="63" fillId="0" borderId="0" xfId="0" applyFont="1" applyAlignment="1" applyProtection="1">
      <alignment horizontal="center" vertical="top"/>
    </xf>
    <xf numFmtId="0" fontId="30" fillId="0" borderId="20" xfId="0" applyFont="1" applyBorder="1" applyAlignment="1" applyProtection="1">
      <alignment vertical="top"/>
    </xf>
    <xf numFmtId="0" fontId="30" fillId="0" borderId="20" xfId="0" applyFont="1" applyBorder="1" applyProtection="1"/>
    <xf numFmtId="1" fontId="30" fillId="0" borderId="20" xfId="0" applyNumberFormat="1" applyFont="1" applyBorder="1" applyAlignment="1" applyProtection="1">
      <alignment horizontal="center" vertical="top"/>
    </xf>
    <xf numFmtId="44" fontId="30" fillId="0" borderId="20" xfId="0" applyNumberFormat="1" applyFont="1" applyBorder="1" applyAlignment="1" applyProtection="1">
      <alignment horizontal="center" vertical="top"/>
    </xf>
    <xf numFmtId="0" fontId="42" fillId="0" borderId="20" xfId="0" applyFont="1" applyBorder="1" applyAlignment="1" applyProtection="1">
      <alignment vertical="top"/>
    </xf>
    <xf numFmtId="0" fontId="30" fillId="0" borderId="20" xfId="0" applyFont="1" applyBorder="1" applyAlignment="1" applyProtection="1">
      <alignment horizontal="left" vertical="top" wrapText="1"/>
    </xf>
    <xf numFmtId="0" fontId="61" fillId="0" borderId="0" xfId="0" applyFont="1" applyAlignment="1" applyProtection="1">
      <alignment vertical="top" wrapText="1"/>
    </xf>
    <xf numFmtId="44" fontId="61" fillId="0" borderId="0" xfId="0" applyNumberFormat="1" applyFont="1" applyAlignment="1" applyProtection="1">
      <alignment vertical="top"/>
    </xf>
    <xf numFmtId="49" fontId="3" fillId="0" borderId="0" xfId="0" applyNumberFormat="1" applyFont="1" applyAlignment="1" applyProtection="1">
      <alignment horizontal="center" vertical="top"/>
    </xf>
    <xf numFmtId="49" fontId="20" fillId="10" borderId="0" xfId="0" applyNumberFormat="1" applyFont="1" applyFill="1" applyAlignment="1" applyProtection="1">
      <alignment horizontal="center" vertical="top"/>
    </xf>
    <xf numFmtId="49" fontId="22" fillId="13" borderId="0" xfId="0" applyNumberFormat="1" applyFont="1" applyFill="1" applyAlignment="1" applyProtection="1">
      <alignment horizontal="center" vertical="top"/>
    </xf>
    <xf numFmtId="49" fontId="20" fillId="0" borderId="17" xfId="0" applyNumberFormat="1" applyFont="1" applyBorder="1" applyAlignment="1" applyProtection="1">
      <alignment horizontal="center" vertical="top"/>
    </xf>
    <xf numFmtId="49" fontId="22" fillId="0" borderId="0" xfId="0" applyNumberFormat="1" applyFont="1" applyAlignment="1" applyProtection="1">
      <alignment horizontal="center" vertical="top"/>
    </xf>
    <xf numFmtId="49" fontId="22" fillId="0" borderId="17" xfId="0" applyNumberFormat="1" applyFont="1" applyBorder="1" applyAlignment="1" applyProtection="1">
      <alignment horizontal="center" vertical="top"/>
    </xf>
    <xf numFmtId="49" fontId="20" fillId="13" borderId="17" xfId="0" applyNumberFormat="1" applyFont="1" applyFill="1" applyBorder="1" applyAlignment="1" applyProtection="1">
      <alignment horizontal="center" vertical="top"/>
    </xf>
    <xf numFmtId="49" fontId="3" fillId="0" borderId="23" xfId="0" applyNumberFormat="1" applyFont="1" applyBorder="1" applyAlignment="1" applyProtection="1">
      <alignment horizontal="center" vertical="top"/>
    </xf>
    <xf numFmtId="0" fontId="3" fillId="0" borderId="23" xfId="0" applyFont="1" applyBorder="1" applyAlignment="1" applyProtection="1">
      <alignment horizontal="left" vertical="top" wrapText="1"/>
    </xf>
    <xf numFmtId="0" fontId="3" fillId="0" borderId="23" xfId="0" applyFont="1" applyBorder="1" applyAlignment="1" applyProtection="1">
      <alignment horizontal="center" vertical="top"/>
    </xf>
    <xf numFmtId="168" fontId="3" fillId="0" borderId="23" xfId="0" applyNumberFormat="1" applyFont="1" applyBorder="1" applyAlignment="1" applyProtection="1">
      <alignment horizontal="center" vertical="top"/>
    </xf>
    <xf numFmtId="169" fontId="3" fillId="0" borderId="23" xfId="0" applyNumberFormat="1" applyFont="1" applyBorder="1" applyAlignment="1" applyProtection="1">
      <alignment horizontal="center" vertical="top"/>
    </xf>
    <xf numFmtId="49" fontId="0" fillId="11" borderId="23" xfId="0" applyNumberFormat="1" applyFill="1" applyBorder="1" applyAlignment="1" applyProtection="1">
      <alignment horizontal="center" vertical="top"/>
    </xf>
    <xf numFmtId="0" fontId="0" fillId="11" borderId="23" xfId="0" applyFill="1" applyBorder="1" applyAlignment="1" applyProtection="1">
      <alignment horizontal="left" vertical="top" wrapText="1"/>
    </xf>
    <xf numFmtId="0" fontId="3" fillId="11" borderId="23" xfId="0" applyFont="1" applyFill="1" applyBorder="1" applyAlignment="1" applyProtection="1">
      <alignment horizontal="center" vertical="top"/>
    </xf>
    <xf numFmtId="168" fontId="3" fillId="11" borderId="23" xfId="0" applyNumberFormat="1" applyFont="1" applyFill="1" applyBorder="1" applyAlignment="1" applyProtection="1">
      <alignment horizontal="center" vertical="top"/>
    </xf>
    <xf numFmtId="49" fontId="0" fillId="0" borderId="23" xfId="0" applyNumberFormat="1" applyBorder="1" applyAlignment="1" applyProtection="1">
      <alignment horizontal="center" vertical="top"/>
    </xf>
    <xf numFmtId="0" fontId="0" fillId="0" borderId="23" xfId="0" applyBorder="1" applyAlignment="1" applyProtection="1">
      <alignment horizontal="center" vertical="top"/>
    </xf>
    <xf numFmtId="49" fontId="0" fillId="0" borderId="0" xfId="0" applyNumberFormat="1" applyAlignment="1" applyProtection="1">
      <alignment horizontal="center" vertical="top"/>
    </xf>
    <xf numFmtId="0" fontId="0" fillId="0" borderId="0" xfId="0" applyAlignment="1" applyProtection="1">
      <alignment horizontal="center" vertical="top"/>
    </xf>
    <xf numFmtId="0" fontId="0" fillId="11" borderId="23" xfId="0" applyFill="1" applyBorder="1" applyAlignment="1" applyProtection="1">
      <alignment horizontal="center" vertical="top"/>
    </xf>
    <xf numFmtId="49" fontId="3" fillId="11" borderId="23" xfId="0" applyNumberFormat="1" applyFont="1" applyFill="1" applyBorder="1" applyAlignment="1" applyProtection="1">
      <alignment horizontal="center" vertical="top"/>
    </xf>
    <xf numFmtId="0" fontId="3" fillId="11" borderId="23" xfId="0" applyFont="1" applyFill="1" applyBorder="1" applyAlignment="1" applyProtection="1">
      <alignment horizontal="left" vertical="top" wrapText="1"/>
    </xf>
    <xf numFmtId="168" fontId="3" fillId="11" borderId="24" xfId="0" applyNumberFormat="1" applyFont="1" applyFill="1" applyBorder="1" applyAlignment="1" applyProtection="1">
      <alignment horizontal="center" vertical="top"/>
    </xf>
    <xf numFmtId="169" fontId="3" fillId="11" borderId="23" xfId="0" applyNumberFormat="1" applyFont="1" applyFill="1" applyBorder="1" applyAlignment="1" applyProtection="1">
      <alignment horizontal="center" vertical="top"/>
    </xf>
    <xf numFmtId="49" fontId="3" fillId="11" borderId="25" xfId="0" applyNumberFormat="1" applyFont="1" applyFill="1" applyBorder="1" applyAlignment="1" applyProtection="1">
      <alignment horizontal="center" vertical="top"/>
    </xf>
    <xf numFmtId="0" fontId="3" fillId="11" borderId="25" xfId="0" applyFont="1" applyFill="1" applyBorder="1" applyAlignment="1" applyProtection="1">
      <alignment horizontal="left" vertical="top" wrapText="1"/>
    </xf>
    <xf numFmtId="0" fontId="3" fillId="11" borderId="25" xfId="0" applyFont="1" applyFill="1" applyBorder="1" applyAlignment="1" applyProtection="1">
      <alignment horizontal="center" vertical="top"/>
    </xf>
    <xf numFmtId="168" fontId="3" fillId="11" borderId="25" xfId="0" applyNumberFormat="1" applyFont="1" applyFill="1" applyBorder="1" applyAlignment="1" applyProtection="1">
      <alignment horizontal="center" vertical="top"/>
    </xf>
    <xf numFmtId="168" fontId="3" fillId="11" borderId="26" xfId="0" applyNumberFormat="1" applyFont="1" applyFill="1" applyBorder="1" applyAlignment="1" applyProtection="1">
      <alignment horizontal="center" vertical="top"/>
    </xf>
    <xf numFmtId="49" fontId="0" fillId="11" borderId="27" xfId="0" applyNumberFormat="1" applyFill="1" applyBorder="1" applyAlignment="1" applyProtection="1">
      <alignment horizontal="center" vertical="top"/>
    </xf>
    <xf numFmtId="0" fontId="0" fillId="11" borderId="27" xfId="0" applyFill="1" applyBorder="1" applyAlignment="1" applyProtection="1">
      <alignment horizontal="left" vertical="top" wrapText="1"/>
    </xf>
    <xf numFmtId="0" fontId="0" fillId="11" borderId="27" xfId="0" applyFill="1" applyBorder="1" applyAlignment="1" applyProtection="1">
      <alignment horizontal="center" vertical="top"/>
    </xf>
    <xf numFmtId="168" fontId="3" fillId="11" borderId="27" xfId="0" applyNumberFormat="1" applyFont="1" applyFill="1" applyBorder="1" applyAlignment="1" applyProtection="1">
      <alignment horizontal="center" vertical="top"/>
    </xf>
    <xf numFmtId="49" fontId="3" fillId="11" borderId="27" xfId="0" applyNumberFormat="1" applyFont="1" applyFill="1" applyBorder="1" applyAlignment="1" applyProtection="1">
      <alignment horizontal="center" vertical="top"/>
    </xf>
    <xf numFmtId="0" fontId="3" fillId="11" borderId="27" xfId="0" applyFont="1" applyFill="1" applyBorder="1" applyAlignment="1" applyProtection="1">
      <alignment horizontal="left" vertical="top" wrapText="1"/>
    </xf>
    <xf numFmtId="0" fontId="3" fillId="11" borderId="27" xfId="0" applyFont="1" applyFill="1" applyBorder="1" applyAlignment="1" applyProtection="1">
      <alignment horizontal="center" vertical="top"/>
    </xf>
    <xf numFmtId="49" fontId="0" fillId="11" borderId="28" xfId="0" applyNumberFormat="1" applyFill="1" applyBorder="1" applyAlignment="1" applyProtection="1">
      <alignment horizontal="center" vertical="top"/>
    </xf>
    <xf numFmtId="0" fontId="0" fillId="11" borderId="28" xfId="0" applyFill="1" applyBorder="1" applyAlignment="1" applyProtection="1">
      <alignment horizontal="left" vertical="top" wrapText="1"/>
    </xf>
    <xf numFmtId="0" fontId="0" fillId="11" borderId="28" xfId="0" applyFill="1" applyBorder="1" applyAlignment="1" applyProtection="1">
      <alignment horizontal="center" vertical="top"/>
    </xf>
    <xf numFmtId="168" fontId="3" fillId="11" borderId="28" xfId="0" applyNumberFormat="1" applyFont="1" applyFill="1" applyBorder="1" applyAlignment="1" applyProtection="1">
      <alignment horizontal="center" vertical="top"/>
    </xf>
    <xf numFmtId="49" fontId="3" fillId="11" borderId="28" xfId="0" applyNumberFormat="1" applyFont="1" applyFill="1" applyBorder="1" applyAlignment="1" applyProtection="1">
      <alignment horizontal="center" vertical="top"/>
    </xf>
    <xf numFmtId="0" fontId="3" fillId="11" borderId="28" xfId="0" applyFont="1" applyFill="1" applyBorder="1" applyAlignment="1" applyProtection="1">
      <alignment horizontal="left" vertical="top" wrapText="1"/>
    </xf>
    <xf numFmtId="0" fontId="3" fillId="11" borderId="28" xfId="0" applyFont="1" applyFill="1" applyBorder="1" applyAlignment="1" applyProtection="1">
      <alignment horizontal="center" vertical="top"/>
    </xf>
    <xf numFmtId="168" fontId="22" fillId="11" borderId="23" xfId="0" applyNumberFormat="1" applyFont="1" applyFill="1" applyBorder="1" applyAlignment="1" applyProtection="1">
      <alignment horizontal="center" vertical="top"/>
    </xf>
    <xf numFmtId="49" fontId="3" fillId="11" borderId="29" xfId="0" applyNumberFormat="1" applyFont="1" applyFill="1" applyBorder="1" applyAlignment="1" applyProtection="1">
      <alignment horizontal="center" vertical="top"/>
    </xf>
    <xf numFmtId="0" fontId="3" fillId="11" borderId="29" xfId="0" applyFont="1" applyFill="1" applyBorder="1" applyAlignment="1" applyProtection="1">
      <alignment horizontal="left" vertical="top" wrapText="1"/>
    </xf>
    <xf numFmtId="0" fontId="3" fillId="11" borderId="29" xfId="0" applyFont="1" applyFill="1" applyBorder="1" applyAlignment="1" applyProtection="1">
      <alignment horizontal="center" vertical="top"/>
    </xf>
    <xf numFmtId="168" fontId="3" fillId="11" borderId="29" xfId="0" applyNumberFormat="1" applyFont="1" applyFill="1" applyBorder="1" applyAlignment="1" applyProtection="1">
      <alignment horizontal="center" vertical="top"/>
    </xf>
    <xf numFmtId="169" fontId="3" fillId="11" borderId="29" xfId="0" applyNumberFormat="1" applyFont="1" applyFill="1" applyBorder="1" applyAlignment="1" applyProtection="1">
      <alignment horizontal="center" vertical="top"/>
    </xf>
    <xf numFmtId="0" fontId="0" fillId="0" borderId="0" xfId="0" applyAlignment="1" applyProtection="1">
      <alignment horizontal="center" vertical="top" wrapText="1"/>
    </xf>
    <xf numFmtId="0" fontId="0" fillId="11" borderId="23" xfId="0" applyFill="1" applyBorder="1" applyAlignment="1" applyProtection="1">
      <alignment horizontal="center" vertical="top" wrapText="1"/>
    </xf>
    <xf numFmtId="0" fontId="6" fillId="0" borderId="6" xfId="0" applyFont="1" applyBorder="1" applyAlignment="1">
      <alignment horizontal="right"/>
    </xf>
    <xf numFmtId="0" fontId="6" fillId="6" borderId="7" xfId="0" applyFont="1" applyFill="1" applyBorder="1" applyAlignment="1">
      <alignment horizontal="left"/>
    </xf>
    <xf numFmtId="0" fontId="6" fillId="6" borderId="8" xfId="0" applyFont="1" applyFill="1" applyBorder="1" applyAlignment="1">
      <alignment horizontal="left"/>
    </xf>
    <xf numFmtId="0" fontId="6" fillId="6" borderId="9" xfId="0" applyFont="1" applyFill="1" applyBorder="1" applyAlignment="1">
      <alignment horizontal="left"/>
    </xf>
    <xf numFmtId="0" fontId="6" fillId="0" borderId="6" xfId="0" applyFont="1" applyBorder="1" applyAlignment="1">
      <alignment horizontal="center" vertical="center" wrapText="1"/>
    </xf>
    <xf numFmtId="0" fontId="6" fillId="0" borderId="13" xfId="0" applyFont="1" applyBorder="1" applyAlignment="1">
      <alignment horizontal="left" vertical="center" wrapText="1"/>
    </xf>
    <xf numFmtId="0" fontId="6" fillId="0" borderId="16" xfId="0" applyFont="1" applyBorder="1" applyAlignment="1">
      <alignment horizontal="left" vertical="center" wrapText="1"/>
    </xf>
    <xf numFmtId="0" fontId="6" fillId="0" borderId="12" xfId="0" applyFont="1" applyBorder="1" applyAlignment="1">
      <alignment horizontal="left" vertical="center" wrapText="1"/>
    </xf>
    <xf numFmtId="0" fontId="6" fillId="0" borderId="11" xfId="0" applyFont="1" applyBorder="1" applyAlignment="1">
      <alignment horizontal="left" vertical="center" wrapText="1"/>
    </xf>
    <xf numFmtId="0" fontId="6" fillId="0" borderId="22" xfId="0" applyFont="1" applyBorder="1" applyAlignment="1">
      <alignment horizontal="left" vertical="center" wrapText="1"/>
    </xf>
    <xf numFmtId="0" fontId="6" fillId="0" borderId="10" xfId="0" applyFont="1" applyBorder="1" applyAlignment="1">
      <alignment horizontal="left" vertical="center" wrapText="1"/>
    </xf>
    <xf numFmtId="0" fontId="5" fillId="8" borderId="7" xfId="0" applyFont="1" applyFill="1" applyBorder="1" applyAlignment="1">
      <alignment horizontal="left" vertical="center"/>
    </xf>
    <xf numFmtId="0" fontId="5" fillId="8" borderId="8" xfId="0" applyFont="1" applyFill="1" applyBorder="1" applyAlignment="1">
      <alignment horizontal="left" vertical="center"/>
    </xf>
    <xf numFmtId="0" fontId="5" fillId="8" borderId="9" xfId="0" applyFont="1" applyFill="1" applyBorder="1" applyAlignment="1">
      <alignment horizontal="left" vertical="center"/>
    </xf>
    <xf numFmtId="0" fontId="6" fillId="6" borderId="6" xfId="0" applyFont="1" applyFill="1" applyBorder="1" applyAlignment="1">
      <alignment horizontal="left"/>
    </xf>
    <xf numFmtId="0" fontId="5" fillId="7" borderId="6" xfId="0" applyFont="1" applyFill="1" applyBorder="1" applyAlignment="1">
      <alignment horizontal="left" vertical="center"/>
    </xf>
    <xf numFmtId="0" fontId="5" fillId="7" borderId="6" xfId="0" applyFont="1" applyFill="1" applyBorder="1" applyAlignment="1">
      <alignment horizontal="center" vertical="center"/>
    </xf>
    <xf numFmtId="0" fontId="6" fillId="0" borderId="6" xfId="13" applyFont="1" applyBorder="1" applyAlignment="1">
      <alignment vertical="center" wrapText="1"/>
    </xf>
    <xf numFmtId="0" fontId="5" fillId="0" borderId="6" xfId="13" applyFont="1" applyBorder="1" applyAlignment="1">
      <alignment vertical="center" wrapText="1"/>
    </xf>
    <xf numFmtId="0" fontId="6" fillId="0" borderId="5" xfId="13" applyFont="1" applyBorder="1" applyAlignment="1">
      <alignment vertical="center" wrapText="1"/>
    </xf>
    <xf numFmtId="0" fontId="6" fillId="0" borderId="11" xfId="13" applyFont="1" applyBorder="1" applyAlignment="1">
      <alignment vertical="center" wrapText="1"/>
    </xf>
    <xf numFmtId="0" fontId="6" fillId="0" borderId="4" xfId="13" applyFont="1" applyBorder="1" applyAlignment="1">
      <alignment vertical="center" wrapText="1"/>
    </xf>
    <xf numFmtId="0" fontId="6" fillId="0" borderId="31" xfId="13" applyFont="1" applyBorder="1" applyAlignment="1">
      <alignment vertical="center" wrapText="1"/>
    </xf>
    <xf numFmtId="0" fontId="5" fillId="0" borderId="31" xfId="13" applyFont="1" applyBorder="1" applyAlignment="1">
      <alignment vertical="center" wrapText="1"/>
    </xf>
    <xf numFmtId="0" fontId="5" fillId="0" borderId="31" xfId="13" applyFont="1" applyBorder="1" applyAlignment="1">
      <alignment vertical="center"/>
    </xf>
    <xf numFmtId="0" fontId="6" fillId="2" borderId="7" xfId="0" applyFont="1" applyFill="1" applyBorder="1" applyAlignment="1">
      <alignment horizontal="left"/>
    </xf>
    <xf numFmtId="0" fontId="6" fillId="2" borderId="8" xfId="0" applyFont="1" applyFill="1" applyBorder="1" applyAlignment="1">
      <alignment horizontal="left"/>
    </xf>
    <xf numFmtId="0" fontId="6" fillId="2" borderId="9" xfId="0" applyFont="1" applyFill="1" applyBorder="1" applyAlignment="1">
      <alignment horizontal="left"/>
    </xf>
    <xf numFmtId="0" fontId="5" fillId="4" borderId="7" xfId="0" applyFont="1" applyFill="1" applyBorder="1" applyAlignment="1">
      <alignment horizontal="left" vertical="center"/>
    </xf>
    <xf numFmtId="0" fontId="5" fillId="4" borderId="9" xfId="0" applyFont="1" applyFill="1" applyBorder="1" applyAlignment="1">
      <alignment horizontal="left" vertical="center"/>
    </xf>
    <xf numFmtId="0" fontId="5" fillId="4" borderId="7" xfId="0" applyFont="1" applyFill="1" applyBorder="1" applyAlignment="1">
      <alignment horizontal="center" vertical="center"/>
    </xf>
    <xf numFmtId="0" fontId="5" fillId="4" borderId="9" xfId="0" applyFont="1" applyFill="1" applyBorder="1" applyAlignment="1">
      <alignment horizontal="center" vertical="center"/>
    </xf>
    <xf numFmtId="0" fontId="5" fillId="5" borderId="7" xfId="0" applyFont="1" applyFill="1" applyBorder="1" applyAlignment="1">
      <alignment horizontal="left" vertical="center"/>
    </xf>
    <xf numFmtId="0" fontId="5" fillId="5" borderId="9" xfId="0" applyFont="1" applyFill="1" applyBorder="1" applyAlignment="1">
      <alignment horizontal="left" vertical="center"/>
    </xf>
    <xf numFmtId="0" fontId="5" fillId="5" borderId="7" xfId="0" applyFont="1" applyFill="1" applyBorder="1" applyAlignment="1">
      <alignment horizontal="center" vertical="center"/>
    </xf>
    <xf numFmtId="0" fontId="5" fillId="5" borderId="9" xfId="0" applyFont="1" applyFill="1" applyBorder="1" applyAlignment="1">
      <alignment horizontal="center" vertical="center"/>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0" xfId="0" applyFont="1" applyAlignment="1">
      <alignment horizontal="left" vertical="top"/>
    </xf>
    <xf numFmtId="0" fontId="7" fillId="0" borderId="0" xfId="0" applyFont="1" applyAlignment="1">
      <alignment horizontal="left" vertical="top" wrapText="1"/>
    </xf>
    <xf numFmtId="0" fontId="7" fillId="0" borderId="0" xfId="0" applyFont="1" applyAlignment="1">
      <alignment horizontal="left" vertical="top"/>
    </xf>
    <xf numFmtId="0" fontId="6" fillId="3" borderId="6" xfId="13" applyFont="1" applyFill="1" applyBorder="1" applyAlignment="1">
      <alignment horizontal="center" vertical="center" wrapText="1"/>
    </xf>
    <xf numFmtId="0" fontId="5" fillId="0" borderId="4" xfId="13" applyFont="1" applyBorder="1" applyAlignment="1">
      <alignment vertical="center" wrapText="1"/>
    </xf>
    <xf numFmtId="0" fontId="5" fillId="0" borderId="4" xfId="13" applyFont="1" applyBorder="1" applyAlignment="1">
      <alignment vertical="center"/>
    </xf>
    <xf numFmtId="0" fontId="6" fillId="0" borderId="32" xfId="13" applyFont="1" applyBorder="1" applyAlignment="1">
      <alignment horizontal="left" vertical="center" wrapText="1"/>
    </xf>
    <xf numFmtId="0" fontId="6" fillId="0" borderId="8" xfId="13" applyFont="1" applyBorder="1" applyAlignment="1">
      <alignment vertical="center" wrapText="1"/>
    </xf>
    <xf numFmtId="0" fontId="6" fillId="0" borderId="9" xfId="13" applyFont="1" applyBorder="1" applyAlignment="1">
      <alignment vertical="center" wrapText="1"/>
    </xf>
    <xf numFmtId="0" fontId="5" fillId="9" borderId="7" xfId="0" applyFont="1" applyFill="1" applyBorder="1" applyAlignment="1">
      <alignment horizontal="left" vertical="top" wrapText="1"/>
    </xf>
    <xf numFmtId="0" fontId="5" fillId="9" borderId="9" xfId="0" applyFont="1" applyFill="1" applyBorder="1" applyAlignment="1">
      <alignment horizontal="left" vertical="top" wrapText="1"/>
    </xf>
    <xf numFmtId="0" fontId="5" fillId="8" borderId="6" xfId="0" applyFont="1" applyFill="1" applyBorder="1" applyAlignment="1">
      <alignment horizontal="center" vertical="center"/>
    </xf>
    <xf numFmtId="0" fontId="6" fillId="0" borderId="0" xfId="0" applyFont="1" applyAlignment="1" applyProtection="1">
      <alignment vertical="top" wrapText="1"/>
    </xf>
    <xf numFmtId="0" fontId="6" fillId="0" borderId="0" xfId="0" applyFont="1" applyAlignment="1" applyProtection="1">
      <alignment horizontal="left" vertical="top"/>
    </xf>
    <xf numFmtId="0" fontId="3" fillId="0" borderId="0" xfId="0" applyFont="1" applyAlignment="1" applyProtection="1">
      <alignment horizontal="center" vertical="top" wrapText="1"/>
    </xf>
    <xf numFmtId="0" fontId="49" fillId="0" borderId="0" xfId="0" applyFont="1" applyAlignment="1" applyProtection="1">
      <alignment vertical="top" wrapText="1"/>
    </xf>
    <xf numFmtId="0" fontId="3" fillId="0" borderId="0" xfId="0" applyFont="1" applyAlignment="1" applyProtection="1">
      <alignment vertical="top" wrapText="1"/>
    </xf>
    <xf numFmtId="0" fontId="3" fillId="0" borderId="0" xfId="0" applyFont="1" applyAlignment="1" applyProtection="1">
      <alignment vertical="top"/>
    </xf>
    <xf numFmtId="0" fontId="20" fillId="0" borderId="0" xfId="0" applyFont="1" applyAlignment="1" applyProtection="1">
      <alignment horizontal="left" vertical="top" wrapText="1"/>
    </xf>
    <xf numFmtId="0" fontId="22" fillId="0" borderId="0" xfId="0" applyFont="1" applyAlignment="1" applyProtection="1">
      <alignment horizontal="left" vertical="top" wrapText="1"/>
    </xf>
    <xf numFmtId="0" fontId="48" fillId="0" borderId="0" xfId="0" applyFont="1" applyAlignment="1" applyProtection="1">
      <alignment vertical="top" wrapText="1"/>
    </xf>
    <xf numFmtId="0" fontId="3" fillId="0" borderId="0" xfId="0" applyFont="1" applyAlignment="1" applyProtection="1">
      <alignment horizontal="left" vertical="top" wrapText="1"/>
    </xf>
    <xf numFmtId="0" fontId="49" fillId="0" borderId="0" xfId="0" applyFont="1" applyAlignment="1" applyProtection="1">
      <alignment vertical="top"/>
    </xf>
    <xf numFmtId="0" fontId="30" fillId="0" borderId="0" xfId="0" applyFont="1" applyAlignment="1" applyProtection="1">
      <alignment horizontal="left" vertical="top" wrapText="1"/>
    </xf>
    <xf numFmtId="0" fontId="22" fillId="0" borderId="0" xfId="23" applyFont="1" applyAlignment="1" applyProtection="1">
      <alignment horizontal="left" vertical="top" wrapText="1"/>
    </xf>
    <xf numFmtId="0" fontId="24" fillId="0" borderId="0" xfId="0" applyFont="1" applyAlignment="1" applyProtection="1">
      <alignment horizontal="center" vertical="center" wrapText="1"/>
    </xf>
    <xf numFmtId="0" fontId="0" fillId="0" borderId="0" xfId="0" applyAlignment="1" applyProtection="1">
      <alignment horizontal="center" vertical="center" wrapText="1"/>
    </xf>
    <xf numFmtId="0" fontId="0" fillId="0" borderId="0" xfId="0" applyAlignment="1" applyProtection="1">
      <alignment vertical="top"/>
    </xf>
    <xf numFmtId="0" fontId="20" fillId="10" borderId="0" xfId="0" applyFont="1" applyFill="1" applyAlignment="1" applyProtection="1">
      <alignment horizontal="left" vertical="top" wrapText="1"/>
    </xf>
    <xf numFmtId="4" fontId="5" fillId="3" borderId="14" xfId="0" applyNumberFormat="1" applyFont="1" applyFill="1" applyBorder="1" applyAlignment="1" applyProtection="1">
      <alignment horizontal="right"/>
    </xf>
  </cellXfs>
  <cellStyles count="26">
    <cellStyle name="Navadno" xfId="0" builtinId="0"/>
    <cellStyle name="Navadno 11" xfId="23" xr:uid="{AA746273-768B-4082-9F2A-100820E74227}"/>
    <cellStyle name="Navadno 15" xfId="3" xr:uid="{00000000-0005-0000-0000-000001000000}"/>
    <cellStyle name="Navadno 16" xfId="4" xr:uid="{00000000-0005-0000-0000-000002000000}"/>
    <cellStyle name="Navadno 2 50" xfId="5" xr:uid="{00000000-0005-0000-0000-000003000000}"/>
    <cellStyle name="Navadno 3" xfId="21" xr:uid="{1192C7A2-A19E-455D-8C20-B56DBD5D5565}"/>
    <cellStyle name="Navadno 3 2" xfId="24" xr:uid="{0DC433A9-E949-4E02-9A94-4FDC1E2726DA}"/>
    <cellStyle name="Navadno 49" xfId="6" xr:uid="{00000000-0005-0000-0000-000004000000}"/>
    <cellStyle name="Navadno 50" xfId="7" xr:uid="{00000000-0005-0000-0000-000005000000}"/>
    <cellStyle name="Navadno 51" xfId="11" xr:uid="{00000000-0005-0000-0000-000006000000}"/>
    <cellStyle name="Navadno 52" xfId="9" xr:uid="{00000000-0005-0000-0000-000007000000}"/>
    <cellStyle name="Navadno 53" xfId="10" xr:uid="{00000000-0005-0000-0000-000008000000}"/>
    <cellStyle name="Navadno 54" xfId="8" xr:uid="{00000000-0005-0000-0000-000009000000}"/>
    <cellStyle name="Navadno_POPIS DEL ZA GRADBENA DELA ILOVICA1" xfId="13" xr:uid="{00000000-0005-0000-0000-00000A000000}"/>
    <cellStyle name="Normal_N36023 (2)" xfId="1" xr:uid="{00000000-0005-0000-0000-00000B000000}"/>
    <cellStyle name="Normal_SP" xfId="15" xr:uid="{00000000-0005-0000-0000-00000C000000}"/>
    <cellStyle name="Pojasnjevalno besedilo" xfId="20" builtinId="53"/>
    <cellStyle name="Pojasnjevalno besedilo 2" xfId="12" xr:uid="{00000000-0005-0000-0000-00000D000000}"/>
    <cellStyle name="Pojasnjevalno besedilo 2 2" xfId="17" xr:uid="{CA120427-7F66-4E34-A72C-F6D418F88F10}"/>
    <cellStyle name="Valuta" xfId="2" builtinId="4"/>
    <cellStyle name="Valuta 2" xfId="14" xr:uid="{00000000-0005-0000-0000-00000F000000}"/>
    <cellStyle name="Valuta 2 2" xfId="18" xr:uid="{DF63B0E3-84F5-445B-8299-C4B945B0079B}"/>
    <cellStyle name="Valuta 3" xfId="16" xr:uid="{3EFA636F-BA78-4BBE-A5F9-09D173B60505}"/>
    <cellStyle name="Vejica" xfId="19" builtinId="3"/>
    <cellStyle name="Vejica 2" xfId="22" xr:uid="{823B52E2-0D84-4D0B-9D96-C4CC5BF63F8A}"/>
    <cellStyle name="Vejica 2 2" xfId="25" xr:uid="{7506FD8D-5DAD-47CE-BC81-BD4821F50511}"/>
  </cellStyles>
  <dxfs count="213">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5117038483843"/>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rgb="FFDCE6F2"/>
        </patternFill>
      </fill>
    </dxf>
    <dxf>
      <fill>
        <patternFill>
          <bgColor theme="4" tint="0.79995117038483843"/>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hl.si\dfs\jpe\home\ales.ferlic\2025\&#352;TEMBALOVA\FLORIJAN%20POPRAVEKKopijaGD%20VO%20T1810%20Novogradna%20in%20obnova%20%20&#352;tembalova%20ulica_FB_4_kompl_VOKA%20(0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jhl.si\dfs\1_DELO\PROJEKTI\8_leto_2024\2_VRO&#268;EVOD\2_30III-775-00_&#352;tembalova_obnova_DGD_PZI\03_PZI\2_TEKST\POPIS\1_POPIS%20od%20VO_KA_15.11.24%20od%20Trunklja\2026-V_PZI_popis_&#352;tembalova%20-%20brez%20ce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ija_VO_GD"/>
      <sheetName val="Vrocevod_OBNOVA_T-1810_DN150_GD"/>
      <sheetName val="Vrocevod_NOVO_T-1810_DN150_GD"/>
      <sheetName val="Priključek P-2577_DN65_GD"/>
      <sheetName val="PLINOVOD_PRESTAVITEV N-12005 PE"/>
      <sheetName val="V1"/>
      <sheetName val="PRIKLJUČKI"/>
      <sheetName val="SPL-TUJE"/>
    </sheetNames>
    <sheetDataSet>
      <sheetData sheetId="0"/>
      <sheetData sheetId="1">
        <row r="4">
          <cell r="B4" t="str">
            <v>T1810, DN150 - OBNOVA</v>
          </cell>
        </row>
        <row r="15">
          <cell r="C15">
            <v>108</v>
          </cell>
        </row>
      </sheetData>
      <sheetData sheetId="2">
        <row r="4">
          <cell r="B4" t="str">
            <v>T1810, DN150 - NOVO</v>
          </cell>
        </row>
      </sheetData>
      <sheetData sheetId="3">
        <row r="4">
          <cell r="B4" t="str">
            <v>Baragova ulica 5</v>
          </cell>
        </row>
      </sheetData>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VA STRAN"/>
      <sheetName val="Uvodne opombe"/>
      <sheetName val="Obrazec"/>
      <sheetName val="Rekapitulacija"/>
      <sheetName val="SPL-TUJE"/>
      <sheetName val="V1"/>
      <sheetName val="PRIKLJUČKI"/>
      <sheetName val="kubature"/>
    </sheetNames>
    <sheetDataSet>
      <sheetData sheetId="0"/>
      <sheetData sheetId="1"/>
      <sheetData sheetId="2"/>
      <sheetData sheetId="3"/>
      <sheetData sheetId="4"/>
      <sheetData sheetId="5"/>
      <sheetData sheetId="6"/>
      <sheetData sheetId="7">
        <row r="3">
          <cell r="F3">
            <v>570.04</v>
          </cell>
          <cell r="M3">
            <v>469.95</v>
          </cell>
          <cell r="O3">
            <v>78.430000000000007</v>
          </cell>
          <cell r="P3">
            <v>19.149999999999999</v>
          </cell>
        </row>
      </sheetData>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2E98A-0938-4C9A-A87C-8F4A34B0A38F}">
  <dimension ref="A1:G64"/>
  <sheetViews>
    <sheetView showGridLines="0" tabSelected="1" zoomScaleNormal="100" zoomScaleSheetLayoutView="100" workbookViewId="0">
      <selection activeCell="M14" sqref="M14"/>
    </sheetView>
  </sheetViews>
  <sheetFormatPr defaultColWidth="8.85546875" defaultRowHeight="12.75" x14ac:dyDescent="0.2"/>
  <cols>
    <col min="1" max="1" width="6.140625" style="1" customWidth="1"/>
    <col min="2" max="2" width="5.5703125" style="1" customWidth="1"/>
    <col min="3" max="3" width="34.42578125" style="1" customWidth="1"/>
    <col min="4" max="4" width="10" style="1" customWidth="1"/>
    <col min="5" max="5" width="9" style="1" customWidth="1"/>
    <col min="6" max="6" width="10.85546875" style="1" bestFit="1" customWidth="1"/>
    <col min="7" max="7" width="15.5703125" style="8" customWidth="1"/>
    <col min="8" max="16384" width="8.85546875" style="1"/>
  </cols>
  <sheetData>
    <row r="1" spans="1:7" ht="27" customHeight="1" x14ac:dyDescent="0.2">
      <c r="A1" s="12" t="s">
        <v>3</v>
      </c>
      <c r="B1" s="12"/>
      <c r="C1" s="12"/>
      <c r="D1" s="12"/>
      <c r="E1" s="12"/>
      <c r="F1" s="12"/>
      <c r="G1" s="12"/>
    </row>
    <row r="2" spans="1:7" ht="15" customHeight="1" x14ac:dyDescent="0.2">
      <c r="A2" s="608" t="s">
        <v>81</v>
      </c>
      <c r="B2" s="608"/>
      <c r="C2" s="608"/>
      <c r="D2" s="608"/>
      <c r="E2" s="608"/>
      <c r="F2" s="608"/>
      <c r="G2" s="608"/>
    </row>
    <row r="3" spans="1:7" ht="15" customHeight="1" x14ac:dyDescent="0.2">
      <c r="A3" s="609" t="s">
        <v>129</v>
      </c>
      <c r="B3" s="610"/>
      <c r="C3" s="610"/>
      <c r="D3" s="610"/>
      <c r="E3" s="610"/>
      <c r="F3" s="610"/>
      <c r="G3" s="610"/>
    </row>
    <row r="4" spans="1:7" ht="15" customHeight="1" x14ac:dyDescent="0.2">
      <c r="A4" s="610"/>
      <c r="B4" s="610"/>
      <c r="C4" s="610"/>
      <c r="D4" s="610"/>
      <c r="E4" s="610"/>
      <c r="F4" s="610"/>
      <c r="G4" s="610"/>
    </row>
    <row r="5" spans="1:7" ht="25.5" x14ac:dyDescent="0.2">
      <c r="A5" s="4" t="s">
        <v>74</v>
      </c>
      <c r="B5" s="611" t="s">
        <v>7</v>
      </c>
      <c r="C5" s="611"/>
      <c r="D5" s="611"/>
      <c r="E5" s="611"/>
      <c r="F5" s="611"/>
      <c r="G5" s="34" t="s">
        <v>78</v>
      </c>
    </row>
    <row r="6" spans="1:7" ht="16.5" thickBot="1" x14ac:dyDescent="0.25">
      <c r="A6" s="80" t="s">
        <v>77</v>
      </c>
      <c r="B6" s="587" t="s">
        <v>1061</v>
      </c>
      <c r="C6" s="612"/>
      <c r="D6" s="612"/>
      <c r="E6" s="612"/>
      <c r="F6" s="613"/>
      <c r="G6" s="81">
        <f>SUM(G7:G10)</f>
        <v>0</v>
      </c>
    </row>
    <row r="7" spans="1:7" x14ac:dyDescent="0.2">
      <c r="A7" s="82" t="s">
        <v>76</v>
      </c>
      <c r="B7" s="614" t="s">
        <v>83</v>
      </c>
      <c r="C7" s="614"/>
      <c r="D7" s="614"/>
      <c r="E7" s="614"/>
      <c r="F7" s="614"/>
      <c r="G7" s="83">
        <f>G18</f>
        <v>0</v>
      </c>
    </row>
    <row r="8" spans="1:7" x14ac:dyDescent="0.2">
      <c r="A8" s="5" t="s">
        <v>75</v>
      </c>
      <c r="B8" s="583" t="s">
        <v>82</v>
      </c>
      <c r="C8" s="584"/>
      <c r="D8" s="584"/>
      <c r="E8" s="584"/>
      <c r="F8" s="584"/>
      <c r="G8" s="6">
        <f>G24</f>
        <v>0</v>
      </c>
    </row>
    <row r="9" spans="1:7" x14ac:dyDescent="0.2">
      <c r="A9" s="5" t="s">
        <v>170</v>
      </c>
      <c r="B9" s="587" t="s">
        <v>167</v>
      </c>
      <c r="C9" s="587"/>
      <c r="D9" s="587"/>
      <c r="E9" s="587"/>
      <c r="F9" s="587"/>
      <c r="G9" s="72">
        <f>G29</f>
        <v>0</v>
      </c>
    </row>
    <row r="10" spans="1:7" x14ac:dyDescent="0.2">
      <c r="A10" s="5" t="s">
        <v>189</v>
      </c>
      <c r="B10" s="583" t="s">
        <v>1053</v>
      </c>
      <c r="C10" s="583"/>
      <c r="D10" s="583"/>
      <c r="E10" s="583"/>
      <c r="F10" s="583"/>
      <c r="G10" s="6">
        <f>+G34</f>
        <v>0</v>
      </c>
    </row>
    <row r="11" spans="1:7" ht="12.75" customHeight="1" x14ac:dyDescent="0.2">
      <c r="A11" s="610"/>
      <c r="B11" s="610"/>
      <c r="C11" s="610"/>
      <c r="D11" s="610"/>
      <c r="E11" s="610"/>
      <c r="F11" s="610"/>
      <c r="G11" s="610"/>
    </row>
    <row r="12" spans="1:7" ht="15.75" x14ac:dyDescent="0.25">
      <c r="A12" s="11" t="s">
        <v>680</v>
      </c>
      <c r="C12" s="10"/>
      <c r="D12" s="10"/>
    </row>
    <row r="13" spans="1:7" x14ac:dyDescent="0.2">
      <c r="A13" s="591" t="s">
        <v>83</v>
      </c>
      <c r="B13" s="592"/>
      <c r="C13" s="592"/>
      <c r="D13" s="592"/>
      <c r="E13" s="592"/>
      <c r="F13" s="592"/>
      <c r="G13" s="593"/>
    </row>
    <row r="14" spans="1:7" ht="24.75" customHeight="1" x14ac:dyDescent="0.2">
      <c r="A14" s="602" t="s">
        <v>34</v>
      </c>
      <c r="B14" s="604" t="s">
        <v>84</v>
      </c>
      <c r="C14" s="605"/>
      <c r="D14" s="604" t="s">
        <v>85</v>
      </c>
      <c r="E14" s="605"/>
      <c r="F14" s="33" t="s">
        <v>86</v>
      </c>
      <c r="G14" s="33" t="s">
        <v>4</v>
      </c>
    </row>
    <row r="15" spans="1:7" x14ac:dyDescent="0.2">
      <c r="A15" s="603"/>
      <c r="B15" s="606"/>
      <c r="C15" s="607"/>
      <c r="D15" s="606"/>
      <c r="E15" s="607"/>
      <c r="F15" s="2" t="s">
        <v>5</v>
      </c>
      <c r="G15" s="2" t="s">
        <v>30</v>
      </c>
    </row>
    <row r="16" spans="1:7" s="17" customFormat="1" x14ac:dyDescent="0.2">
      <c r="A16" s="14" t="s">
        <v>681</v>
      </c>
      <c r="B16" s="594" t="str">
        <f>'[1]Vrocevod_OBNOVA_T-1810_DN150_GD'!B4</f>
        <v>T1810, DN150 - OBNOVA</v>
      </c>
      <c r="C16" s="595"/>
      <c r="D16" s="596" t="s">
        <v>132</v>
      </c>
      <c r="E16" s="597"/>
      <c r="F16" s="42">
        <f>'[1]Vrocevod_OBNOVA_T-1810_DN150_GD'!C15</f>
        <v>108</v>
      </c>
      <c r="G16" s="16">
        <f>'Vrocevod_OBNOVA_T-1810_DN150_GD'!F271</f>
        <v>0</v>
      </c>
    </row>
    <row r="17" spans="1:7" x14ac:dyDescent="0.2">
      <c r="A17" s="18" t="s">
        <v>682</v>
      </c>
      <c r="B17" s="598" t="str">
        <f>'[1]Vrocevod_NOVO_T-1810_DN150_GD'!B4</f>
        <v>T1810, DN150 - NOVO</v>
      </c>
      <c r="C17" s="599"/>
      <c r="D17" s="600" t="s">
        <v>132</v>
      </c>
      <c r="E17" s="601"/>
      <c r="F17" s="19">
        <v>305</v>
      </c>
      <c r="G17" s="20">
        <f>'Vrocevod_NOVO_T-1810_DN150_GD'!F286</f>
        <v>0</v>
      </c>
    </row>
    <row r="18" spans="1:7" x14ac:dyDescent="0.2">
      <c r="A18" s="566" t="s">
        <v>71</v>
      </c>
      <c r="B18" s="566"/>
      <c r="C18" s="566"/>
      <c r="D18" s="566"/>
      <c r="E18" s="566"/>
      <c r="F18" s="566"/>
      <c r="G18" s="3">
        <f>SUM(G16:G17)</f>
        <v>0</v>
      </c>
    </row>
    <row r="19" spans="1:7" x14ac:dyDescent="0.2">
      <c r="A19" s="9"/>
      <c r="B19" s="9"/>
      <c r="C19" s="9"/>
      <c r="D19" s="9"/>
      <c r="E19" s="9"/>
      <c r="F19" s="9"/>
      <c r="G19" s="7"/>
    </row>
    <row r="20" spans="1:7" x14ac:dyDescent="0.2">
      <c r="A20" s="591" t="s">
        <v>82</v>
      </c>
      <c r="B20" s="592"/>
      <c r="C20" s="592"/>
      <c r="D20" s="592"/>
      <c r="E20" s="592"/>
      <c r="F20" s="592"/>
      <c r="G20" s="593"/>
    </row>
    <row r="21" spans="1:7" ht="28.5" customHeight="1" x14ac:dyDescent="0.2">
      <c r="A21" s="602" t="s">
        <v>34</v>
      </c>
      <c r="B21" s="604" t="s">
        <v>84</v>
      </c>
      <c r="C21" s="605"/>
      <c r="D21" s="604" t="s">
        <v>85</v>
      </c>
      <c r="E21" s="605"/>
      <c r="F21" s="33" t="s">
        <v>86</v>
      </c>
      <c r="G21" s="33" t="s">
        <v>4</v>
      </c>
    </row>
    <row r="22" spans="1:7" x14ac:dyDescent="0.2">
      <c r="A22" s="603"/>
      <c r="B22" s="606"/>
      <c r="C22" s="607"/>
      <c r="D22" s="606"/>
      <c r="E22" s="607"/>
      <c r="F22" s="2" t="s">
        <v>5</v>
      </c>
      <c r="G22" s="2" t="s">
        <v>30</v>
      </c>
    </row>
    <row r="23" spans="1:7" s="17" customFormat="1" x14ac:dyDescent="0.2">
      <c r="A23" s="14" t="s">
        <v>683</v>
      </c>
      <c r="B23" s="594" t="str">
        <f>'[1]Priključek P-2577_DN65_GD'!B4</f>
        <v>Baragova ulica 5</v>
      </c>
      <c r="C23" s="595"/>
      <c r="D23" s="596" t="s">
        <v>139</v>
      </c>
      <c r="E23" s="597"/>
      <c r="F23" s="15">
        <v>24</v>
      </c>
      <c r="G23" s="16">
        <f>'Priključek P-2577_DN65_GD'!F220</f>
        <v>0</v>
      </c>
    </row>
    <row r="24" spans="1:7" x14ac:dyDescent="0.2">
      <c r="A24" s="566" t="s">
        <v>72</v>
      </c>
      <c r="B24" s="566"/>
      <c r="C24" s="566"/>
      <c r="D24" s="566"/>
      <c r="E24" s="566"/>
      <c r="F24" s="566"/>
      <c r="G24" s="3">
        <f>SUM(G23:G23)</f>
        <v>0</v>
      </c>
    </row>
    <row r="25" spans="1:7" customFormat="1" x14ac:dyDescent="0.2">
      <c r="A25" s="580" t="s">
        <v>167</v>
      </c>
      <c r="B25" s="580"/>
      <c r="C25" s="580"/>
      <c r="D25" s="580"/>
      <c r="E25" s="580"/>
      <c r="F25" s="580"/>
      <c r="G25" s="580"/>
    </row>
    <row r="26" spans="1:7" customFormat="1" ht="27" customHeight="1" x14ac:dyDescent="0.2">
      <c r="A26" s="570" t="s">
        <v>34</v>
      </c>
      <c r="B26" s="570" t="s">
        <v>84</v>
      </c>
      <c r="C26" s="570"/>
      <c r="D26" s="570" t="s">
        <v>85</v>
      </c>
      <c r="E26" s="570"/>
      <c r="F26" s="33" t="s">
        <v>86</v>
      </c>
      <c r="G26" s="33" t="s">
        <v>4</v>
      </c>
    </row>
    <row r="27" spans="1:7" customFormat="1" x14ac:dyDescent="0.2">
      <c r="A27" s="570"/>
      <c r="B27" s="570"/>
      <c r="C27" s="570"/>
      <c r="D27" s="570"/>
      <c r="E27" s="570"/>
      <c r="F27" s="2" t="s">
        <v>5</v>
      </c>
      <c r="G27" s="2" t="s">
        <v>30</v>
      </c>
    </row>
    <row r="28" spans="1:7" customFormat="1" x14ac:dyDescent="0.2">
      <c r="A28" s="22" t="s">
        <v>684</v>
      </c>
      <c r="B28" s="581" t="s">
        <v>1071</v>
      </c>
      <c r="C28" s="581"/>
      <c r="D28" s="582" t="s">
        <v>168</v>
      </c>
      <c r="E28" s="582"/>
      <c r="F28" s="35">
        <v>47</v>
      </c>
      <c r="G28" s="23">
        <f>'PLINOVOD_PRESTAVITEV N-12005 PE'!F170</f>
        <v>0</v>
      </c>
    </row>
    <row r="29" spans="1:7" customFormat="1" x14ac:dyDescent="0.2">
      <c r="A29" s="566" t="s">
        <v>169</v>
      </c>
      <c r="B29" s="566"/>
      <c r="C29" s="566"/>
      <c r="D29" s="566"/>
      <c r="E29" s="566"/>
      <c r="F29" s="566"/>
      <c r="G29" s="21">
        <f>G28</f>
        <v>0</v>
      </c>
    </row>
    <row r="30" spans="1:7" customFormat="1" x14ac:dyDescent="0.2">
      <c r="A30" s="580" t="s">
        <v>1053</v>
      </c>
      <c r="B30" s="580"/>
      <c r="C30" s="580"/>
      <c r="D30" s="580"/>
      <c r="E30" s="580"/>
      <c r="F30" s="580"/>
      <c r="G30" s="580"/>
    </row>
    <row r="31" spans="1:7" customFormat="1" x14ac:dyDescent="0.2">
      <c r="A31" s="570" t="s">
        <v>34</v>
      </c>
      <c r="B31" s="571" t="s">
        <v>84</v>
      </c>
      <c r="C31" s="572"/>
      <c r="D31" s="572"/>
      <c r="E31" s="572"/>
      <c r="F31" s="573"/>
      <c r="G31" s="73" t="s">
        <v>4</v>
      </c>
    </row>
    <row r="32" spans="1:7" customFormat="1" x14ac:dyDescent="0.2">
      <c r="A32" s="570"/>
      <c r="B32" s="574"/>
      <c r="C32" s="575"/>
      <c r="D32" s="575"/>
      <c r="E32" s="575"/>
      <c r="F32" s="576"/>
      <c r="G32" s="2" t="s">
        <v>30</v>
      </c>
    </row>
    <row r="33" spans="1:7" customFormat="1" x14ac:dyDescent="0.2">
      <c r="A33" s="25" t="s">
        <v>685</v>
      </c>
      <c r="B33" s="577" t="s">
        <v>1059</v>
      </c>
      <c r="C33" s="578"/>
      <c r="D33" s="578"/>
      <c r="E33" s="578"/>
      <c r="F33" s="579"/>
      <c r="G33" s="26">
        <f>+'Obnova cestišča'!G11/2</f>
        <v>0</v>
      </c>
    </row>
    <row r="34" spans="1:7" customFormat="1" x14ac:dyDescent="0.2">
      <c r="A34" s="566" t="s">
        <v>321</v>
      </c>
      <c r="B34" s="566"/>
      <c r="C34" s="566"/>
      <c r="D34" s="566"/>
      <c r="E34" s="566"/>
      <c r="F34" s="566"/>
      <c r="G34" s="21">
        <f>G33</f>
        <v>0</v>
      </c>
    </row>
    <row r="35" spans="1:7" customFormat="1" x14ac:dyDescent="0.2">
      <c r="A35" s="84"/>
      <c r="B35" s="84"/>
      <c r="C35" s="84"/>
      <c r="D35" s="84"/>
      <c r="E35" s="84"/>
      <c r="F35" s="84"/>
      <c r="G35" s="85"/>
    </row>
    <row r="36" spans="1:7" customFormat="1" x14ac:dyDescent="0.2">
      <c r="A36" s="608" t="s">
        <v>81</v>
      </c>
      <c r="B36" s="608"/>
      <c r="C36" s="608"/>
      <c r="D36" s="608"/>
      <c r="E36" s="608"/>
      <c r="F36" s="608"/>
      <c r="G36" s="608"/>
    </row>
    <row r="37" spans="1:7" customFormat="1" x14ac:dyDescent="0.2">
      <c r="A37" s="609" t="s">
        <v>1065</v>
      </c>
      <c r="B37" s="610"/>
      <c r="C37" s="610"/>
      <c r="D37" s="610"/>
      <c r="E37" s="610"/>
      <c r="F37" s="610"/>
      <c r="G37" s="610"/>
    </row>
    <row r="38" spans="1:7" customFormat="1" x14ac:dyDescent="0.2">
      <c r="A38" s="610"/>
      <c r="B38" s="610"/>
      <c r="C38" s="610"/>
      <c r="D38" s="610"/>
      <c r="E38" s="610"/>
      <c r="F38" s="610"/>
      <c r="G38" s="610"/>
    </row>
    <row r="39" spans="1:7" customFormat="1" ht="16.5" thickBot="1" x14ac:dyDescent="0.25">
      <c r="A39" s="78" t="s">
        <v>190</v>
      </c>
      <c r="B39" s="588" t="s">
        <v>1066</v>
      </c>
      <c r="C39" s="589"/>
      <c r="D39" s="589"/>
      <c r="E39" s="589"/>
      <c r="F39" s="590"/>
      <c r="G39" s="79">
        <f>SUM(G40:G43)</f>
        <v>0</v>
      </c>
    </row>
    <row r="40" spans="1:7" customFormat="1" x14ac:dyDescent="0.2">
      <c r="A40" s="76" t="s">
        <v>191</v>
      </c>
      <c r="B40" s="585" t="s">
        <v>1055</v>
      </c>
      <c r="C40" s="585"/>
      <c r="D40" s="585"/>
      <c r="E40" s="585"/>
      <c r="F40" s="586"/>
      <c r="G40" s="77">
        <f>G49</f>
        <v>0</v>
      </c>
    </row>
    <row r="41" spans="1:7" customFormat="1" x14ac:dyDescent="0.2">
      <c r="A41" s="24" t="s">
        <v>698</v>
      </c>
      <c r="B41" s="583" t="s">
        <v>1056</v>
      </c>
      <c r="C41" s="583"/>
      <c r="D41" s="583"/>
      <c r="E41" s="583"/>
      <c r="F41" s="583"/>
      <c r="G41" s="6">
        <f>G54</f>
        <v>0</v>
      </c>
    </row>
    <row r="42" spans="1:7" customFormat="1" x14ac:dyDescent="0.2">
      <c r="A42" s="24" t="s">
        <v>1052</v>
      </c>
      <c r="B42" s="583" t="s">
        <v>1057</v>
      </c>
      <c r="C42" s="583"/>
      <c r="D42" s="583"/>
      <c r="E42" s="583"/>
      <c r="F42" s="583"/>
      <c r="G42" s="6">
        <f>G59</f>
        <v>0</v>
      </c>
    </row>
    <row r="43" spans="1:7" customFormat="1" x14ac:dyDescent="0.2">
      <c r="A43" s="24" t="s">
        <v>1054</v>
      </c>
      <c r="B43" s="583" t="s">
        <v>1058</v>
      </c>
      <c r="C43" s="615"/>
      <c r="D43" s="615"/>
      <c r="E43" s="615"/>
      <c r="F43" s="616"/>
      <c r="G43" s="6">
        <f>+G64</f>
        <v>0</v>
      </c>
    </row>
    <row r="44" spans="1:7" customFormat="1" ht="12.75" customHeight="1" x14ac:dyDescent="0.2">
      <c r="A44" s="610"/>
      <c r="B44" s="610"/>
      <c r="C44" s="610"/>
      <c r="D44" s="610"/>
      <c r="E44" s="610"/>
      <c r="F44" s="610"/>
      <c r="G44" s="610"/>
    </row>
    <row r="45" spans="1:7" customFormat="1" ht="12.75" customHeight="1" x14ac:dyDescent="0.2">
      <c r="A45" s="567" t="s">
        <v>1055</v>
      </c>
      <c r="B45" s="568"/>
      <c r="C45" s="568"/>
      <c r="D45" s="568"/>
      <c r="E45" s="568"/>
      <c r="F45" s="568"/>
      <c r="G45" s="569"/>
    </row>
    <row r="46" spans="1:7" customFormat="1" ht="12.75" customHeight="1" x14ac:dyDescent="0.2">
      <c r="A46" s="570" t="s">
        <v>34</v>
      </c>
      <c r="B46" s="571" t="s">
        <v>84</v>
      </c>
      <c r="C46" s="572"/>
      <c r="D46" s="572"/>
      <c r="E46" s="572"/>
      <c r="F46" s="573"/>
      <c r="G46" s="33" t="s">
        <v>4</v>
      </c>
    </row>
    <row r="47" spans="1:7" customFormat="1" x14ac:dyDescent="0.2">
      <c r="A47" s="570"/>
      <c r="B47" s="574"/>
      <c r="C47" s="575"/>
      <c r="D47" s="575"/>
      <c r="E47" s="575"/>
      <c r="F47" s="576"/>
      <c r="G47" s="2" t="s">
        <v>30</v>
      </c>
    </row>
    <row r="48" spans="1:7" customFormat="1" ht="15" customHeight="1" x14ac:dyDescent="0.2">
      <c r="A48" s="25" t="s">
        <v>686</v>
      </c>
      <c r="B48" s="577" t="s">
        <v>200</v>
      </c>
      <c r="C48" s="578"/>
      <c r="D48" s="578"/>
      <c r="E48" s="578"/>
      <c r="F48" s="579"/>
      <c r="G48" s="26">
        <f>'V1'!G21</f>
        <v>0</v>
      </c>
    </row>
    <row r="49" spans="1:7" customFormat="1" x14ac:dyDescent="0.2">
      <c r="A49" s="566" t="s">
        <v>322</v>
      </c>
      <c r="B49" s="566"/>
      <c r="C49" s="566"/>
      <c r="D49" s="566"/>
      <c r="E49" s="566"/>
      <c r="F49" s="566"/>
      <c r="G49" s="21">
        <f>G48</f>
        <v>0</v>
      </c>
    </row>
    <row r="50" spans="1:7" customFormat="1" x14ac:dyDescent="0.2">
      <c r="A50" s="580" t="s">
        <v>1056</v>
      </c>
      <c r="B50" s="580"/>
      <c r="C50" s="580"/>
      <c r="D50" s="580"/>
      <c r="E50" s="580"/>
      <c r="F50" s="580"/>
      <c r="G50" s="580"/>
    </row>
    <row r="51" spans="1:7" customFormat="1" ht="12.75" customHeight="1" x14ac:dyDescent="0.2">
      <c r="A51" s="570" t="s">
        <v>34</v>
      </c>
      <c r="B51" s="571" t="s">
        <v>84</v>
      </c>
      <c r="C51" s="572"/>
      <c r="D51" s="572"/>
      <c r="E51" s="572"/>
      <c r="F51" s="573"/>
      <c r="G51" s="33" t="s">
        <v>4</v>
      </c>
    </row>
    <row r="52" spans="1:7" customFormat="1" x14ac:dyDescent="0.2">
      <c r="A52" s="570"/>
      <c r="B52" s="574"/>
      <c r="C52" s="575"/>
      <c r="D52" s="575"/>
      <c r="E52" s="575"/>
      <c r="F52" s="576"/>
      <c r="G52" s="2" t="s">
        <v>30</v>
      </c>
    </row>
    <row r="53" spans="1:7" s="27" customFormat="1" x14ac:dyDescent="0.2">
      <c r="A53" s="25" t="s">
        <v>687</v>
      </c>
      <c r="B53" s="43" t="s">
        <v>379</v>
      </c>
      <c r="C53" s="43"/>
      <c r="D53" s="43"/>
      <c r="E53" s="43"/>
      <c r="F53" s="32"/>
      <c r="G53" s="26">
        <f>PRIKLJUČKI!G9</f>
        <v>0</v>
      </c>
    </row>
    <row r="54" spans="1:7" customFormat="1" x14ac:dyDescent="0.2">
      <c r="A54" s="566" t="s">
        <v>323</v>
      </c>
      <c r="B54" s="566"/>
      <c r="C54" s="566"/>
      <c r="D54" s="566"/>
      <c r="E54" s="566"/>
      <c r="F54" s="566"/>
      <c r="G54" s="21">
        <f>G53</f>
        <v>0</v>
      </c>
    </row>
    <row r="55" spans="1:7" customFormat="1" x14ac:dyDescent="0.2">
      <c r="A55" s="580" t="s">
        <v>1057</v>
      </c>
      <c r="B55" s="580"/>
      <c r="C55" s="580"/>
      <c r="D55" s="580"/>
      <c r="E55" s="580"/>
      <c r="F55" s="580"/>
      <c r="G55" s="580"/>
    </row>
    <row r="56" spans="1:7" customFormat="1" ht="16.5" customHeight="1" x14ac:dyDescent="0.2">
      <c r="A56" s="570" t="s">
        <v>34</v>
      </c>
      <c r="B56" s="571" t="s">
        <v>84</v>
      </c>
      <c r="C56" s="572"/>
      <c r="D56" s="572"/>
      <c r="E56" s="572"/>
      <c r="F56" s="573"/>
      <c r="G56" s="33" t="s">
        <v>4</v>
      </c>
    </row>
    <row r="57" spans="1:7" customFormat="1" x14ac:dyDescent="0.2">
      <c r="A57" s="570"/>
      <c r="B57" s="574"/>
      <c r="C57" s="575"/>
      <c r="D57" s="575"/>
      <c r="E57" s="575"/>
      <c r="F57" s="576"/>
      <c r="G57" s="2" t="s">
        <v>30</v>
      </c>
    </row>
    <row r="58" spans="1:7" s="27" customFormat="1" ht="29.25" customHeight="1" x14ac:dyDescent="0.2">
      <c r="A58" s="25" t="s">
        <v>1067</v>
      </c>
      <c r="B58" s="617" t="s">
        <v>433</v>
      </c>
      <c r="C58" s="618"/>
      <c r="D58" s="619"/>
      <c r="E58" s="619"/>
      <c r="F58" s="32"/>
      <c r="G58" s="26">
        <f>'SPL-TUJE'!G63</f>
        <v>0</v>
      </c>
    </row>
    <row r="59" spans="1:7" customFormat="1" x14ac:dyDescent="0.2">
      <c r="A59" s="566" t="s">
        <v>1063</v>
      </c>
      <c r="B59" s="566"/>
      <c r="C59" s="566"/>
      <c r="D59" s="566"/>
      <c r="E59" s="566"/>
      <c r="F59" s="566"/>
      <c r="G59" s="21">
        <f>SUM(G58:G58)</f>
        <v>0</v>
      </c>
    </row>
    <row r="60" spans="1:7" x14ac:dyDescent="0.2">
      <c r="A60" s="580" t="s">
        <v>1062</v>
      </c>
      <c r="B60" s="580"/>
      <c r="C60" s="580"/>
      <c r="D60" s="580"/>
      <c r="E60" s="580"/>
      <c r="F60" s="580"/>
      <c r="G60" s="580"/>
    </row>
    <row r="61" spans="1:7" x14ac:dyDescent="0.2">
      <c r="A61" s="570" t="s">
        <v>34</v>
      </c>
      <c r="B61" s="571" t="s">
        <v>84</v>
      </c>
      <c r="C61" s="572"/>
      <c r="D61" s="572"/>
      <c r="E61" s="572"/>
      <c r="F61" s="573"/>
      <c r="G61" s="73" t="s">
        <v>4</v>
      </c>
    </row>
    <row r="62" spans="1:7" x14ac:dyDescent="0.2">
      <c r="A62" s="570"/>
      <c r="B62" s="574"/>
      <c r="C62" s="575"/>
      <c r="D62" s="575"/>
      <c r="E62" s="575"/>
      <c r="F62" s="576"/>
      <c r="G62" s="2" t="s">
        <v>30</v>
      </c>
    </row>
    <row r="63" spans="1:7" x14ac:dyDescent="0.2">
      <c r="A63" s="25" t="s">
        <v>1068</v>
      </c>
      <c r="B63" s="577" t="s">
        <v>1060</v>
      </c>
      <c r="C63" s="578"/>
      <c r="D63" s="578"/>
      <c r="E63" s="578"/>
      <c r="F63" s="579"/>
      <c r="G63" s="26">
        <f>+'Obnova cestišča'!G11/2</f>
        <v>0</v>
      </c>
    </row>
    <row r="64" spans="1:7" x14ac:dyDescent="0.2">
      <c r="A64" s="566" t="s">
        <v>1064</v>
      </c>
      <c r="B64" s="566"/>
      <c r="C64" s="566"/>
      <c r="D64" s="566"/>
      <c r="E64" s="566"/>
      <c r="F64" s="566"/>
      <c r="G64" s="21">
        <f>G63</f>
        <v>0</v>
      </c>
    </row>
  </sheetData>
  <sheetProtection algorithmName="SHA-512" hashValue="Y3rWOdtiJZS9h0vHDw/tFDw1ox7/kv3505G3PJwnu3rY6M63ieMNAnSN/sBq+7MQc5h3t8QOvlmm431vITmFNA==" saltValue="aORoVcb6G3Jke8XlVXU9uA==" spinCount="100000" sheet="1" objects="1" scenarios="1"/>
  <mergeCells count="65">
    <mergeCell ref="B63:F63"/>
    <mergeCell ref="A64:F64"/>
    <mergeCell ref="A36:G36"/>
    <mergeCell ref="A37:G38"/>
    <mergeCell ref="A44:G44"/>
    <mergeCell ref="B58:C58"/>
    <mergeCell ref="D58:E58"/>
    <mergeCell ref="A59:F59"/>
    <mergeCell ref="A50:G50"/>
    <mergeCell ref="A51:A52"/>
    <mergeCell ref="B51:F52"/>
    <mergeCell ref="A54:F54"/>
    <mergeCell ref="A55:G55"/>
    <mergeCell ref="A56:A57"/>
    <mergeCell ref="B56:F57"/>
    <mergeCell ref="A11:G11"/>
    <mergeCell ref="A60:G60"/>
    <mergeCell ref="A61:A62"/>
    <mergeCell ref="B61:F62"/>
    <mergeCell ref="B43:F43"/>
    <mergeCell ref="A30:G30"/>
    <mergeCell ref="A31:A32"/>
    <mergeCell ref="B31:F32"/>
    <mergeCell ref="A14:A15"/>
    <mergeCell ref="B14:C15"/>
    <mergeCell ref="D14:E15"/>
    <mergeCell ref="B42:F42"/>
    <mergeCell ref="D21:E22"/>
    <mergeCell ref="B23:C23"/>
    <mergeCell ref="D23:E23"/>
    <mergeCell ref="A49:F49"/>
    <mergeCell ref="A2:G2"/>
    <mergeCell ref="A3:G4"/>
    <mergeCell ref="B5:F5"/>
    <mergeCell ref="B6:F6"/>
    <mergeCell ref="B7:F7"/>
    <mergeCell ref="B8:F8"/>
    <mergeCell ref="B40:F40"/>
    <mergeCell ref="B9:F9"/>
    <mergeCell ref="B39:F39"/>
    <mergeCell ref="B41:F41"/>
    <mergeCell ref="A13:G13"/>
    <mergeCell ref="B10:F10"/>
    <mergeCell ref="A24:F24"/>
    <mergeCell ref="B16:C16"/>
    <mergeCell ref="D16:E16"/>
    <mergeCell ref="B17:C17"/>
    <mergeCell ref="D17:E17"/>
    <mergeCell ref="A18:F18"/>
    <mergeCell ref="A20:G20"/>
    <mergeCell ref="A21:A22"/>
    <mergeCell ref="B21:C22"/>
    <mergeCell ref="A25:G25"/>
    <mergeCell ref="A26:A27"/>
    <mergeCell ref="B26:C27"/>
    <mergeCell ref="D26:E27"/>
    <mergeCell ref="B28:C28"/>
    <mergeCell ref="D28:E28"/>
    <mergeCell ref="A29:F29"/>
    <mergeCell ref="A45:G45"/>
    <mergeCell ref="A46:A47"/>
    <mergeCell ref="B46:F47"/>
    <mergeCell ref="B48:F48"/>
    <mergeCell ref="B33:F33"/>
    <mergeCell ref="A34:F34"/>
  </mergeCells>
  <pageMargins left="0.78740157480314965" right="0.27559055118110237" top="0.86614173228346458" bottom="0.74803149606299213" header="0.31496062992125984" footer="0.31496062992125984"/>
  <pageSetup paperSize="9" orientation="portrait" r:id="rId1"/>
  <headerFooter alignWithMargins="0">
    <oddHeader>&amp;C&amp;F</oddHeader>
    <oddFooter>&amp;C&amp;"Arial,Navadno"&amp;P / &amp;N</oddFooter>
  </headerFooter>
  <rowBreaks count="1" manualBreakCount="1">
    <brk id="35"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H271"/>
  <sheetViews>
    <sheetView zoomScaleNormal="100" zoomScaleSheetLayoutView="100" workbookViewId="0">
      <selection activeCell="E35" sqref="E35"/>
    </sheetView>
  </sheetViews>
  <sheetFormatPr defaultColWidth="9.140625" defaultRowHeight="12.75" x14ac:dyDescent="0.2"/>
  <cols>
    <col min="1" max="1" width="5.7109375" style="88" customWidth="1"/>
    <col min="2" max="2" width="50.7109375" style="155" customWidth="1"/>
    <col min="3" max="3" width="7.7109375" style="91" customWidth="1"/>
    <col min="4" max="4" width="4.7109375" style="92" customWidth="1"/>
    <col min="5" max="5" width="11.7109375" style="90" customWidth="1"/>
    <col min="6" max="6" width="12.7109375" style="91" customWidth="1"/>
    <col min="7" max="7" width="9.140625" style="92"/>
    <col min="8" max="8" width="10.140625" style="92" bestFit="1" customWidth="1"/>
    <col min="9" max="16384" width="9.140625" style="92"/>
  </cols>
  <sheetData>
    <row r="1" spans="1:6" x14ac:dyDescent="0.2">
      <c r="A1" s="86" t="s">
        <v>689</v>
      </c>
      <c r="B1" s="87" t="s">
        <v>6</v>
      </c>
      <c r="C1" s="88"/>
      <c r="D1" s="89"/>
    </row>
    <row r="2" spans="1:6" x14ac:dyDescent="0.2">
      <c r="A2" s="86" t="s">
        <v>690</v>
      </c>
      <c r="B2" s="87" t="s">
        <v>7</v>
      </c>
      <c r="C2" s="88"/>
      <c r="D2" s="89"/>
    </row>
    <row r="3" spans="1:6" x14ac:dyDescent="0.2">
      <c r="A3" s="86" t="s">
        <v>681</v>
      </c>
      <c r="B3" s="87" t="s">
        <v>130</v>
      </c>
      <c r="C3" s="621"/>
      <c r="D3" s="621"/>
      <c r="E3" s="621"/>
    </row>
    <row r="4" spans="1:6" x14ac:dyDescent="0.2">
      <c r="A4" s="86"/>
      <c r="B4" s="87" t="s">
        <v>131</v>
      </c>
      <c r="C4" s="88"/>
      <c r="D4" s="89"/>
    </row>
    <row r="5" spans="1:6" ht="76.5" x14ac:dyDescent="0.2">
      <c r="A5" s="93" t="s">
        <v>0</v>
      </c>
      <c r="B5" s="94" t="s">
        <v>24</v>
      </c>
      <c r="C5" s="95" t="s">
        <v>8</v>
      </c>
      <c r="D5" s="95" t="s">
        <v>9</v>
      </c>
      <c r="E5" s="96" t="s">
        <v>28</v>
      </c>
      <c r="F5" s="96" t="s">
        <v>29</v>
      </c>
    </row>
    <row r="6" spans="1:6" x14ac:dyDescent="0.2">
      <c r="A6" s="97">
        <v>1</v>
      </c>
      <c r="B6" s="98"/>
      <c r="C6" s="99"/>
      <c r="D6" s="100"/>
      <c r="E6" s="101"/>
      <c r="F6" s="99"/>
    </row>
    <row r="7" spans="1:6" x14ac:dyDescent="0.2">
      <c r="A7" s="102"/>
      <c r="B7" s="87" t="s">
        <v>88</v>
      </c>
    </row>
    <row r="8" spans="1:6" x14ac:dyDescent="0.2">
      <c r="A8" s="102"/>
      <c r="B8" s="620" t="s">
        <v>87</v>
      </c>
      <c r="C8" s="620"/>
      <c r="D8" s="620"/>
      <c r="E8" s="620"/>
      <c r="F8" s="620"/>
    </row>
    <row r="9" spans="1:6" x14ac:dyDescent="0.2">
      <c r="A9" s="102"/>
      <c r="B9" s="620"/>
      <c r="C9" s="620"/>
      <c r="D9" s="620"/>
      <c r="E9" s="620"/>
      <c r="F9" s="620"/>
    </row>
    <row r="10" spans="1:6" x14ac:dyDescent="0.2">
      <c r="A10" s="102"/>
      <c r="B10" s="103"/>
      <c r="C10" s="103"/>
      <c r="D10" s="103"/>
      <c r="E10" s="103"/>
      <c r="F10" s="103"/>
    </row>
    <row r="11" spans="1:6" x14ac:dyDescent="0.2">
      <c r="A11" s="102"/>
      <c r="B11" s="104"/>
    </row>
    <row r="12" spans="1:6" x14ac:dyDescent="0.2">
      <c r="A12" s="97"/>
      <c r="B12" s="98"/>
      <c r="C12" s="99"/>
      <c r="D12" s="100"/>
      <c r="E12" s="101"/>
      <c r="F12" s="99"/>
    </row>
    <row r="13" spans="1:6" ht="14.25" customHeight="1" x14ac:dyDescent="0.2">
      <c r="A13" s="105">
        <f>COUNT(A6+1)</f>
        <v>1</v>
      </c>
      <c r="B13" s="104" t="s">
        <v>688</v>
      </c>
      <c r="C13" s="106"/>
      <c r="D13" s="107"/>
      <c r="E13" s="108"/>
      <c r="F13" s="108"/>
    </row>
    <row r="14" spans="1:6" ht="38.25" x14ac:dyDescent="0.2">
      <c r="A14" s="105"/>
      <c r="B14" s="109" t="s">
        <v>35</v>
      </c>
      <c r="C14" s="106"/>
      <c r="D14" s="107"/>
      <c r="E14" s="108"/>
      <c r="F14" s="108"/>
    </row>
    <row r="15" spans="1:6" ht="14.25" x14ac:dyDescent="0.2">
      <c r="A15" s="105"/>
      <c r="B15" s="109"/>
      <c r="C15" s="110">
        <v>108</v>
      </c>
      <c r="D15" s="107" t="s">
        <v>27</v>
      </c>
      <c r="E15" s="637"/>
      <c r="F15" s="108">
        <f>C15*E15</f>
        <v>0</v>
      </c>
    </row>
    <row r="16" spans="1:6" x14ac:dyDescent="0.2">
      <c r="A16" s="111"/>
      <c r="B16" s="112"/>
      <c r="C16" s="113"/>
      <c r="D16" s="114"/>
      <c r="E16" s="115"/>
      <c r="F16" s="115"/>
    </row>
    <row r="17" spans="1:6" x14ac:dyDescent="0.2">
      <c r="A17" s="116"/>
      <c r="B17" s="117"/>
      <c r="C17" s="118"/>
      <c r="D17" s="119"/>
      <c r="E17" s="120"/>
      <c r="F17" s="121"/>
    </row>
    <row r="18" spans="1:6" x14ac:dyDescent="0.2">
      <c r="A18" s="105">
        <f>COUNT($A$12:A17)+1</f>
        <v>2</v>
      </c>
      <c r="B18" s="122" t="s">
        <v>133</v>
      </c>
      <c r="C18" s="110"/>
      <c r="D18" s="107"/>
      <c r="E18" s="108"/>
      <c r="F18" s="108"/>
    </row>
    <row r="19" spans="1:6" ht="51" x14ac:dyDescent="0.2">
      <c r="A19" s="105"/>
      <c r="B19" s="109" t="s">
        <v>134</v>
      </c>
      <c r="C19" s="110"/>
      <c r="D19" s="107"/>
      <c r="E19" s="108"/>
      <c r="F19" s="106"/>
    </row>
    <row r="20" spans="1:6" ht="14.25" x14ac:dyDescent="0.2">
      <c r="A20" s="105"/>
      <c r="B20" s="109"/>
      <c r="C20" s="110">
        <v>6</v>
      </c>
      <c r="D20" s="107" t="s">
        <v>33</v>
      </c>
      <c r="E20" s="13"/>
      <c r="F20" s="108">
        <f>C20*E20</f>
        <v>0</v>
      </c>
    </row>
    <row r="21" spans="1:6" x14ac:dyDescent="0.2">
      <c r="A21" s="111"/>
      <c r="B21" s="112"/>
      <c r="C21" s="113"/>
      <c r="D21" s="114"/>
      <c r="E21" s="115"/>
      <c r="F21" s="115"/>
    </row>
    <row r="22" spans="1:6" x14ac:dyDescent="0.2">
      <c r="A22" s="116"/>
      <c r="B22" s="123"/>
      <c r="C22" s="118"/>
      <c r="D22" s="119"/>
      <c r="E22" s="120"/>
      <c r="F22" s="120"/>
    </row>
    <row r="23" spans="1:6" x14ac:dyDescent="0.2">
      <c r="A23" s="105">
        <f>COUNT($A$12:A22)+1</f>
        <v>3</v>
      </c>
      <c r="B23" s="122" t="s">
        <v>135</v>
      </c>
      <c r="C23" s="110"/>
      <c r="D23" s="107"/>
      <c r="E23" s="108"/>
      <c r="F23" s="106"/>
    </row>
    <row r="24" spans="1:6" ht="53.25" customHeight="1" x14ac:dyDescent="0.2">
      <c r="A24" s="105"/>
      <c r="B24" s="109" t="s">
        <v>136</v>
      </c>
      <c r="C24" s="110"/>
      <c r="D24" s="107"/>
      <c r="E24" s="108"/>
      <c r="F24" s="106"/>
    </row>
    <row r="25" spans="1:6" ht="14.25" x14ac:dyDescent="0.2">
      <c r="A25" s="105"/>
      <c r="B25" s="122"/>
      <c r="C25" s="110">
        <v>5</v>
      </c>
      <c r="D25" s="107" t="s">
        <v>33</v>
      </c>
      <c r="E25" s="13"/>
      <c r="F25" s="108">
        <f>C25*E25</f>
        <v>0</v>
      </c>
    </row>
    <row r="26" spans="1:6" x14ac:dyDescent="0.2">
      <c r="A26" s="111"/>
      <c r="B26" s="124"/>
      <c r="C26" s="113"/>
      <c r="D26" s="114"/>
      <c r="E26" s="115"/>
      <c r="F26" s="115"/>
    </row>
    <row r="27" spans="1:6" x14ac:dyDescent="0.2">
      <c r="A27" s="116"/>
      <c r="B27" s="117"/>
      <c r="C27" s="118"/>
      <c r="D27" s="119"/>
      <c r="E27" s="120"/>
      <c r="F27" s="121"/>
    </row>
    <row r="28" spans="1:6" x14ac:dyDescent="0.2">
      <c r="A28" s="105">
        <f>COUNT($A$13:A27)+1</f>
        <v>4</v>
      </c>
      <c r="B28" s="122" t="s">
        <v>11</v>
      </c>
      <c r="C28" s="110"/>
      <c r="D28" s="107"/>
      <c r="E28" s="108"/>
      <c r="F28" s="106"/>
    </row>
    <row r="29" spans="1:6" ht="38.25" x14ac:dyDescent="0.2">
      <c r="A29" s="105"/>
      <c r="B29" s="109" t="s">
        <v>26</v>
      </c>
      <c r="C29" s="110"/>
      <c r="D29" s="107"/>
      <c r="E29" s="108"/>
      <c r="F29" s="106"/>
    </row>
    <row r="30" spans="1:6" ht="14.25" x14ac:dyDescent="0.2">
      <c r="A30" s="105"/>
      <c r="B30" s="109"/>
      <c r="C30" s="110">
        <v>20</v>
      </c>
      <c r="D30" s="107" t="s">
        <v>27</v>
      </c>
      <c r="E30" s="13"/>
      <c r="F30" s="108">
        <f>C30*E30</f>
        <v>0</v>
      </c>
    </row>
    <row r="31" spans="1:6" x14ac:dyDescent="0.2">
      <c r="A31" s="111"/>
      <c r="B31" s="112"/>
      <c r="C31" s="113"/>
      <c r="D31" s="114"/>
      <c r="E31" s="115"/>
      <c r="F31" s="115"/>
    </row>
    <row r="32" spans="1:6" x14ac:dyDescent="0.2">
      <c r="A32" s="116"/>
      <c r="B32" s="117"/>
      <c r="C32" s="118"/>
      <c r="D32" s="119"/>
      <c r="E32" s="120"/>
      <c r="F32" s="121"/>
    </row>
    <row r="33" spans="1:6" x14ac:dyDescent="0.2">
      <c r="A33" s="105">
        <f>COUNT($A$13:A32)+1</f>
        <v>5</v>
      </c>
      <c r="B33" s="122" t="s">
        <v>36</v>
      </c>
      <c r="C33" s="110"/>
      <c r="D33" s="107"/>
      <c r="E33" s="108"/>
      <c r="F33" s="106"/>
    </row>
    <row r="34" spans="1:6" ht="63.75" x14ac:dyDescent="0.2">
      <c r="A34" s="105"/>
      <c r="B34" s="109" t="s">
        <v>37</v>
      </c>
      <c r="C34" s="110"/>
      <c r="D34" s="107"/>
      <c r="E34" s="108"/>
      <c r="F34" s="106"/>
    </row>
    <row r="35" spans="1:6" x14ac:dyDescent="0.2">
      <c r="A35" s="105"/>
      <c r="B35" s="109"/>
      <c r="C35" s="110">
        <v>4</v>
      </c>
      <c r="D35" s="107" t="s">
        <v>1</v>
      </c>
      <c r="E35" s="13"/>
      <c r="F35" s="108">
        <f>C35*E35</f>
        <v>0</v>
      </c>
    </row>
    <row r="36" spans="1:6" x14ac:dyDescent="0.2">
      <c r="A36" s="111"/>
      <c r="B36" s="112"/>
      <c r="C36" s="113"/>
      <c r="D36" s="114"/>
      <c r="E36" s="115"/>
      <c r="F36" s="115"/>
    </row>
    <row r="37" spans="1:6" x14ac:dyDescent="0.2">
      <c r="A37" s="116"/>
      <c r="B37" s="117"/>
      <c r="C37" s="118"/>
      <c r="D37" s="119"/>
      <c r="E37" s="120"/>
      <c r="F37" s="120"/>
    </row>
    <row r="38" spans="1:6" x14ac:dyDescent="0.2">
      <c r="A38" s="105">
        <f>COUNT($A$12:A37)+1</f>
        <v>6</v>
      </c>
      <c r="B38" s="122" t="s">
        <v>140</v>
      </c>
      <c r="C38" s="110"/>
      <c r="D38" s="107"/>
      <c r="E38" s="108"/>
      <c r="F38" s="108"/>
    </row>
    <row r="39" spans="1:6" ht="38.25" x14ac:dyDescent="0.2">
      <c r="A39" s="105"/>
      <c r="B39" s="109" t="s">
        <v>141</v>
      </c>
      <c r="C39" s="110"/>
      <c r="D39" s="107"/>
      <c r="E39" s="108"/>
      <c r="F39" s="108"/>
    </row>
    <row r="40" spans="1:6" x14ac:dyDescent="0.2">
      <c r="A40" s="105"/>
      <c r="B40" s="109"/>
      <c r="C40" s="110">
        <v>34</v>
      </c>
      <c r="D40" s="107" t="s">
        <v>142</v>
      </c>
      <c r="E40" s="13"/>
      <c r="F40" s="108">
        <f>E40*C40</f>
        <v>0</v>
      </c>
    </row>
    <row r="41" spans="1:6" x14ac:dyDescent="0.2">
      <c r="A41" s="111"/>
      <c r="B41" s="112"/>
      <c r="C41" s="113"/>
      <c r="D41" s="114"/>
      <c r="E41" s="115"/>
      <c r="F41" s="115"/>
    </row>
    <row r="42" spans="1:6" x14ac:dyDescent="0.2">
      <c r="A42" s="116"/>
      <c r="B42" s="117"/>
      <c r="C42" s="118"/>
      <c r="D42" s="119"/>
      <c r="E42" s="120"/>
      <c r="F42" s="121"/>
    </row>
    <row r="43" spans="1:6" x14ac:dyDescent="0.2">
      <c r="A43" s="105">
        <f>COUNT($A$13:A42)+1</f>
        <v>7</v>
      </c>
      <c r="B43" s="125" t="s">
        <v>38</v>
      </c>
      <c r="C43" s="110"/>
      <c r="D43" s="126"/>
      <c r="E43" s="127"/>
      <c r="F43" s="128"/>
    </row>
    <row r="44" spans="1:6" ht="51" x14ac:dyDescent="0.2">
      <c r="A44" s="105"/>
      <c r="B44" s="109" t="s">
        <v>39</v>
      </c>
      <c r="C44" s="110"/>
      <c r="D44" s="126"/>
      <c r="E44" s="127"/>
      <c r="F44" s="127"/>
    </row>
    <row r="45" spans="1:6" ht="14.25" x14ac:dyDescent="0.2">
      <c r="A45" s="105"/>
      <c r="B45" s="109"/>
      <c r="C45" s="110">
        <v>6</v>
      </c>
      <c r="D45" s="107" t="s">
        <v>27</v>
      </c>
      <c r="E45" s="13"/>
      <c r="F45" s="108">
        <f>E45*C45</f>
        <v>0</v>
      </c>
    </row>
    <row r="46" spans="1:6" x14ac:dyDescent="0.2">
      <c r="A46" s="111"/>
      <c r="B46" s="112"/>
      <c r="C46" s="113"/>
      <c r="D46" s="114"/>
      <c r="E46" s="115"/>
      <c r="F46" s="115"/>
    </row>
    <row r="47" spans="1:6" x14ac:dyDescent="0.2">
      <c r="A47" s="116"/>
      <c r="B47" s="117"/>
      <c r="C47" s="118"/>
      <c r="D47" s="119"/>
      <c r="E47" s="120"/>
      <c r="F47" s="120"/>
    </row>
    <row r="48" spans="1:6" x14ac:dyDescent="0.2">
      <c r="A48" s="105">
        <f>COUNT($A$13:A46)+1</f>
        <v>8</v>
      </c>
      <c r="B48" s="129" t="s">
        <v>40</v>
      </c>
      <c r="C48" s="110"/>
      <c r="D48" s="107"/>
      <c r="E48" s="108"/>
      <c r="F48" s="106"/>
    </row>
    <row r="49" spans="1:6" ht="38.25" x14ac:dyDescent="0.2">
      <c r="A49" s="105"/>
      <c r="B49" s="109" t="s">
        <v>41</v>
      </c>
      <c r="C49" s="110"/>
      <c r="D49" s="107"/>
      <c r="E49" s="108"/>
      <c r="F49" s="106"/>
    </row>
    <row r="50" spans="1:6" ht="14.25" x14ac:dyDescent="0.2">
      <c r="A50" s="105"/>
      <c r="B50" s="109"/>
      <c r="C50" s="110">
        <v>1</v>
      </c>
      <c r="D50" s="107" t="s">
        <v>27</v>
      </c>
      <c r="E50" s="13"/>
      <c r="F50" s="108">
        <f>E50*C50</f>
        <v>0</v>
      </c>
    </row>
    <row r="51" spans="1:6" x14ac:dyDescent="0.2">
      <c r="A51" s="111"/>
      <c r="B51" s="112"/>
      <c r="C51" s="113"/>
      <c r="D51" s="114"/>
      <c r="E51" s="115"/>
      <c r="F51" s="115"/>
    </row>
    <row r="52" spans="1:6" x14ac:dyDescent="0.2">
      <c r="A52" s="116"/>
      <c r="B52" s="117"/>
      <c r="C52" s="118"/>
      <c r="D52" s="119"/>
      <c r="E52" s="120"/>
      <c r="F52" s="121"/>
    </row>
    <row r="53" spans="1:6" x14ac:dyDescent="0.2">
      <c r="A53" s="105">
        <f>COUNT($A$13:A52)+1</f>
        <v>9</v>
      </c>
      <c r="B53" s="130" t="s">
        <v>42</v>
      </c>
      <c r="C53" s="110"/>
      <c r="D53" s="107"/>
      <c r="E53" s="108"/>
      <c r="F53" s="106"/>
    </row>
    <row r="54" spans="1:6" ht="63.75" x14ac:dyDescent="0.2">
      <c r="A54" s="105"/>
      <c r="B54" s="109" t="s">
        <v>43</v>
      </c>
      <c r="C54" s="110"/>
      <c r="D54" s="107"/>
      <c r="E54" s="108"/>
      <c r="F54" s="106"/>
    </row>
    <row r="55" spans="1:6" ht="14.25" x14ac:dyDescent="0.2">
      <c r="A55" s="105"/>
      <c r="B55" s="131"/>
      <c r="C55" s="110">
        <v>10</v>
      </c>
      <c r="D55" s="107" t="s">
        <v>27</v>
      </c>
      <c r="E55" s="13"/>
      <c r="F55" s="108">
        <f>E55*C55</f>
        <v>0</v>
      </c>
    </row>
    <row r="56" spans="1:6" x14ac:dyDescent="0.2">
      <c r="A56" s="111"/>
      <c r="B56" s="132"/>
      <c r="C56" s="113"/>
      <c r="D56" s="114"/>
      <c r="E56" s="115"/>
      <c r="F56" s="115"/>
    </row>
    <row r="57" spans="1:6" x14ac:dyDescent="0.2">
      <c r="A57" s="105"/>
      <c r="B57" s="131"/>
      <c r="C57" s="110"/>
      <c r="D57" s="107"/>
      <c r="E57" s="108"/>
      <c r="F57" s="108"/>
    </row>
    <row r="58" spans="1:6" x14ac:dyDescent="0.2">
      <c r="A58" s="105">
        <f>COUNT($A$12:A56)+1</f>
        <v>10</v>
      </c>
      <c r="B58" s="133" t="s">
        <v>695</v>
      </c>
      <c r="C58" s="110"/>
      <c r="D58" s="107"/>
      <c r="E58" s="108"/>
      <c r="F58" s="108"/>
    </row>
    <row r="59" spans="1:6" ht="51" x14ac:dyDescent="0.2">
      <c r="A59" s="105"/>
      <c r="B59" s="109" t="s">
        <v>697</v>
      </c>
      <c r="C59" s="110"/>
      <c r="D59" s="107"/>
      <c r="E59" s="108"/>
      <c r="F59" s="108"/>
    </row>
    <row r="60" spans="1:6" ht="14.25" x14ac:dyDescent="0.2">
      <c r="A60" s="105"/>
      <c r="B60" s="109"/>
      <c r="C60" s="110">
        <v>12</v>
      </c>
      <c r="D60" s="107" t="s">
        <v>33</v>
      </c>
      <c r="E60" s="13"/>
      <c r="F60" s="108">
        <f>C60*E60</f>
        <v>0</v>
      </c>
    </row>
    <row r="61" spans="1:6" x14ac:dyDescent="0.2">
      <c r="A61" s="111"/>
      <c r="B61" s="112"/>
      <c r="C61" s="113"/>
      <c r="D61" s="114"/>
      <c r="E61" s="115"/>
      <c r="F61" s="115"/>
    </row>
    <row r="62" spans="1:6" x14ac:dyDescent="0.2">
      <c r="A62" s="105"/>
      <c r="B62" s="109"/>
      <c r="C62" s="110"/>
      <c r="D62" s="107"/>
      <c r="E62" s="108"/>
      <c r="F62" s="108"/>
    </row>
    <row r="63" spans="1:6" x14ac:dyDescent="0.2">
      <c r="A63" s="105">
        <f>COUNT($A$12:A61)+1</f>
        <v>11</v>
      </c>
      <c r="B63" s="122" t="s">
        <v>693</v>
      </c>
      <c r="C63" s="110"/>
      <c r="D63" s="107"/>
      <c r="E63" s="108"/>
      <c r="F63" s="108"/>
    </row>
    <row r="64" spans="1:6" ht="38.25" x14ac:dyDescent="0.2">
      <c r="A64" s="105"/>
      <c r="B64" s="109" t="s">
        <v>694</v>
      </c>
      <c r="C64" s="110"/>
      <c r="D64" s="107"/>
      <c r="E64" s="108"/>
      <c r="F64" s="108"/>
    </row>
    <row r="65" spans="1:6" ht="14.25" x14ac:dyDescent="0.2">
      <c r="A65" s="105"/>
      <c r="B65" s="109"/>
      <c r="C65" s="110">
        <v>12</v>
      </c>
      <c r="D65" s="107" t="s">
        <v>33</v>
      </c>
      <c r="E65" s="13"/>
      <c r="F65" s="108">
        <f>C65*E65</f>
        <v>0</v>
      </c>
    </row>
    <row r="66" spans="1:6" x14ac:dyDescent="0.2">
      <c r="A66" s="111"/>
      <c r="B66" s="112"/>
      <c r="C66" s="113"/>
      <c r="D66" s="114"/>
      <c r="E66" s="115"/>
      <c r="F66" s="115"/>
    </row>
    <row r="67" spans="1:6" x14ac:dyDescent="0.2">
      <c r="A67" s="134"/>
      <c r="B67" s="117"/>
      <c r="C67" s="118"/>
      <c r="D67" s="119"/>
      <c r="E67" s="120"/>
      <c r="F67" s="121"/>
    </row>
    <row r="68" spans="1:6" x14ac:dyDescent="0.2">
      <c r="A68" s="105">
        <f>COUNT($A$12:A67)+1</f>
        <v>12</v>
      </c>
      <c r="B68" s="122" t="s">
        <v>46</v>
      </c>
      <c r="C68" s="110"/>
      <c r="D68" s="107"/>
      <c r="E68" s="108"/>
      <c r="F68" s="106"/>
    </row>
    <row r="69" spans="1:6" ht="114.75" x14ac:dyDescent="0.2">
      <c r="A69" s="135"/>
      <c r="B69" s="109" t="s">
        <v>47</v>
      </c>
      <c r="C69" s="110"/>
      <c r="D69" s="107"/>
      <c r="E69" s="108"/>
      <c r="F69" s="106"/>
    </row>
    <row r="70" spans="1:6" x14ac:dyDescent="0.2">
      <c r="A70" s="135"/>
      <c r="B70" s="122" t="s">
        <v>112</v>
      </c>
      <c r="C70" s="110"/>
      <c r="D70" s="107"/>
      <c r="E70" s="108"/>
      <c r="F70" s="106"/>
    </row>
    <row r="71" spans="1:6" x14ac:dyDescent="0.2">
      <c r="A71" s="135"/>
      <c r="B71" s="109" t="s">
        <v>115</v>
      </c>
      <c r="C71" s="110">
        <v>1</v>
      </c>
      <c r="D71" s="107" t="s">
        <v>1</v>
      </c>
      <c r="E71" s="13"/>
      <c r="F71" s="108">
        <f>+E71*C71</f>
        <v>0</v>
      </c>
    </row>
    <row r="72" spans="1:6" x14ac:dyDescent="0.2">
      <c r="A72" s="136"/>
      <c r="B72" s="112"/>
      <c r="C72" s="113"/>
      <c r="D72" s="114"/>
      <c r="E72" s="115"/>
      <c r="F72" s="115"/>
    </row>
    <row r="73" spans="1:6" x14ac:dyDescent="0.2">
      <c r="A73" s="134"/>
      <c r="B73" s="117"/>
      <c r="C73" s="118"/>
      <c r="D73" s="119"/>
      <c r="E73" s="120"/>
      <c r="F73" s="120"/>
    </row>
    <row r="74" spans="1:6" x14ac:dyDescent="0.2">
      <c r="A74" s="105">
        <f>COUNT($A$12:A73)+1</f>
        <v>13</v>
      </c>
      <c r="B74" s="137" t="s">
        <v>48</v>
      </c>
      <c r="C74" s="110"/>
      <c r="D74" s="107"/>
      <c r="E74" s="108"/>
      <c r="F74" s="108"/>
    </row>
    <row r="75" spans="1:6" ht="25.5" x14ac:dyDescent="0.2">
      <c r="A75" s="135"/>
      <c r="B75" s="109" t="s">
        <v>49</v>
      </c>
      <c r="C75" s="110"/>
      <c r="D75" s="107"/>
      <c r="E75" s="108"/>
      <c r="F75" s="108"/>
    </row>
    <row r="76" spans="1:6" x14ac:dyDescent="0.2">
      <c r="A76" s="135"/>
      <c r="B76" s="138"/>
      <c r="C76" s="110">
        <v>1</v>
      </c>
      <c r="D76" s="107" t="s">
        <v>1</v>
      </c>
      <c r="E76" s="13"/>
      <c r="F76" s="108">
        <f>+E76*C76</f>
        <v>0</v>
      </c>
    </row>
    <row r="77" spans="1:6" x14ac:dyDescent="0.2">
      <c r="A77" s="136"/>
      <c r="B77" s="139"/>
      <c r="C77" s="113"/>
      <c r="D77" s="114"/>
      <c r="E77" s="115"/>
      <c r="F77" s="115"/>
    </row>
    <row r="78" spans="1:6" x14ac:dyDescent="0.2">
      <c r="A78" s="105"/>
      <c r="B78" s="131"/>
      <c r="C78" s="110"/>
      <c r="D78" s="107"/>
      <c r="E78" s="108"/>
      <c r="F78" s="108"/>
    </row>
    <row r="79" spans="1:6" x14ac:dyDescent="0.2">
      <c r="A79" s="105">
        <v>14</v>
      </c>
      <c r="B79" s="122" t="s">
        <v>10</v>
      </c>
      <c r="C79" s="110"/>
      <c r="D79" s="107"/>
      <c r="E79" s="108"/>
      <c r="F79" s="106"/>
    </row>
    <row r="80" spans="1:6" ht="38.25" x14ac:dyDescent="0.2">
      <c r="A80" s="135"/>
      <c r="B80" s="109" t="s">
        <v>21</v>
      </c>
      <c r="C80" s="110"/>
      <c r="D80" s="107"/>
      <c r="E80" s="108"/>
      <c r="F80" s="106"/>
    </row>
    <row r="81" spans="1:6" ht="14.25" x14ac:dyDescent="0.2">
      <c r="A81" s="135"/>
      <c r="B81" s="109"/>
      <c r="C81" s="110">
        <v>240</v>
      </c>
      <c r="D81" s="107" t="s">
        <v>33</v>
      </c>
      <c r="E81" s="13"/>
      <c r="F81" s="108">
        <f>C81*E81</f>
        <v>0</v>
      </c>
    </row>
    <row r="82" spans="1:6" x14ac:dyDescent="0.2">
      <c r="A82" s="136"/>
      <c r="B82" s="112"/>
      <c r="C82" s="113"/>
      <c r="D82" s="114"/>
      <c r="E82" s="115"/>
      <c r="F82" s="115"/>
    </row>
    <row r="83" spans="1:6" x14ac:dyDescent="0.2">
      <c r="A83" s="134"/>
      <c r="B83" s="117"/>
      <c r="C83" s="118"/>
      <c r="D83" s="119"/>
      <c r="E83" s="120"/>
      <c r="F83" s="121"/>
    </row>
    <row r="84" spans="1:6" ht="17.25" customHeight="1" x14ac:dyDescent="0.2">
      <c r="A84" s="105">
        <f>COUNT($A$13:A83)+1</f>
        <v>15</v>
      </c>
      <c r="B84" s="122" t="s">
        <v>50</v>
      </c>
      <c r="C84" s="110"/>
      <c r="D84" s="107"/>
      <c r="E84" s="108"/>
      <c r="F84" s="108"/>
    </row>
    <row r="85" spans="1:6" ht="38.25" x14ac:dyDescent="0.2">
      <c r="A85" s="135"/>
      <c r="B85" s="109" t="s">
        <v>51</v>
      </c>
      <c r="C85" s="110"/>
      <c r="D85" s="107"/>
      <c r="E85" s="108"/>
      <c r="F85" s="108"/>
    </row>
    <row r="86" spans="1:6" x14ac:dyDescent="0.2">
      <c r="A86" s="135"/>
      <c r="B86" s="109"/>
      <c r="C86" s="110">
        <v>17</v>
      </c>
      <c r="D86" s="107" t="s">
        <v>25</v>
      </c>
      <c r="E86" s="13"/>
      <c r="F86" s="108">
        <f>C86*E86</f>
        <v>0</v>
      </c>
    </row>
    <row r="87" spans="1:6" x14ac:dyDescent="0.2">
      <c r="A87" s="136"/>
      <c r="B87" s="112"/>
      <c r="C87" s="113"/>
      <c r="D87" s="114"/>
      <c r="E87" s="115"/>
      <c r="F87" s="115"/>
    </row>
    <row r="88" spans="1:6" x14ac:dyDescent="0.2">
      <c r="A88" s="134"/>
      <c r="B88" s="117"/>
      <c r="C88" s="118"/>
      <c r="D88" s="119"/>
      <c r="E88" s="120"/>
      <c r="F88" s="120"/>
    </row>
    <row r="89" spans="1:6" x14ac:dyDescent="0.2">
      <c r="A89" s="105">
        <f>COUNT($A$13:A88)+1</f>
        <v>16</v>
      </c>
      <c r="B89" s="122" t="s">
        <v>52</v>
      </c>
      <c r="C89" s="110"/>
      <c r="D89" s="107"/>
      <c r="E89" s="108"/>
      <c r="F89" s="108"/>
    </row>
    <row r="90" spans="1:6" ht="25.5" x14ac:dyDescent="0.2">
      <c r="A90" s="135"/>
      <c r="B90" s="109" t="s">
        <v>53</v>
      </c>
      <c r="C90" s="110"/>
      <c r="D90" s="107"/>
      <c r="E90" s="108"/>
      <c r="F90" s="108"/>
    </row>
    <row r="91" spans="1:6" ht="14.25" x14ac:dyDescent="0.2">
      <c r="A91" s="135"/>
      <c r="B91" s="109"/>
      <c r="C91" s="110">
        <v>210</v>
      </c>
      <c r="D91" s="107" t="s">
        <v>27</v>
      </c>
      <c r="E91" s="13"/>
      <c r="F91" s="108">
        <f>C91*E91</f>
        <v>0</v>
      </c>
    </row>
    <row r="92" spans="1:6" x14ac:dyDescent="0.2">
      <c r="A92" s="136"/>
      <c r="B92" s="112"/>
      <c r="C92" s="113"/>
      <c r="D92" s="114"/>
      <c r="E92" s="115"/>
      <c r="F92" s="115"/>
    </row>
    <row r="93" spans="1:6" x14ac:dyDescent="0.2">
      <c r="A93" s="134"/>
      <c r="B93" s="117"/>
      <c r="C93" s="118"/>
      <c r="D93" s="119"/>
      <c r="E93" s="120"/>
      <c r="F93" s="121"/>
    </row>
    <row r="94" spans="1:6" x14ac:dyDescent="0.2">
      <c r="A94" s="105">
        <f>COUNT($A$12:A93)+1</f>
        <v>17</v>
      </c>
      <c r="B94" s="122" t="s">
        <v>113</v>
      </c>
      <c r="C94" s="110"/>
      <c r="D94" s="107"/>
      <c r="E94" s="108"/>
      <c r="F94" s="106"/>
    </row>
    <row r="95" spans="1:6" ht="63.75" x14ac:dyDescent="0.2">
      <c r="A95" s="135"/>
      <c r="B95" s="109" t="s">
        <v>67</v>
      </c>
      <c r="C95" s="110"/>
      <c r="D95" s="107"/>
      <c r="E95" s="108"/>
      <c r="F95" s="106"/>
    </row>
    <row r="96" spans="1:6" x14ac:dyDescent="0.2">
      <c r="A96" s="135"/>
      <c r="B96" s="122" t="s">
        <v>54</v>
      </c>
      <c r="C96" s="110"/>
      <c r="D96" s="107"/>
      <c r="E96" s="108"/>
      <c r="F96" s="106"/>
    </row>
    <row r="97" spans="1:6" ht="25.5" x14ac:dyDescent="0.2">
      <c r="A97" s="135"/>
      <c r="B97" s="109" t="s">
        <v>114</v>
      </c>
      <c r="C97" s="110">
        <v>230</v>
      </c>
      <c r="D97" s="107" t="s">
        <v>33</v>
      </c>
      <c r="E97" s="13"/>
      <c r="F97" s="108">
        <f>C97*E97</f>
        <v>0</v>
      </c>
    </row>
    <row r="98" spans="1:6" ht="25.5" x14ac:dyDescent="0.2">
      <c r="A98" s="135"/>
      <c r="B98" s="109" t="s">
        <v>68</v>
      </c>
      <c r="C98" s="110">
        <v>230</v>
      </c>
      <c r="D98" s="107" t="s">
        <v>33</v>
      </c>
      <c r="E98" s="13"/>
      <c r="F98" s="108">
        <f>C98*E98</f>
        <v>0</v>
      </c>
    </row>
    <row r="99" spans="1:6" ht="15" customHeight="1" x14ac:dyDescent="0.2">
      <c r="A99" s="136"/>
      <c r="B99" s="112"/>
      <c r="C99" s="113"/>
      <c r="D99" s="114"/>
      <c r="E99" s="115"/>
      <c r="F99" s="115"/>
    </row>
    <row r="100" spans="1:6" ht="14.25" x14ac:dyDescent="0.2">
      <c r="A100" s="134"/>
      <c r="B100" s="140"/>
      <c r="C100" s="118"/>
      <c r="D100" s="119"/>
      <c r="E100" s="120"/>
      <c r="F100" s="121"/>
    </row>
    <row r="101" spans="1:6" x14ac:dyDescent="0.2">
      <c r="A101" s="105">
        <f>COUNT($A$13:A100)+1</f>
        <v>18</v>
      </c>
      <c r="B101" s="122" t="s">
        <v>56</v>
      </c>
      <c r="C101" s="110"/>
      <c r="D101" s="107"/>
      <c r="E101" s="108"/>
      <c r="F101" s="106"/>
    </row>
    <row r="102" spans="1:6" ht="52.5" customHeight="1" x14ac:dyDescent="0.2">
      <c r="A102" s="135"/>
      <c r="B102" s="109" t="s">
        <v>89</v>
      </c>
      <c r="C102" s="110"/>
      <c r="D102" s="107"/>
      <c r="E102" s="108"/>
      <c r="F102" s="106"/>
    </row>
    <row r="103" spans="1:6" ht="14.25" x14ac:dyDescent="0.2">
      <c r="A103" s="135"/>
      <c r="B103" s="141"/>
      <c r="C103" s="110">
        <v>230</v>
      </c>
      <c r="D103" s="107" t="s">
        <v>33</v>
      </c>
      <c r="E103" s="13"/>
      <c r="F103" s="108">
        <f>+E103*C103</f>
        <v>0</v>
      </c>
    </row>
    <row r="104" spans="1:6" ht="14.25" x14ac:dyDescent="0.2">
      <c r="A104" s="136"/>
      <c r="B104" s="142"/>
      <c r="C104" s="113"/>
      <c r="D104" s="114"/>
      <c r="E104" s="115"/>
      <c r="F104" s="115"/>
    </row>
    <row r="105" spans="1:6" x14ac:dyDescent="0.2">
      <c r="A105" s="134"/>
      <c r="B105" s="117"/>
      <c r="C105" s="118"/>
      <c r="D105" s="119"/>
      <c r="E105" s="120"/>
      <c r="F105" s="121"/>
    </row>
    <row r="106" spans="1:6" x14ac:dyDescent="0.2">
      <c r="A106" s="105">
        <f>COUNT($A$12:A105)+1</f>
        <v>19</v>
      </c>
      <c r="B106" s="122" t="s">
        <v>444</v>
      </c>
      <c r="C106" s="110"/>
      <c r="D106" s="107"/>
      <c r="E106" s="108"/>
      <c r="F106" s="106"/>
    </row>
    <row r="107" spans="1:6" ht="38.25" x14ac:dyDescent="0.2">
      <c r="A107" s="135"/>
      <c r="B107" s="109" t="s">
        <v>445</v>
      </c>
      <c r="C107" s="110"/>
      <c r="D107" s="107"/>
      <c r="E107" s="108"/>
      <c r="F107" s="106"/>
    </row>
    <row r="108" spans="1:6" ht="14.25" x14ac:dyDescent="0.2">
      <c r="A108" s="135"/>
      <c r="B108" s="109"/>
      <c r="C108" s="110">
        <v>5</v>
      </c>
      <c r="D108" s="107" t="s">
        <v>27</v>
      </c>
      <c r="E108" s="13"/>
      <c r="F108" s="108">
        <f>C108*E108</f>
        <v>0</v>
      </c>
    </row>
    <row r="109" spans="1:6" ht="14.25" customHeight="1" x14ac:dyDescent="0.2">
      <c r="A109" s="136"/>
      <c r="B109" s="112"/>
      <c r="C109" s="113"/>
      <c r="D109" s="114"/>
      <c r="E109" s="115"/>
      <c r="F109" s="115"/>
    </row>
    <row r="110" spans="1:6" x14ac:dyDescent="0.2">
      <c r="A110" s="134"/>
      <c r="B110" s="117"/>
      <c r="C110" s="118"/>
      <c r="D110" s="119"/>
      <c r="E110" s="120"/>
      <c r="F110" s="121"/>
    </row>
    <row r="111" spans="1:6" x14ac:dyDescent="0.2">
      <c r="A111" s="105">
        <f>COUNT($A$13:A110)+1</f>
        <v>20</v>
      </c>
      <c r="B111" s="122" t="s">
        <v>57</v>
      </c>
      <c r="C111" s="110"/>
      <c r="D111" s="107"/>
      <c r="E111" s="108"/>
      <c r="F111" s="108"/>
    </row>
    <row r="112" spans="1:6" ht="51" x14ac:dyDescent="0.2">
      <c r="A112" s="135"/>
      <c r="B112" s="109" t="s">
        <v>58</v>
      </c>
      <c r="C112" s="110"/>
      <c r="D112" s="107"/>
      <c r="E112" s="108"/>
      <c r="F112" s="106"/>
    </row>
    <row r="113" spans="1:6" ht="14.25" x14ac:dyDescent="0.2">
      <c r="A113" s="135"/>
      <c r="B113" s="109"/>
      <c r="C113" s="110">
        <v>31</v>
      </c>
      <c r="D113" s="107" t="s">
        <v>27</v>
      </c>
      <c r="E113" s="13"/>
      <c r="F113" s="108">
        <f>C113*E113</f>
        <v>0</v>
      </c>
    </row>
    <row r="114" spans="1:6" x14ac:dyDescent="0.2">
      <c r="A114" s="136"/>
      <c r="B114" s="112"/>
      <c r="C114" s="113"/>
      <c r="D114" s="114"/>
      <c r="E114" s="115"/>
      <c r="F114" s="115"/>
    </row>
    <row r="115" spans="1:6" x14ac:dyDescent="0.2">
      <c r="A115" s="134"/>
      <c r="B115" s="117"/>
      <c r="C115" s="118"/>
      <c r="D115" s="119"/>
      <c r="E115" s="120"/>
      <c r="F115" s="120"/>
    </row>
    <row r="116" spans="1:6" x14ac:dyDescent="0.2">
      <c r="A116" s="105">
        <f>COUNT($A$13:A115)+1</f>
        <v>21</v>
      </c>
      <c r="B116" s="122" t="s">
        <v>59</v>
      </c>
      <c r="C116" s="110"/>
      <c r="D116" s="107"/>
      <c r="E116" s="108"/>
      <c r="F116" s="108"/>
    </row>
    <row r="117" spans="1:6" ht="63.75" x14ac:dyDescent="0.2">
      <c r="A117" s="135"/>
      <c r="B117" s="109" t="s">
        <v>60</v>
      </c>
      <c r="C117" s="110"/>
      <c r="D117" s="107"/>
      <c r="E117" s="108"/>
      <c r="F117" s="106"/>
    </row>
    <row r="118" spans="1:6" ht="14.25" x14ac:dyDescent="0.2">
      <c r="A118" s="135"/>
      <c r="B118" s="109"/>
      <c r="C118" s="110">
        <v>4</v>
      </c>
      <c r="D118" s="107" t="s">
        <v>27</v>
      </c>
      <c r="E118" s="13"/>
      <c r="F118" s="108">
        <f>C118*E118</f>
        <v>0</v>
      </c>
    </row>
    <row r="119" spans="1:6" x14ac:dyDescent="0.2">
      <c r="A119" s="136"/>
      <c r="B119" s="112"/>
      <c r="C119" s="113"/>
      <c r="D119" s="114"/>
      <c r="E119" s="115"/>
      <c r="F119" s="115"/>
    </row>
    <row r="120" spans="1:6" x14ac:dyDescent="0.2">
      <c r="A120" s="134"/>
      <c r="B120" s="98"/>
      <c r="C120" s="118"/>
      <c r="D120" s="119"/>
      <c r="E120" s="120"/>
      <c r="F120" s="120"/>
    </row>
    <row r="121" spans="1:6" x14ac:dyDescent="0.2">
      <c r="A121" s="105">
        <f>COUNT($A$13:A120)+1</f>
        <v>22</v>
      </c>
      <c r="B121" s="122" t="s">
        <v>13</v>
      </c>
      <c r="C121" s="110"/>
      <c r="D121" s="107"/>
      <c r="E121" s="108"/>
      <c r="F121" s="108"/>
    </row>
    <row r="122" spans="1:6" x14ac:dyDescent="0.2">
      <c r="A122" s="135"/>
      <c r="B122" s="109" t="s">
        <v>12</v>
      </c>
      <c r="C122" s="110"/>
      <c r="D122" s="107"/>
      <c r="E122" s="108"/>
      <c r="F122" s="106"/>
    </row>
    <row r="123" spans="1:6" ht="14.25" x14ac:dyDescent="0.2">
      <c r="A123" s="135"/>
      <c r="B123" s="109"/>
      <c r="C123" s="110">
        <v>157</v>
      </c>
      <c r="D123" s="107" t="s">
        <v>33</v>
      </c>
      <c r="E123" s="13"/>
      <c r="F123" s="108">
        <f>C123*E123</f>
        <v>0</v>
      </c>
    </row>
    <row r="124" spans="1:6" x14ac:dyDescent="0.2">
      <c r="A124" s="136"/>
      <c r="B124" s="112"/>
      <c r="C124" s="113"/>
      <c r="D124" s="114"/>
      <c r="E124" s="115"/>
      <c r="F124" s="115"/>
    </row>
    <row r="125" spans="1:6" x14ac:dyDescent="0.2">
      <c r="A125" s="134"/>
      <c r="B125" s="117"/>
      <c r="C125" s="118"/>
      <c r="D125" s="119"/>
      <c r="E125" s="120"/>
      <c r="F125" s="120"/>
    </row>
    <row r="126" spans="1:6" x14ac:dyDescent="0.2">
      <c r="A126" s="105">
        <f>COUNT($A$13:A125)+1</f>
        <v>23</v>
      </c>
      <c r="B126" s="122" t="s">
        <v>61</v>
      </c>
      <c r="C126" s="110"/>
      <c r="D126" s="107"/>
      <c r="E126" s="108"/>
      <c r="F126" s="106"/>
    </row>
    <row r="127" spans="1:6" ht="41.25" customHeight="1" x14ac:dyDescent="0.2">
      <c r="A127" s="135"/>
      <c r="B127" s="109" t="s">
        <v>101</v>
      </c>
      <c r="C127" s="110"/>
      <c r="D127" s="107"/>
      <c r="E127" s="108"/>
      <c r="F127" s="106"/>
    </row>
    <row r="128" spans="1:6" ht="14.25" x14ac:dyDescent="0.2">
      <c r="A128" s="135"/>
      <c r="B128" s="109" t="s">
        <v>22</v>
      </c>
      <c r="C128" s="110">
        <v>218</v>
      </c>
      <c r="D128" s="107" t="s">
        <v>32</v>
      </c>
      <c r="E128" s="13"/>
      <c r="F128" s="108">
        <f>C128*E128</f>
        <v>0</v>
      </c>
    </row>
    <row r="129" spans="1:6" ht="14.25" x14ac:dyDescent="0.2">
      <c r="A129" s="135"/>
      <c r="B129" s="109" t="s">
        <v>23</v>
      </c>
      <c r="C129" s="110">
        <v>55</v>
      </c>
      <c r="D129" s="107" t="s">
        <v>32</v>
      </c>
      <c r="E129" s="13"/>
      <c r="F129" s="108">
        <f>C129*E129</f>
        <v>0</v>
      </c>
    </row>
    <row r="130" spans="1:6" x14ac:dyDescent="0.2">
      <c r="A130" s="136"/>
      <c r="B130" s="112"/>
      <c r="C130" s="113"/>
      <c r="D130" s="114"/>
      <c r="E130" s="115"/>
      <c r="F130" s="115"/>
    </row>
    <row r="131" spans="1:6" x14ac:dyDescent="0.2">
      <c r="A131" s="134"/>
      <c r="B131" s="117"/>
      <c r="C131" s="118"/>
      <c r="D131" s="119"/>
      <c r="E131" s="120"/>
      <c r="F131" s="120"/>
    </row>
    <row r="132" spans="1:6" ht="25.5" x14ac:dyDescent="0.2">
      <c r="A132" s="105">
        <f>COUNT($A$12:A131)+1</f>
        <v>24</v>
      </c>
      <c r="B132" s="122" t="s">
        <v>434</v>
      </c>
      <c r="C132" s="110"/>
      <c r="D132" s="107"/>
      <c r="E132" s="108"/>
      <c r="F132" s="108"/>
    </row>
    <row r="133" spans="1:6" ht="38.25" x14ac:dyDescent="0.2">
      <c r="A133" s="135"/>
      <c r="B133" s="109" t="s">
        <v>435</v>
      </c>
      <c r="C133" s="110"/>
      <c r="D133" s="107"/>
      <c r="E133" s="108"/>
      <c r="F133" s="108"/>
    </row>
    <row r="134" spans="1:6" ht="14.25" x14ac:dyDescent="0.2">
      <c r="A134" s="135"/>
      <c r="B134" s="109" t="s">
        <v>22</v>
      </c>
      <c r="C134" s="110">
        <v>78</v>
      </c>
      <c r="D134" s="107" t="s">
        <v>32</v>
      </c>
      <c r="E134" s="13"/>
      <c r="F134" s="108">
        <f>C134*E134</f>
        <v>0</v>
      </c>
    </row>
    <row r="135" spans="1:6" ht="14.25" x14ac:dyDescent="0.2">
      <c r="A135" s="135"/>
      <c r="B135" s="109" t="s">
        <v>23</v>
      </c>
      <c r="C135" s="110">
        <v>18</v>
      </c>
      <c r="D135" s="107" t="s">
        <v>32</v>
      </c>
      <c r="E135" s="13"/>
      <c r="F135" s="108">
        <f>C135*E135</f>
        <v>0</v>
      </c>
    </row>
    <row r="136" spans="1:6" x14ac:dyDescent="0.2">
      <c r="A136" s="136"/>
      <c r="B136" s="112"/>
      <c r="C136" s="113"/>
      <c r="D136" s="114"/>
      <c r="E136" s="115"/>
      <c r="F136" s="115"/>
    </row>
    <row r="137" spans="1:6" x14ac:dyDescent="0.2">
      <c r="A137" s="135"/>
      <c r="B137" s="109"/>
      <c r="C137" s="110"/>
      <c r="D137" s="107"/>
      <c r="E137" s="108"/>
      <c r="F137" s="108"/>
    </row>
    <row r="138" spans="1:6" x14ac:dyDescent="0.2">
      <c r="A138" s="105">
        <v>25</v>
      </c>
      <c r="B138" s="122" t="s">
        <v>120</v>
      </c>
      <c r="C138" s="110"/>
      <c r="D138" s="107"/>
      <c r="E138" s="108"/>
      <c r="F138" s="106"/>
    </row>
    <row r="139" spans="1:6" ht="51" x14ac:dyDescent="0.2">
      <c r="A139" s="105"/>
      <c r="B139" s="109" t="s">
        <v>121</v>
      </c>
      <c r="C139" s="110"/>
      <c r="D139" s="107"/>
      <c r="E139" s="108"/>
      <c r="F139" s="106"/>
    </row>
    <row r="140" spans="1:6" ht="14.25" x14ac:dyDescent="0.2">
      <c r="A140" s="105"/>
      <c r="B140" s="109"/>
      <c r="C140" s="110">
        <v>400</v>
      </c>
      <c r="D140" s="107" t="s">
        <v>33</v>
      </c>
      <c r="E140" s="13"/>
      <c r="F140" s="108">
        <f>C140*E140</f>
        <v>0</v>
      </c>
    </row>
    <row r="141" spans="1:6" x14ac:dyDescent="0.2">
      <c r="A141" s="111"/>
      <c r="B141" s="112"/>
      <c r="C141" s="113"/>
      <c r="D141" s="114"/>
      <c r="E141" s="115"/>
      <c r="F141" s="115"/>
    </row>
    <row r="142" spans="1:6" x14ac:dyDescent="0.2">
      <c r="A142" s="116"/>
      <c r="B142" s="117"/>
      <c r="C142" s="118"/>
      <c r="D142" s="119"/>
      <c r="E142" s="120"/>
      <c r="F142" s="121"/>
    </row>
    <row r="143" spans="1:6" ht="25.5" x14ac:dyDescent="0.2">
      <c r="A143" s="105">
        <f>COUNT($A$12:A142)+1</f>
        <v>26</v>
      </c>
      <c r="B143" s="122" t="s">
        <v>122</v>
      </c>
      <c r="C143" s="110"/>
      <c r="D143" s="107"/>
      <c r="E143" s="108"/>
      <c r="F143" s="106"/>
    </row>
    <row r="144" spans="1:6" ht="51" x14ac:dyDescent="0.2">
      <c r="A144" s="105"/>
      <c r="B144" s="109" t="s">
        <v>123</v>
      </c>
      <c r="C144" s="110"/>
      <c r="D144" s="107"/>
      <c r="E144" s="108"/>
      <c r="F144" s="106"/>
    </row>
    <row r="145" spans="1:6" ht="14.25" x14ac:dyDescent="0.2">
      <c r="A145" s="105"/>
      <c r="B145" s="122" t="s">
        <v>112</v>
      </c>
      <c r="C145" s="110">
        <v>400</v>
      </c>
      <c r="D145" s="107" t="s">
        <v>33</v>
      </c>
      <c r="E145" s="13"/>
      <c r="F145" s="108">
        <f>C145*E145</f>
        <v>0</v>
      </c>
    </row>
    <row r="146" spans="1:6" ht="15" customHeight="1" x14ac:dyDescent="0.2">
      <c r="A146" s="111"/>
      <c r="B146" s="112"/>
      <c r="C146" s="113"/>
      <c r="D146" s="114"/>
      <c r="E146" s="115"/>
      <c r="F146" s="115"/>
    </row>
    <row r="147" spans="1:6" x14ac:dyDescent="0.2">
      <c r="A147" s="116"/>
      <c r="B147" s="117"/>
      <c r="C147" s="118"/>
      <c r="D147" s="119"/>
      <c r="E147" s="120"/>
      <c r="F147" s="121"/>
    </row>
    <row r="148" spans="1:6" x14ac:dyDescent="0.2">
      <c r="A148" s="105">
        <f>COUNT($A$12:A147)+1</f>
        <v>27</v>
      </c>
      <c r="B148" s="122" t="s">
        <v>124</v>
      </c>
      <c r="C148" s="110"/>
      <c r="D148" s="107"/>
      <c r="E148" s="108"/>
      <c r="F148" s="106"/>
    </row>
    <row r="149" spans="1:6" ht="51" x14ac:dyDescent="0.2">
      <c r="A149" s="105"/>
      <c r="B149" s="109" t="s">
        <v>125</v>
      </c>
      <c r="C149" s="110"/>
      <c r="D149" s="107"/>
      <c r="E149" s="108"/>
      <c r="F149" s="106"/>
    </row>
    <row r="150" spans="1:6" x14ac:dyDescent="0.2">
      <c r="A150" s="105"/>
      <c r="B150" s="109"/>
      <c r="C150" s="110">
        <v>1</v>
      </c>
      <c r="D150" s="107" t="s">
        <v>1</v>
      </c>
      <c r="E150" s="13"/>
      <c r="F150" s="108">
        <f>C150*E150</f>
        <v>0</v>
      </c>
    </row>
    <row r="151" spans="1:6" x14ac:dyDescent="0.2">
      <c r="A151" s="111"/>
      <c r="B151" s="112"/>
      <c r="C151" s="113"/>
      <c r="D151" s="114"/>
      <c r="E151" s="115"/>
      <c r="F151" s="115"/>
    </row>
    <row r="152" spans="1:6" x14ac:dyDescent="0.2">
      <c r="A152" s="134"/>
      <c r="B152" s="117"/>
      <c r="C152" s="118"/>
      <c r="D152" s="119"/>
      <c r="E152" s="120"/>
      <c r="F152" s="120"/>
    </row>
    <row r="153" spans="1:6" x14ac:dyDescent="0.2">
      <c r="A153" s="105">
        <f>COUNT($A$13:A152)+1</f>
        <v>28</v>
      </c>
      <c r="B153" s="122" t="s">
        <v>73</v>
      </c>
      <c r="C153" s="110"/>
      <c r="D153" s="107"/>
      <c r="E153" s="108"/>
      <c r="F153" s="106"/>
    </row>
    <row r="154" spans="1:6" ht="38.25" x14ac:dyDescent="0.2">
      <c r="A154" s="135"/>
      <c r="B154" s="109" t="s">
        <v>90</v>
      </c>
      <c r="C154" s="110"/>
      <c r="D154" s="107"/>
      <c r="E154" s="108"/>
      <c r="F154" s="106"/>
    </row>
    <row r="155" spans="1:6" ht="14.25" x14ac:dyDescent="0.2">
      <c r="A155" s="135"/>
      <c r="B155" s="109"/>
      <c r="C155" s="110">
        <v>6</v>
      </c>
      <c r="D155" s="107" t="s">
        <v>32</v>
      </c>
      <c r="E155" s="13"/>
      <c r="F155" s="108">
        <f>C155*E155</f>
        <v>0</v>
      </c>
    </row>
    <row r="156" spans="1:6" x14ac:dyDescent="0.2">
      <c r="A156" s="136"/>
      <c r="B156" s="112"/>
      <c r="C156" s="113"/>
      <c r="D156" s="114"/>
      <c r="E156" s="115"/>
      <c r="F156" s="115"/>
    </row>
    <row r="157" spans="1:6" x14ac:dyDescent="0.2">
      <c r="A157" s="134"/>
      <c r="B157" s="117"/>
      <c r="C157" s="118"/>
      <c r="D157" s="119"/>
      <c r="E157" s="120"/>
      <c r="F157" s="120"/>
    </row>
    <row r="158" spans="1:6" x14ac:dyDescent="0.2">
      <c r="A158" s="105">
        <f>COUNT($A$13:A157)+1</f>
        <v>29</v>
      </c>
      <c r="B158" s="122" t="s">
        <v>102</v>
      </c>
      <c r="C158" s="110"/>
      <c r="D158" s="107"/>
      <c r="E158" s="108"/>
      <c r="F158" s="108"/>
    </row>
    <row r="159" spans="1:6" ht="38.25" x14ac:dyDescent="0.2">
      <c r="A159" s="135"/>
      <c r="B159" s="109" t="s">
        <v>91</v>
      </c>
      <c r="C159" s="110"/>
      <c r="D159" s="107"/>
      <c r="E159" s="108"/>
      <c r="F159" s="108"/>
    </row>
    <row r="160" spans="1:6" ht="14.25" x14ac:dyDescent="0.2">
      <c r="A160" s="135"/>
      <c r="B160" s="109"/>
      <c r="C160" s="110">
        <v>77</v>
      </c>
      <c r="D160" s="107" t="s">
        <v>32</v>
      </c>
      <c r="E160" s="13"/>
      <c r="F160" s="108">
        <f>C160*E160</f>
        <v>0</v>
      </c>
    </row>
    <row r="161" spans="1:6" x14ac:dyDescent="0.2">
      <c r="A161" s="136"/>
      <c r="B161" s="112"/>
      <c r="C161" s="113"/>
      <c r="D161" s="114"/>
      <c r="E161" s="115"/>
      <c r="F161" s="115"/>
    </row>
    <row r="162" spans="1:6" x14ac:dyDescent="0.2">
      <c r="A162" s="134"/>
      <c r="B162" s="117"/>
      <c r="C162" s="118"/>
      <c r="D162" s="119"/>
      <c r="E162" s="120"/>
      <c r="F162" s="120"/>
    </row>
    <row r="163" spans="1:6" x14ac:dyDescent="0.2">
      <c r="A163" s="105">
        <f>COUNT($A$13:A162)+1</f>
        <v>30</v>
      </c>
      <c r="B163" s="122" t="s">
        <v>62</v>
      </c>
      <c r="C163" s="110"/>
      <c r="D163" s="107"/>
      <c r="E163" s="108"/>
      <c r="F163" s="108"/>
    </row>
    <row r="164" spans="1:6" ht="63.75" x14ac:dyDescent="0.2">
      <c r="A164" s="135"/>
      <c r="B164" s="109" t="s">
        <v>79</v>
      </c>
      <c r="C164" s="110"/>
      <c r="D164" s="107"/>
      <c r="E164" s="108"/>
      <c r="F164" s="108"/>
    </row>
    <row r="165" spans="1:6" ht="14.25" x14ac:dyDescent="0.2">
      <c r="A165" s="135"/>
      <c r="B165" s="109"/>
      <c r="C165" s="110">
        <v>90</v>
      </c>
      <c r="D165" s="107" t="s">
        <v>32</v>
      </c>
      <c r="E165" s="13"/>
      <c r="F165" s="108">
        <f>C165*E165</f>
        <v>0</v>
      </c>
    </row>
    <row r="166" spans="1:6" x14ac:dyDescent="0.2">
      <c r="A166" s="136"/>
      <c r="B166" s="112"/>
      <c r="C166" s="113"/>
      <c r="D166" s="114"/>
      <c r="E166" s="115"/>
      <c r="F166" s="115"/>
    </row>
    <row r="167" spans="1:6" x14ac:dyDescent="0.2">
      <c r="A167" s="134"/>
      <c r="B167" s="117"/>
      <c r="C167" s="118"/>
      <c r="D167" s="119"/>
      <c r="E167" s="120"/>
      <c r="F167" s="120"/>
    </row>
    <row r="168" spans="1:6" x14ac:dyDescent="0.2">
      <c r="A168" s="105">
        <f>COUNT($A$13:A167)+1</f>
        <v>31</v>
      </c>
      <c r="B168" s="122" t="s">
        <v>63</v>
      </c>
      <c r="C168" s="110"/>
      <c r="D168" s="107"/>
      <c r="E168" s="108"/>
      <c r="F168" s="106"/>
    </row>
    <row r="169" spans="1:6" ht="51" x14ac:dyDescent="0.2">
      <c r="A169" s="135"/>
      <c r="B169" s="109" t="s">
        <v>80</v>
      </c>
      <c r="C169" s="110"/>
      <c r="D169" s="107"/>
      <c r="E169" s="108"/>
      <c r="F169" s="106"/>
    </row>
    <row r="170" spans="1:6" ht="14.25" x14ac:dyDescent="0.2">
      <c r="A170" s="135"/>
      <c r="B170" s="109"/>
      <c r="C170" s="110">
        <v>105</v>
      </c>
      <c r="D170" s="107" t="s">
        <v>32</v>
      </c>
      <c r="E170" s="13"/>
      <c r="F170" s="108">
        <f>C170*E170</f>
        <v>0</v>
      </c>
    </row>
    <row r="171" spans="1:6" x14ac:dyDescent="0.2">
      <c r="A171" s="136"/>
      <c r="B171" s="112"/>
      <c r="C171" s="113"/>
      <c r="D171" s="114"/>
      <c r="E171" s="115"/>
      <c r="F171" s="115"/>
    </row>
    <row r="172" spans="1:6" ht="15.75" customHeight="1" x14ac:dyDescent="0.2">
      <c r="A172" s="135"/>
      <c r="B172" s="109"/>
      <c r="C172" s="110"/>
      <c r="D172" s="107"/>
      <c r="E172" s="108"/>
      <c r="F172" s="108"/>
    </row>
    <row r="173" spans="1:6" s="143" customFormat="1" x14ac:dyDescent="0.2">
      <c r="A173" s="105">
        <f>COUNT($A$12:A172)+1</f>
        <v>32</v>
      </c>
      <c r="B173" s="129" t="s">
        <v>436</v>
      </c>
      <c r="C173" s="110"/>
      <c r="D173" s="107"/>
      <c r="E173" s="108"/>
      <c r="F173" s="108"/>
    </row>
    <row r="174" spans="1:6" ht="25.5" x14ac:dyDescent="0.2">
      <c r="A174" s="135"/>
      <c r="B174" s="109" t="s">
        <v>437</v>
      </c>
      <c r="C174" s="110"/>
      <c r="D174" s="107"/>
      <c r="E174" s="108"/>
      <c r="F174" s="108"/>
    </row>
    <row r="175" spans="1:6" ht="14.25" x14ac:dyDescent="0.2">
      <c r="A175" s="135"/>
      <c r="B175" s="109"/>
      <c r="C175" s="110">
        <v>96</v>
      </c>
      <c r="D175" s="107" t="s">
        <v>32</v>
      </c>
      <c r="E175" s="13"/>
      <c r="F175" s="108">
        <f t="shared" ref="F175" si="0">C175*E175</f>
        <v>0</v>
      </c>
    </row>
    <row r="176" spans="1:6" x14ac:dyDescent="0.2">
      <c r="A176" s="135"/>
      <c r="B176" s="109"/>
      <c r="C176" s="110"/>
      <c r="D176" s="107"/>
      <c r="E176" s="108"/>
      <c r="F176" s="108"/>
    </row>
    <row r="177" spans="1:6" x14ac:dyDescent="0.2">
      <c r="A177" s="134"/>
      <c r="B177" s="117"/>
      <c r="C177" s="118"/>
      <c r="D177" s="119"/>
      <c r="E177" s="120"/>
      <c r="F177" s="120"/>
    </row>
    <row r="178" spans="1:6" x14ac:dyDescent="0.2">
      <c r="A178" s="105">
        <f>COUNT($A$12:A177)+1</f>
        <v>33</v>
      </c>
      <c r="B178" s="122" t="s">
        <v>14</v>
      </c>
      <c r="C178" s="110"/>
      <c r="D178" s="107"/>
      <c r="E178" s="108"/>
      <c r="F178" s="106"/>
    </row>
    <row r="179" spans="1:6" ht="38.25" x14ac:dyDescent="0.2">
      <c r="A179" s="135"/>
      <c r="B179" s="109" t="s">
        <v>64</v>
      </c>
      <c r="C179" s="110"/>
      <c r="D179" s="107"/>
      <c r="E179" s="108"/>
      <c r="F179" s="106"/>
    </row>
    <row r="180" spans="1:6" ht="14.25" x14ac:dyDescent="0.2">
      <c r="A180" s="135"/>
      <c r="B180" s="109"/>
      <c r="C180" s="110">
        <v>96</v>
      </c>
      <c r="D180" s="107" t="s">
        <v>32</v>
      </c>
      <c r="E180" s="13"/>
      <c r="F180" s="108">
        <f>C180*E180</f>
        <v>0</v>
      </c>
    </row>
    <row r="181" spans="1:6" x14ac:dyDescent="0.2">
      <c r="A181" s="136"/>
      <c r="B181" s="112"/>
      <c r="C181" s="113"/>
      <c r="D181" s="114"/>
      <c r="E181" s="115"/>
      <c r="F181" s="115"/>
    </row>
    <row r="182" spans="1:6" x14ac:dyDescent="0.2">
      <c r="A182" s="134"/>
      <c r="B182" s="117"/>
      <c r="C182" s="118"/>
      <c r="D182" s="119"/>
      <c r="E182" s="120"/>
      <c r="F182" s="120"/>
    </row>
    <row r="183" spans="1:6" x14ac:dyDescent="0.2">
      <c r="A183" s="105">
        <f>COUNT($A$13:A182)+1</f>
        <v>34</v>
      </c>
      <c r="B183" s="122" t="s">
        <v>15</v>
      </c>
      <c r="C183" s="110"/>
      <c r="D183" s="107"/>
      <c r="E183" s="108"/>
      <c r="F183" s="108"/>
    </row>
    <row r="184" spans="1:6" x14ac:dyDescent="0.2">
      <c r="A184" s="135"/>
      <c r="B184" s="109" t="s">
        <v>92</v>
      </c>
      <c r="C184" s="110"/>
      <c r="D184" s="107"/>
      <c r="E184" s="108"/>
      <c r="F184" s="106"/>
    </row>
    <row r="185" spans="1:6" ht="14.25" x14ac:dyDescent="0.2">
      <c r="A185" s="135"/>
      <c r="B185" s="109"/>
      <c r="C185" s="110">
        <v>108</v>
      </c>
      <c r="D185" s="107" t="s">
        <v>27</v>
      </c>
      <c r="E185" s="13"/>
      <c r="F185" s="108">
        <f>C185*E185</f>
        <v>0</v>
      </c>
    </row>
    <row r="186" spans="1:6" x14ac:dyDescent="0.2">
      <c r="A186" s="136"/>
      <c r="B186" s="112"/>
      <c r="C186" s="113"/>
      <c r="D186" s="114"/>
      <c r="E186" s="115"/>
      <c r="F186" s="115"/>
    </row>
    <row r="187" spans="1:6" x14ac:dyDescent="0.2">
      <c r="A187" s="134"/>
      <c r="B187" s="117"/>
      <c r="C187" s="118"/>
      <c r="D187" s="119"/>
      <c r="E187" s="120"/>
      <c r="F187" s="120"/>
    </row>
    <row r="188" spans="1:6" x14ac:dyDescent="0.2">
      <c r="A188" s="105">
        <f>COUNT($A$13:A187)+1</f>
        <v>35</v>
      </c>
      <c r="B188" s="122" t="s">
        <v>106</v>
      </c>
      <c r="C188" s="110"/>
      <c r="D188" s="107"/>
      <c r="E188" s="108"/>
      <c r="F188" s="108"/>
    </row>
    <row r="189" spans="1:6" ht="25.5" x14ac:dyDescent="0.2">
      <c r="A189" s="135"/>
      <c r="B189" s="109" t="s">
        <v>107</v>
      </c>
      <c r="C189" s="110"/>
      <c r="D189" s="107"/>
      <c r="E189" s="108"/>
      <c r="F189" s="106"/>
    </row>
    <row r="190" spans="1:6" ht="14.25" x14ac:dyDescent="0.2">
      <c r="A190" s="135"/>
      <c r="B190" s="109"/>
      <c r="C190" s="110">
        <v>2</v>
      </c>
      <c r="D190" s="107" t="s">
        <v>27</v>
      </c>
      <c r="E190" s="13"/>
      <c r="F190" s="108">
        <f>C190*E190</f>
        <v>0</v>
      </c>
    </row>
    <row r="191" spans="1:6" x14ac:dyDescent="0.2">
      <c r="A191" s="136"/>
      <c r="B191" s="112"/>
      <c r="C191" s="113"/>
      <c r="D191" s="114"/>
      <c r="E191" s="115"/>
      <c r="F191" s="115"/>
    </row>
    <row r="192" spans="1:6" x14ac:dyDescent="0.2">
      <c r="A192" s="134"/>
      <c r="B192" s="117"/>
      <c r="C192" s="118"/>
      <c r="D192" s="119"/>
      <c r="E192" s="120"/>
      <c r="F192" s="120"/>
    </row>
    <row r="193" spans="1:6" x14ac:dyDescent="0.2">
      <c r="A193" s="105">
        <f>COUNT($A$11:A191)+1</f>
        <v>36</v>
      </c>
      <c r="B193" s="122" t="s">
        <v>94</v>
      </c>
      <c r="C193" s="110"/>
      <c r="D193" s="107"/>
      <c r="E193" s="108"/>
      <c r="F193" s="108"/>
    </row>
    <row r="194" spans="1:6" ht="25.5" x14ac:dyDescent="0.2">
      <c r="A194" s="135"/>
      <c r="B194" s="109" t="s">
        <v>95</v>
      </c>
      <c r="C194" s="110"/>
      <c r="D194" s="107"/>
      <c r="E194" s="108"/>
      <c r="F194" s="108"/>
    </row>
    <row r="195" spans="1:6" x14ac:dyDescent="0.2">
      <c r="A195" s="135"/>
      <c r="B195" s="122"/>
      <c r="C195" s="110">
        <v>80</v>
      </c>
      <c r="D195" s="107" t="s">
        <v>1</v>
      </c>
      <c r="E195" s="13"/>
      <c r="F195" s="108">
        <f>C195*E195</f>
        <v>0</v>
      </c>
    </row>
    <row r="196" spans="1:6" x14ac:dyDescent="0.2">
      <c r="A196" s="136"/>
      <c r="B196" s="112"/>
      <c r="C196" s="113"/>
      <c r="D196" s="114"/>
      <c r="E196" s="115"/>
      <c r="F196" s="115"/>
    </row>
    <row r="197" spans="1:6" x14ac:dyDescent="0.2">
      <c r="A197" s="134"/>
      <c r="B197" s="117"/>
      <c r="C197" s="118"/>
      <c r="D197" s="119"/>
      <c r="E197" s="120"/>
      <c r="F197" s="120"/>
    </row>
    <row r="198" spans="1:6" x14ac:dyDescent="0.2">
      <c r="A198" s="105">
        <f>COUNT($A$11:A197)+1</f>
        <v>37</v>
      </c>
      <c r="B198" s="122" t="s">
        <v>96</v>
      </c>
      <c r="C198" s="110"/>
      <c r="D198" s="107"/>
      <c r="E198" s="108"/>
      <c r="F198" s="108"/>
    </row>
    <row r="199" spans="1:6" ht="38.25" x14ac:dyDescent="0.2">
      <c r="A199" s="135"/>
      <c r="B199" s="109" t="s">
        <v>103</v>
      </c>
      <c r="C199" s="110"/>
      <c r="D199" s="107"/>
      <c r="E199" s="108"/>
      <c r="F199" s="108"/>
    </row>
    <row r="200" spans="1:6" ht="19.5" customHeight="1" x14ac:dyDescent="0.2">
      <c r="A200" s="135"/>
      <c r="B200" s="122"/>
      <c r="C200" s="110">
        <v>114</v>
      </c>
      <c r="D200" s="107" t="s">
        <v>27</v>
      </c>
      <c r="E200" s="13"/>
      <c r="F200" s="108">
        <f>C200*E200</f>
        <v>0</v>
      </c>
    </row>
    <row r="201" spans="1:6" x14ac:dyDescent="0.2">
      <c r="A201" s="136"/>
      <c r="B201" s="112"/>
      <c r="C201" s="113"/>
      <c r="D201" s="114"/>
      <c r="E201" s="115"/>
      <c r="F201" s="115"/>
    </row>
    <row r="202" spans="1:6" x14ac:dyDescent="0.2">
      <c r="A202" s="134"/>
      <c r="B202" s="117"/>
      <c r="C202" s="118"/>
      <c r="D202" s="119"/>
      <c r="E202" s="120"/>
      <c r="F202" s="120"/>
    </row>
    <row r="203" spans="1:6" x14ac:dyDescent="0.2">
      <c r="A203" s="105">
        <f>COUNT($A$11:A202)+1</f>
        <v>38</v>
      </c>
      <c r="B203" s="122" t="s">
        <v>97</v>
      </c>
      <c r="C203" s="110"/>
      <c r="D203" s="107"/>
      <c r="E203" s="108"/>
      <c r="F203" s="108"/>
    </row>
    <row r="204" spans="1:6" ht="25.5" x14ac:dyDescent="0.2">
      <c r="A204" s="135"/>
      <c r="B204" s="109" t="s">
        <v>98</v>
      </c>
      <c r="C204" s="110"/>
      <c r="D204" s="107"/>
      <c r="E204" s="108"/>
      <c r="F204" s="108"/>
    </row>
    <row r="205" spans="1:6" ht="14.25" x14ac:dyDescent="0.2">
      <c r="A205" s="135"/>
      <c r="B205" s="122"/>
      <c r="C205" s="110">
        <v>114</v>
      </c>
      <c r="D205" s="107" t="s">
        <v>27</v>
      </c>
      <c r="E205" s="13"/>
      <c r="F205" s="108">
        <f>C205*E205</f>
        <v>0</v>
      </c>
    </row>
    <row r="206" spans="1:6" x14ac:dyDescent="0.2">
      <c r="A206" s="136"/>
      <c r="B206" s="112"/>
      <c r="C206" s="113"/>
      <c r="D206" s="114"/>
      <c r="E206" s="115"/>
      <c r="F206" s="115"/>
    </row>
    <row r="207" spans="1:6" x14ac:dyDescent="0.2">
      <c r="A207" s="134"/>
      <c r="B207" s="117"/>
      <c r="C207" s="118"/>
      <c r="D207" s="119"/>
      <c r="E207" s="120"/>
      <c r="F207" s="120"/>
    </row>
    <row r="208" spans="1:6" x14ac:dyDescent="0.2">
      <c r="A208" s="105">
        <f>COUNT($A$10:A206)+1</f>
        <v>39</v>
      </c>
      <c r="B208" s="122" t="s">
        <v>118</v>
      </c>
      <c r="C208" s="110"/>
      <c r="D208" s="107"/>
      <c r="E208" s="108"/>
      <c r="F208" s="108"/>
    </row>
    <row r="209" spans="1:8" ht="51" x14ac:dyDescent="0.2">
      <c r="A209" s="135"/>
      <c r="B209" s="109" t="s">
        <v>119</v>
      </c>
      <c r="C209" s="110"/>
      <c r="D209" s="107"/>
      <c r="E209" s="108"/>
      <c r="F209" s="108"/>
    </row>
    <row r="210" spans="1:8" ht="15.75" customHeight="1" x14ac:dyDescent="0.2">
      <c r="A210" s="135"/>
      <c r="B210" s="122"/>
      <c r="C210" s="110">
        <v>1</v>
      </c>
      <c r="D210" s="107" t="s">
        <v>1</v>
      </c>
      <c r="E210" s="13"/>
      <c r="F210" s="108">
        <f>E210*C210</f>
        <v>0</v>
      </c>
    </row>
    <row r="211" spans="1:8" x14ac:dyDescent="0.2">
      <c r="A211" s="136"/>
      <c r="B211" s="112"/>
      <c r="C211" s="113"/>
      <c r="D211" s="114"/>
      <c r="E211" s="115"/>
      <c r="F211" s="115"/>
    </row>
    <row r="212" spans="1:8" x14ac:dyDescent="0.2">
      <c r="A212" s="134"/>
      <c r="B212" s="117"/>
      <c r="C212" s="118"/>
      <c r="D212" s="119"/>
      <c r="E212" s="120"/>
      <c r="F212" s="120"/>
    </row>
    <row r="213" spans="1:8" x14ac:dyDescent="0.2">
      <c r="A213" s="105">
        <f>COUNT($A$11:A212)+1</f>
        <v>40</v>
      </c>
      <c r="B213" s="122" t="s">
        <v>99</v>
      </c>
      <c r="C213" s="110"/>
      <c r="D213" s="107"/>
      <c r="E213" s="108"/>
      <c r="F213" s="108"/>
    </row>
    <row r="214" spans="1:8" ht="38.25" x14ac:dyDescent="0.2">
      <c r="A214" s="135"/>
      <c r="B214" s="109" t="s">
        <v>100</v>
      </c>
      <c r="C214" s="110"/>
      <c r="D214" s="107"/>
      <c r="E214" s="108"/>
      <c r="F214" s="108"/>
    </row>
    <row r="215" spans="1:8" ht="14.25" x14ac:dyDescent="0.2">
      <c r="A215" s="135"/>
      <c r="B215" s="122"/>
      <c r="C215" s="110">
        <v>4</v>
      </c>
      <c r="D215" s="107" t="s">
        <v>32</v>
      </c>
      <c r="E215" s="13"/>
      <c r="F215" s="108">
        <f>C215*E215</f>
        <v>0</v>
      </c>
    </row>
    <row r="216" spans="1:8" x14ac:dyDescent="0.2">
      <c r="A216" s="136"/>
      <c r="B216" s="112"/>
      <c r="C216" s="113"/>
      <c r="D216" s="114"/>
      <c r="E216" s="115"/>
      <c r="F216" s="115"/>
    </row>
    <row r="217" spans="1:8" x14ac:dyDescent="0.2">
      <c r="A217" s="135"/>
      <c r="B217" s="109"/>
      <c r="C217" s="110"/>
      <c r="D217" s="107"/>
      <c r="E217" s="108"/>
      <c r="F217" s="108"/>
    </row>
    <row r="218" spans="1:8" x14ac:dyDescent="0.2">
      <c r="A218" s="105">
        <f>COUNT($A$10:A216)+1</f>
        <v>41</v>
      </c>
      <c r="B218" s="122" t="s">
        <v>446</v>
      </c>
      <c r="C218" s="110"/>
      <c r="D218" s="107"/>
      <c r="E218" s="108"/>
      <c r="F218" s="108"/>
    </row>
    <row r="219" spans="1:8" ht="76.5" customHeight="1" x14ac:dyDescent="0.2">
      <c r="A219" s="135"/>
      <c r="B219" s="109" t="s">
        <v>447</v>
      </c>
      <c r="C219" s="110"/>
      <c r="D219" s="107"/>
      <c r="E219" s="108"/>
      <c r="F219" s="108"/>
      <c r="H219" s="144"/>
    </row>
    <row r="220" spans="1:8" x14ac:dyDescent="0.2">
      <c r="A220" s="135"/>
      <c r="B220" s="122"/>
      <c r="C220" s="110">
        <v>10</v>
      </c>
      <c r="D220" s="107" t="s">
        <v>1</v>
      </c>
      <c r="E220" s="13"/>
      <c r="F220" s="108">
        <f>C220*E220</f>
        <v>0</v>
      </c>
      <c r="H220" s="144"/>
    </row>
    <row r="221" spans="1:8" x14ac:dyDescent="0.2">
      <c r="A221" s="136"/>
      <c r="B221" s="112"/>
      <c r="C221" s="113"/>
      <c r="D221" s="114"/>
      <c r="E221" s="115"/>
      <c r="F221" s="115"/>
      <c r="H221" s="144"/>
    </row>
    <row r="222" spans="1:8" x14ac:dyDescent="0.2">
      <c r="A222" s="134"/>
      <c r="B222" s="117"/>
      <c r="C222" s="118"/>
      <c r="D222" s="119"/>
      <c r="E222" s="120"/>
      <c r="F222" s="121"/>
      <c r="H222" s="144"/>
    </row>
    <row r="223" spans="1:8" x14ac:dyDescent="0.2">
      <c r="A223" s="105">
        <f>COUNT($A$13:A222)+1</f>
        <v>42</v>
      </c>
      <c r="B223" s="122" t="s">
        <v>16</v>
      </c>
      <c r="C223" s="110"/>
      <c r="D223" s="107"/>
      <c r="E223" s="108"/>
      <c r="F223" s="106"/>
      <c r="H223" s="144"/>
    </row>
    <row r="224" spans="1:8" ht="38.25" x14ac:dyDescent="0.2">
      <c r="A224" s="135"/>
      <c r="B224" s="109" t="s">
        <v>69</v>
      </c>
      <c r="C224" s="110"/>
      <c r="D224" s="107"/>
      <c r="E224" s="108"/>
      <c r="F224" s="106"/>
      <c r="H224" s="144"/>
    </row>
    <row r="225" spans="1:8" x14ac:dyDescent="0.2">
      <c r="A225" s="135"/>
      <c r="B225" s="109"/>
      <c r="C225" s="110">
        <v>1</v>
      </c>
      <c r="D225" s="107" t="s">
        <v>1</v>
      </c>
      <c r="E225" s="13"/>
      <c r="F225" s="108">
        <f>C225*E225</f>
        <v>0</v>
      </c>
      <c r="H225" s="144"/>
    </row>
    <row r="226" spans="1:8" x14ac:dyDescent="0.2">
      <c r="A226" s="136"/>
      <c r="B226" s="112"/>
      <c r="C226" s="113"/>
      <c r="D226" s="114"/>
      <c r="E226" s="115"/>
      <c r="F226" s="115"/>
      <c r="H226" s="144"/>
    </row>
    <row r="227" spans="1:8" x14ac:dyDescent="0.2">
      <c r="A227" s="134"/>
      <c r="B227" s="117"/>
      <c r="C227" s="118"/>
      <c r="D227" s="119"/>
      <c r="E227" s="120"/>
      <c r="F227" s="121"/>
      <c r="H227" s="144"/>
    </row>
    <row r="228" spans="1:8" x14ac:dyDescent="0.2">
      <c r="A228" s="105">
        <f>COUNT($A$13:A227)+1</f>
        <v>43</v>
      </c>
      <c r="B228" s="122" t="s">
        <v>17</v>
      </c>
      <c r="C228" s="110"/>
      <c r="D228" s="107"/>
      <c r="E228" s="108"/>
      <c r="F228" s="106"/>
    </row>
    <row r="229" spans="1:8" ht="76.5" x14ac:dyDescent="0.2">
      <c r="A229" s="135"/>
      <c r="B229" s="109" t="s">
        <v>70</v>
      </c>
      <c r="C229" s="110"/>
      <c r="D229" s="107"/>
      <c r="E229" s="108"/>
      <c r="F229" s="106"/>
    </row>
    <row r="230" spans="1:8" x14ac:dyDescent="0.2">
      <c r="A230" s="135"/>
      <c r="B230" s="109"/>
      <c r="C230" s="110">
        <v>4</v>
      </c>
      <c r="D230" s="107" t="s">
        <v>1</v>
      </c>
      <c r="E230" s="13"/>
      <c r="F230" s="108">
        <f>C230*E230</f>
        <v>0</v>
      </c>
    </row>
    <row r="231" spans="1:8" x14ac:dyDescent="0.2">
      <c r="A231" s="136"/>
      <c r="B231" s="112"/>
      <c r="C231" s="113"/>
      <c r="D231" s="114"/>
      <c r="E231" s="115"/>
      <c r="F231" s="115"/>
    </row>
    <row r="232" spans="1:8" x14ac:dyDescent="0.2">
      <c r="A232" s="134"/>
      <c r="B232" s="117"/>
      <c r="C232" s="118"/>
      <c r="D232" s="119"/>
      <c r="E232" s="120"/>
      <c r="F232" s="120"/>
    </row>
    <row r="233" spans="1:8" x14ac:dyDescent="0.2">
      <c r="A233" s="105">
        <f>COUNT($A$12:A232)+1</f>
        <v>44</v>
      </c>
      <c r="B233" s="122" t="s">
        <v>438</v>
      </c>
      <c r="C233" s="110"/>
      <c r="D233" s="107"/>
      <c r="E233" s="108"/>
      <c r="F233" s="108"/>
    </row>
    <row r="234" spans="1:8" ht="76.5" x14ac:dyDescent="0.2">
      <c r="A234" s="135"/>
      <c r="B234" s="109" t="s">
        <v>439</v>
      </c>
      <c r="C234" s="110"/>
      <c r="D234" s="107"/>
      <c r="E234" s="108"/>
      <c r="F234" s="108"/>
    </row>
    <row r="235" spans="1:8" x14ac:dyDescent="0.2">
      <c r="A235" s="135"/>
      <c r="B235" s="109"/>
      <c r="C235" s="110">
        <v>2</v>
      </c>
      <c r="D235" s="107" t="s">
        <v>1</v>
      </c>
      <c r="E235" s="13"/>
      <c r="F235" s="108">
        <f>C235*E235</f>
        <v>0</v>
      </c>
    </row>
    <row r="236" spans="1:8" x14ac:dyDescent="0.2">
      <c r="A236" s="136"/>
      <c r="B236" s="112"/>
      <c r="C236" s="113"/>
      <c r="D236" s="114"/>
      <c r="E236" s="115"/>
      <c r="F236" s="115"/>
    </row>
    <row r="237" spans="1:8" x14ac:dyDescent="0.2">
      <c r="A237" s="134"/>
      <c r="B237" s="117"/>
      <c r="C237" s="118"/>
      <c r="D237" s="119"/>
      <c r="E237" s="120"/>
      <c r="F237" s="121"/>
    </row>
    <row r="238" spans="1:8" x14ac:dyDescent="0.2">
      <c r="A238" s="105">
        <f>COUNT($A$12:A237)+1</f>
        <v>45</v>
      </c>
      <c r="B238" s="122" t="s">
        <v>440</v>
      </c>
      <c r="C238" s="110"/>
      <c r="D238" s="107"/>
      <c r="E238" s="108"/>
      <c r="F238" s="106"/>
    </row>
    <row r="239" spans="1:8" ht="51" x14ac:dyDescent="0.2">
      <c r="A239" s="135"/>
      <c r="B239" s="109" t="s">
        <v>441</v>
      </c>
      <c r="C239" s="110"/>
      <c r="D239" s="107"/>
      <c r="E239" s="108"/>
      <c r="F239" s="106"/>
    </row>
    <row r="240" spans="1:8" ht="14.25" x14ac:dyDescent="0.2">
      <c r="A240" s="135"/>
      <c r="B240" s="109"/>
      <c r="C240" s="110">
        <v>20</v>
      </c>
      <c r="D240" s="107" t="s">
        <v>32</v>
      </c>
      <c r="E240" s="13"/>
      <c r="F240" s="108">
        <f>C240*E240</f>
        <v>0</v>
      </c>
    </row>
    <row r="241" spans="1:6" x14ac:dyDescent="0.2">
      <c r="A241" s="136"/>
      <c r="B241" s="112"/>
      <c r="C241" s="113"/>
      <c r="D241" s="114"/>
      <c r="E241" s="115"/>
      <c r="F241" s="115"/>
    </row>
    <row r="242" spans="1:6" x14ac:dyDescent="0.2">
      <c r="A242" s="134"/>
      <c r="B242" s="117"/>
      <c r="C242" s="118"/>
      <c r="D242" s="119"/>
      <c r="E242" s="120"/>
      <c r="F242" s="121"/>
    </row>
    <row r="243" spans="1:6" x14ac:dyDescent="0.2">
      <c r="A243" s="105">
        <f>COUNT($A$12:A242)+1</f>
        <v>46</v>
      </c>
      <c r="B243" s="122" t="s">
        <v>442</v>
      </c>
      <c r="C243" s="110"/>
      <c r="D243" s="107"/>
      <c r="E243" s="108"/>
      <c r="F243" s="106"/>
    </row>
    <row r="244" spans="1:6" ht="38.25" x14ac:dyDescent="0.2">
      <c r="A244" s="135"/>
      <c r="B244" s="109" t="s">
        <v>443</v>
      </c>
      <c r="C244" s="110"/>
      <c r="D244" s="107"/>
      <c r="E244" s="108"/>
      <c r="F244" s="106"/>
    </row>
    <row r="245" spans="1:6" ht="14.25" x14ac:dyDescent="0.2">
      <c r="A245" s="135"/>
      <c r="B245" s="109"/>
      <c r="C245" s="110">
        <v>5</v>
      </c>
      <c r="D245" s="107" t="s">
        <v>32</v>
      </c>
      <c r="E245" s="13"/>
      <c r="F245" s="108">
        <f>C245*E245</f>
        <v>0</v>
      </c>
    </row>
    <row r="246" spans="1:6" x14ac:dyDescent="0.2">
      <c r="A246" s="134"/>
      <c r="B246" s="117"/>
      <c r="C246" s="118"/>
      <c r="D246" s="119"/>
      <c r="E246" s="120"/>
      <c r="F246" s="120"/>
    </row>
    <row r="247" spans="1:6" x14ac:dyDescent="0.2">
      <c r="A247" s="105">
        <f>COUNT($A$11:A246)+1</f>
        <v>47</v>
      </c>
      <c r="B247" s="122" t="s">
        <v>108</v>
      </c>
      <c r="C247" s="110"/>
      <c r="D247" s="107"/>
      <c r="E247" s="108"/>
      <c r="F247" s="108"/>
    </row>
    <row r="248" spans="1:6" x14ac:dyDescent="0.2">
      <c r="A248" s="135"/>
      <c r="B248" s="109" t="s">
        <v>111</v>
      </c>
      <c r="C248" s="110"/>
      <c r="D248" s="107"/>
      <c r="E248" s="108"/>
      <c r="F248" s="108"/>
    </row>
    <row r="249" spans="1:6" x14ac:dyDescent="0.2">
      <c r="A249" s="135"/>
      <c r="B249" s="122" t="s">
        <v>109</v>
      </c>
      <c r="C249" s="110"/>
      <c r="D249" s="107"/>
      <c r="E249" s="115"/>
      <c r="F249" s="108"/>
    </row>
    <row r="250" spans="1:6" x14ac:dyDescent="0.2">
      <c r="A250" s="135"/>
      <c r="B250" s="109" t="s">
        <v>110</v>
      </c>
      <c r="C250" s="110">
        <v>2</v>
      </c>
      <c r="D250" s="107" t="s">
        <v>105</v>
      </c>
      <c r="E250" s="13"/>
      <c r="F250" s="108">
        <f t="shared" ref="F250" si="1">C250*E250</f>
        <v>0</v>
      </c>
    </row>
    <row r="251" spans="1:6" x14ac:dyDescent="0.2">
      <c r="A251" s="136"/>
      <c r="B251" s="112"/>
      <c r="C251" s="113"/>
      <c r="D251" s="143"/>
      <c r="E251" s="115"/>
      <c r="F251" s="115"/>
    </row>
    <row r="252" spans="1:6" x14ac:dyDescent="0.2">
      <c r="A252" s="134"/>
      <c r="B252" s="98"/>
      <c r="C252" s="118"/>
      <c r="D252" s="145"/>
      <c r="E252" s="100"/>
      <c r="F252" s="100"/>
    </row>
    <row r="253" spans="1:6" x14ac:dyDescent="0.2">
      <c r="A253" s="105">
        <f>COUNT($A$11:A252)+1</f>
        <v>48</v>
      </c>
      <c r="B253" s="122" t="s">
        <v>126</v>
      </c>
      <c r="C253" s="110"/>
      <c r="D253" s="107"/>
      <c r="E253" s="108"/>
      <c r="F253" s="108"/>
    </row>
    <row r="254" spans="1:6" ht="38.25" x14ac:dyDescent="0.2">
      <c r="A254" s="135"/>
      <c r="B254" s="109" t="s">
        <v>127</v>
      </c>
      <c r="C254" s="110"/>
      <c r="D254" s="107"/>
      <c r="E254" s="108"/>
      <c r="F254" s="108"/>
    </row>
    <row r="255" spans="1:6" x14ac:dyDescent="0.2">
      <c r="A255" s="135"/>
      <c r="B255" s="109"/>
      <c r="C255" s="110">
        <v>5</v>
      </c>
      <c r="D255" s="107" t="s">
        <v>128</v>
      </c>
      <c r="E255" s="13"/>
      <c r="F255" s="108">
        <f>C255*E255</f>
        <v>0</v>
      </c>
    </row>
    <row r="256" spans="1:6" x14ac:dyDescent="0.2">
      <c r="A256" s="136"/>
      <c r="B256" s="112"/>
      <c r="C256" s="113"/>
      <c r="D256" s="114"/>
      <c r="E256" s="115"/>
      <c r="F256" s="115"/>
    </row>
    <row r="257" spans="1:6" x14ac:dyDescent="0.2">
      <c r="A257" s="134"/>
      <c r="B257" s="98"/>
      <c r="C257" s="99"/>
      <c r="D257" s="100"/>
      <c r="E257" s="101"/>
      <c r="F257" s="99"/>
    </row>
    <row r="258" spans="1:6" x14ac:dyDescent="0.2">
      <c r="A258" s="105">
        <f>COUNT($A$13:A257)+1</f>
        <v>49</v>
      </c>
      <c r="B258" s="122" t="s">
        <v>18</v>
      </c>
      <c r="C258" s="106"/>
      <c r="D258" s="107"/>
      <c r="E258" s="146"/>
      <c r="F258" s="106"/>
    </row>
    <row r="259" spans="1:6" ht="76.5" x14ac:dyDescent="0.2">
      <c r="A259" s="135"/>
      <c r="B259" s="109" t="s">
        <v>65</v>
      </c>
      <c r="C259" s="106"/>
      <c r="D259" s="107"/>
      <c r="E259" s="108"/>
      <c r="F259" s="106"/>
    </row>
    <row r="260" spans="1:6" x14ac:dyDescent="0.2">
      <c r="A260" s="105"/>
      <c r="B260" s="147"/>
      <c r="C260" s="148"/>
      <c r="D260" s="149">
        <v>0.05</v>
      </c>
      <c r="E260" s="106"/>
      <c r="F260" s="108">
        <f>SUM(F15:F259)*D260</f>
        <v>0</v>
      </c>
    </row>
    <row r="261" spans="1:6" x14ac:dyDescent="0.2">
      <c r="A261" s="111"/>
      <c r="B261" s="150"/>
      <c r="C261" s="151"/>
      <c r="D261" s="152"/>
      <c r="E261" s="153"/>
      <c r="F261" s="115"/>
    </row>
    <row r="262" spans="1:6" x14ac:dyDescent="0.2">
      <c r="A262" s="134"/>
      <c r="B262" s="117"/>
      <c r="C262" s="121"/>
      <c r="D262" s="119"/>
      <c r="E262" s="154"/>
      <c r="F262" s="120"/>
    </row>
    <row r="263" spans="1:6" x14ac:dyDescent="0.2">
      <c r="A263" s="105">
        <f>COUNT($A$13:A262)+1</f>
        <v>50</v>
      </c>
      <c r="B263" s="122" t="s">
        <v>104</v>
      </c>
      <c r="C263" s="106"/>
      <c r="D263" s="107"/>
      <c r="E263" s="146"/>
      <c r="F263" s="108"/>
    </row>
    <row r="264" spans="1:6" ht="38.25" x14ac:dyDescent="0.2">
      <c r="A264" s="135"/>
      <c r="B264" s="109" t="s">
        <v>19</v>
      </c>
      <c r="C264" s="106"/>
      <c r="D264" s="107"/>
      <c r="E264" s="106"/>
      <c r="F264" s="108"/>
    </row>
    <row r="265" spans="1:6" x14ac:dyDescent="0.2">
      <c r="A265" s="135"/>
      <c r="B265" s="109"/>
      <c r="C265" s="148"/>
      <c r="D265" s="149">
        <v>0.05</v>
      </c>
      <c r="E265" s="106"/>
      <c r="F265" s="108">
        <f>SUM(F15:F259)*D265</f>
        <v>0</v>
      </c>
    </row>
    <row r="266" spans="1:6" x14ac:dyDescent="0.2">
      <c r="A266" s="136"/>
      <c r="B266" s="112"/>
      <c r="C266" s="153"/>
      <c r="D266" s="114"/>
      <c r="E266" s="153"/>
      <c r="F266" s="153"/>
    </row>
    <row r="267" spans="1:6" x14ac:dyDescent="0.2">
      <c r="A267" s="135"/>
      <c r="B267" s="109"/>
      <c r="C267" s="106"/>
      <c r="D267" s="107"/>
      <c r="E267" s="106"/>
      <c r="F267" s="106"/>
    </row>
    <row r="268" spans="1:6" x14ac:dyDescent="0.2">
      <c r="A268" s="105">
        <f>COUNT($A$13:A266)+1</f>
        <v>51</v>
      </c>
      <c r="B268" s="122" t="s">
        <v>66</v>
      </c>
      <c r="C268" s="106"/>
      <c r="D268" s="107"/>
      <c r="E268" s="106"/>
      <c r="F268" s="106"/>
    </row>
    <row r="269" spans="1:6" ht="38.25" x14ac:dyDescent="0.2">
      <c r="A269" s="135"/>
      <c r="B269" s="109" t="s">
        <v>20</v>
      </c>
      <c r="C269" s="148"/>
      <c r="D269" s="149">
        <v>0.1</v>
      </c>
      <c r="E269" s="106"/>
      <c r="F269" s="108">
        <f>SUM(F15:F259)*D269</f>
        <v>0</v>
      </c>
    </row>
    <row r="270" spans="1:6" x14ac:dyDescent="0.2">
      <c r="A270" s="136"/>
      <c r="C270" s="106"/>
      <c r="D270" s="107"/>
      <c r="E270" s="146"/>
      <c r="F270" s="106"/>
    </row>
    <row r="271" spans="1:6" x14ac:dyDescent="0.2">
      <c r="A271" s="156"/>
      <c r="B271" s="157" t="s">
        <v>2</v>
      </c>
      <c r="C271" s="158"/>
      <c r="D271" s="159"/>
      <c r="E271" s="160" t="s">
        <v>31</v>
      </c>
      <c r="F271" s="160">
        <f>SUM(F15:F270)</f>
        <v>0</v>
      </c>
    </row>
  </sheetData>
  <sheetProtection algorithmName="SHA-512" hashValue="/mWZLtpURKGm83ICRzFRJZIPVqeXFxb/Atb4CVOI9EOrXKVskK7qRWLqHN4EsG56WkimOZTtf6eLoWsGcgApWg==" saltValue="KXD1ciy9to6XkHpuEQO7BA==" spinCount="100000" sheet="1" objects="1" scenarios="1"/>
  <mergeCells count="2">
    <mergeCell ref="B8:F9"/>
    <mergeCell ref="C3:E3"/>
  </mergeCells>
  <phoneticPr fontId="0" type="noConversion"/>
  <pageMargins left="0.78740157480314965" right="0.27559055118110237" top="0.86614173228346458" bottom="0.74803149606299213" header="0.31496062992125984" footer="0.31496062992125984"/>
  <pageSetup paperSize="9" orientation="portrait" r:id="rId1"/>
  <headerFooter alignWithMargins="0">
    <oddHeader>&amp;L&amp;"Arial,Navadno"&amp;8ENERGETIKA LJUBLJANA d.o.o.
SEKTOR ZA INVESTICIJE IN RAZVOJ - SLUŽBA ZA PROJEKTIRANJE
št. projekta: 35/C-1810</oddHeader>
    <oddFooter>&amp;C&amp;"Arial,Navadno"&amp;P / &amp;N</oddFooter>
  </headerFooter>
  <rowBreaks count="8" manualBreakCount="8">
    <brk id="36" max="5" man="1"/>
    <brk id="66" max="16383" man="1"/>
    <brk id="98" max="16383" man="1"/>
    <brk id="130" max="16383" man="1"/>
    <brk id="161" max="16383" man="1"/>
    <brk id="196" max="16383" man="1"/>
    <brk id="226" max="16383" man="1"/>
    <brk id="256"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A1:H286"/>
  <sheetViews>
    <sheetView zoomScaleNormal="100" zoomScaleSheetLayoutView="100" workbookViewId="0">
      <selection activeCell="J51" sqref="J51"/>
    </sheetView>
  </sheetViews>
  <sheetFormatPr defaultColWidth="9.140625" defaultRowHeight="12.75" x14ac:dyDescent="0.2"/>
  <cols>
    <col min="1" max="1" width="5.7109375" style="88" customWidth="1"/>
    <col min="2" max="2" width="50.7109375" style="155" customWidth="1"/>
    <col min="3" max="3" width="7.7109375" style="91" customWidth="1"/>
    <col min="4" max="4" width="4.7109375" style="92" customWidth="1"/>
    <col min="5" max="5" width="11.7109375" style="90" customWidth="1"/>
    <col min="6" max="6" width="12.7109375" style="91" customWidth="1"/>
    <col min="7" max="7" width="9.140625" style="92"/>
    <col min="8" max="8" width="10.140625" style="92" bestFit="1" customWidth="1"/>
    <col min="9" max="16384" width="9.140625" style="92"/>
  </cols>
  <sheetData>
    <row r="1" spans="1:6" x14ac:dyDescent="0.2">
      <c r="A1" s="86" t="s">
        <v>689</v>
      </c>
      <c r="B1" s="87" t="s">
        <v>6</v>
      </c>
      <c r="C1" s="88"/>
      <c r="D1" s="89"/>
    </row>
    <row r="2" spans="1:6" x14ac:dyDescent="0.2">
      <c r="A2" s="86" t="s">
        <v>690</v>
      </c>
      <c r="B2" s="87" t="s">
        <v>7</v>
      </c>
      <c r="C2" s="88"/>
      <c r="D2" s="89"/>
    </row>
    <row r="3" spans="1:6" x14ac:dyDescent="0.2">
      <c r="A3" s="86" t="s">
        <v>682</v>
      </c>
      <c r="B3" s="87" t="s">
        <v>130</v>
      </c>
      <c r="C3" s="621"/>
      <c r="D3" s="621"/>
      <c r="E3" s="621"/>
    </row>
    <row r="4" spans="1:6" x14ac:dyDescent="0.2">
      <c r="A4" s="86"/>
      <c r="B4" s="87" t="s">
        <v>151</v>
      </c>
      <c r="C4" s="88"/>
      <c r="D4" s="89"/>
    </row>
    <row r="5" spans="1:6" ht="76.5" x14ac:dyDescent="0.2">
      <c r="A5" s="93" t="s">
        <v>0</v>
      </c>
      <c r="B5" s="94" t="s">
        <v>24</v>
      </c>
      <c r="C5" s="95" t="s">
        <v>8</v>
      </c>
      <c r="D5" s="95" t="s">
        <v>9</v>
      </c>
      <c r="E5" s="96" t="s">
        <v>28</v>
      </c>
      <c r="F5" s="96" t="s">
        <v>29</v>
      </c>
    </row>
    <row r="6" spans="1:6" x14ac:dyDescent="0.2">
      <c r="A6" s="97">
        <v>1</v>
      </c>
      <c r="B6" s="98"/>
      <c r="C6" s="99"/>
      <c r="D6" s="100"/>
      <c r="E6" s="101"/>
      <c r="F6" s="99"/>
    </row>
    <row r="7" spans="1:6" x14ac:dyDescent="0.2">
      <c r="A7" s="102"/>
      <c r="B7" s="87" t="s">
        <v>88</v>
      </c>
    </row>
    <row r="8" spans="1:6" x14ac:dyDescent="0.2">
      <c r="A8" s="102"/>
      <c r="B8" s="620" t="s">
        <v>87</v>
      </c>
      <c r="C8" s="620"/>
      <c r="D8" s="620"/>
      <c r="E8" s="620"/>
      <c r="F8" s="620"/>
    </row>
    <row r="9" spans="1:6" x14ac:dyDescent="0.2">
      <c r="A9" s="102"/>
      <c r="B9" s="620"/>
      <c r="C9" s="620"/>
      <c r="D9" s="620"/>
      <c r="E9" s="620"/>
      <c r="F9" s="620"/>
    </row>
    <row r="10" spans="1:6" x14ac:dyDescent="0.2">
      <c r="A10" s="102"/>
      <c r="B10" s="103"/>
      <c r="C10" s="103"/>
      <c r="D10" s="103"/>
      <c r="E10" s="103"/>
      <c r="F10" s="103"/>
    </row>
    <row r="11" spans="1:6" x14ac:dyDescent="0.2">
      <c r="A11" s="102"/>
      <c r="B11" s="122"/>
    </row>
    <row r="12" spans="1:6" x14ac:dyDescent="0.2">
      <c r="A12" s="97"/>
      <c r="B12" s="98"/>
      <c r="C12" s="99"/>
      <c r="D12" s="100"/>
      <c r="E12" s="101"/>
      <c r="F12" s="99"/>
    </row>
    <row r="13" spans="1:6" ht="14.25" customHeight="1" x14ac:dyDescent="0.2">
      <c r="A13" s="105">
        <f>COUNT(A6+1)</f>
        <v>1</v>
      </c>
      <c r="B13" s="122" t="s">
        <v>688</v>
      </c>
      <c r="C13" s="106"/>
      <c r="D13" s="107"/>
      <c r="E13" s="108"/>
      <c r="F13" s="108"/>
    </row>
    <row r="14" spans="1:6" ht="38.25" x14ac:dyDescent="0.2">
      <c r="A14" s="105"/>
      <c r="B14" s="109" t="s">
        <v>35</v>
      </c>
      <c r="C14" s="106"/>
      <c r="D14" s="107"/>
      <c r="E14" s="108"/>
      <c r="F14" s="108"/>
    </row>
    <row r="15" spans="1:6" ht="14.25" x14ac:dyDescent="0.2">
      <c r="A15" s="105"/>
      <c r="B15" s="109"/>
      <c r="C15" s="110">
        <v>350</v>
      </c>
      <c r="D15" s="107" t="s">
        <v>27</v>
      </c>
      <c r="E15" s="637"/>
      <c r="F15" s="108">
        <f>C15*E15</f>
        <v>0</v>
      </c>
    </row>
    <row r="16" spans="1:6" x14ac:dyDescent="0.2">
      <c r="A16" s="111"/>
      <c r="B16" s="112"/>
      <c r="C16" s="113"/>
      <c r="D16" s="114"/>
      <c r="E16" s="115"/>
      <c r="F16" s="115"/>
    </row>
    <row r="17" spans="1:6" x14ac:dyDescent="0.2">
      <c r="A17" s="134"/>
      <c r="B17" s="98"/>
      <c r="C17" s="118"/>
      <c r="D17" s="100"/>
      <c r="E17" s="101"/>
      <c r="F17" s="99"/>
    </row>
    <row r="18" spans="1:6" x14ac:dyDescent="0.2">
      <c r="A18" s="105">
        <f>COUNT($A$12:A17)+1</f>
        <v>2</v>
      </c>
      <c r="B18" s="122" t="s">
        <v>165</v>
      </c>
      <c r="C18" s="110"/>
      <c r="D18" s="107"/>
      <c r="E18" s="108"/>
      <c r="F18" s="106"/>
    </row>
    <row r="19" spans="1:6" ht="38.25" x14ac:dyDescent="0.2">
      <c r="A19" s="105"/>
      <c r="B19" s="109" t="s">
        <v>166</v>
      </c>
      <c r="C19" s="110"/>
      <c r="D19" s="107"/>
      <c r="E19" s="108"/>
      <c r="F19" s="106"/>
    </row>
    <row r="20" spans="1:6" x14ac:dyDescent="0.2">
      <c r="A20" s="105"/>
      <c r="B20" s="109"/>
      <c r="C20" s="110">
        <v>1</v>
      </c>
      <c r="D20" s="107" t="s">
        <v>1</v>
      </c>
      <c r="E20" s="13"/>
      <c r="F20" s="108">
        <f>C20*E20</f>
        <v>0</v>
      </c>
    </row>
    <row r="21" spans="1:6" x14ac:dyDescent="0.2">
      <c r="A21" s="105"/>
      <c r="B21" s="109"/>
      <c r="C21" s="110"/>
      <c r="D21" s="107"/>
      <c r="E21" s="108"/>
      <c r="F21" s="108"/>
    </row>
    <row r="22" spans="1:6" x14ac:dyDescent="0.2">
      <c r="A22" s="116"/>
      <c r="B22" s="117"/>
      <c r="C22" s="118"/>
      <c r="D22" s="119"/>
      <c r="E22" s="120"/>
      <c r="F22" s="121"/>
    </row>
    <row r="23" spans="1:6" x14ac:dyDescent="0.2">
      <c r="A23" s="105">
        <f>COUNT($A$13:A22)+1</f>
        <v>3</v>
      </c>
      <c r="B23" s="122" t="s">
        <v>11</v>
      </c>
      <c r="C23" s="110"/>
      <c r="D23" s="107"/>
      <c r="E23" s="108"/>
      <c r="F23" s="106"/>
    </row>
    <row r="24" spans="1:6" ht="39" customHeight="1" x14ac:dyDescent="0.2">
      <c r="A24" s="105"/>
      <c r="B24" s="109" t="s">
        <v>26</v>
      </c>
      <c r="C24" s="110"/>
      <c r="D24" s="107"/>
      <c r="E24" s="108"/>
      <c r="F24" s="106"/>
    </row>
    <row r="25" spans="1:6" ht="13.5" customHeight="1" x14ac:dyDescent="0.2">
      <c r="A25" s="105"/>
      <c r="B25" s="161" t="s">
        <v>112</v>
      </c>
      <c r="C25" s="110"/>
      <c r="D25" s="107"/>
      <c r="E25" s="108"/>
      <c r="F25" s="106"/>
    </row>
    <row r="26" spans="1:6" ht="14.25" x14ac:dyDescent="0.2">
      <c r="A26" s="105"/>
      <c r="B26" s="109"/>
      <c r="C26" s="110">
        <v>10</v>
      </c>
      <c r="D26" s="107" t="s">
        <v>27</v>
      </c>
      <c r="E26" s="13"/>
      <c r="F26" s="108">
        <f>C26*E26</f>
        <v>0</v>
      </c>
    </row>
    <row r="27" spans="1:6" x14ac:dyDescent="0.2">
      <c r="A27" s="111"/>
      <c r="B27" s="112"/>
      <c r="C27" s="113"/>
      <c r="D27" s="114"/>
      <c r="E27" s="115"/>
      <c r="F27" s="115"/>
    </row>
    <row r="28" spans="1:6" x14ac:dyDescent="0.2">
      <c r="A28" s="116"/>
      <c r="B28" s="117"/>
      <c r="C28" s="118"/>
      <c r="D28" s="119"/>
      <c r="E28" s="120"/>
      <c r="F28" s="121"/>
    </row>
    <row r="29" spans="1:6" x14ac:dyDescent="0.2">
      <c r="A29" s="105">
        <f>COUNT($A$13:A28)+1</f>
        <v>4</v>
      </c>
      <c r="B29" s="122" t="s">
        <v>36</v>
      </c>
      <c r="C29" s="110"/>
      <c r="D29" s="107"/>
      <c r="E29" s="108"/>
      <c r="F29" s="106"/>
    </row>
    <row r="30" spans="1:6" ht="63.75" x14ac:dyDescent="0.2">
      <c r="A30" s="105"/>
      <c r="B30" s="109" t="s">
        <v>37</v>
      </c>
      <c r="C30" s="110"/>
      <c r="D30" s="107"/>
      <c r="E30" s="108"/>
      <c r="F30" s="106"/>
    </row>
    <row r="31" spans="1:6" ht="13.5" customHeight="1" x14ac:dyDescent="0.2">
      <c r="A31" s="105"/>
      <c r="B31" s="161" t="s">
        <v>112</v>
      </c>
      <c r="C31" s="110"/>
      <c r="D31" s="107"/>
      <c r="E31" s="108"/>
      <c r="F31" s="106"/>
    </row>
    <row r="32" spans="1:6" x14ac:dyDescent="0.2">
      <c r="A32" s="105"/>
      <c r="B32" s="109"/>
      <c r="C32" s="110">
        <v>1</v>
      </c>
      <c r="D32" s="107" t="s">
        <v>1</v>
      </c>
      <c r="E32" s="13"/>
      <c r="F32" s="108">
        <f>C32*E32</f>
        <v>0</v>
      </c>
    </row>
    <row r="33" spans="1:6" x14ac:dyDescent="0.2">
      <c r="A33" s="111"/>
      <c r="B33" s="112"/>
      <c r="C33" s="113"/>
      <c r="D33" s="114"/>
      <c r="E33" s="115"/>
      <c r="F33" s="115"/>
    </row>
    <row r="34" spans="1:6" x14ac:dyDescent="0.2">
      <c r="A34" s="134"/>
      <c r="B34" s="98"/>
      <c r="C34" s="118"/>
      <c r="D34" s="100"/>
      <c r="E34" s="101"/>
      <c r="F34" s="99"/>
    </row>
    <row r="35" spans="1:6" x14ac:dyDescent="0.2">
      <c r="A35" s="105">
        <f>COUNT($A$12:A34)+1</f>
        <v>5</v>
      </c>
      <c r="B35" s="122" t="s">
        <v>143</v>
      </c>
      <c r="C35" s="110"/>
      <c r="D35" s="107"/>
      <c r="E35" s="108"/>
      <c r="F35" s="106"/>
    </row>
    <row r="36" spans="1:6" ht="25.5" x14ac:dyDescent="0.2">
      <c r="A36" s="105"/>
      <c r="B36" s="109" t="s">
        <v>144</v>
      </c>
      <c r="C36" s="110"/>
      <c r="D36" s="107"/>
      <c r="E36" s="108"/>
      <c r="F36" s="106"/>
    </row>
    <row r="37" spans="1:6" x14ac:dyDescent="0.2">
      <c r="A37" s="105"/>
      <c r="B37" s="109"/>
      <c r="C37" s="110">
        <v>1</v>
      </c>
      <c r="D37" s="107" t="s">
        <v>1</v>
      </c>
      <c r="E37" s="13"/>
      <c r="F37" s="108">
        <f>C37*E37</f>
        <v>0</v>
      </c>
    </row>
    <row r="38" spans="1:6" x14ac:dyDescent="0.2">
      <c r="A38" s="105"/>
      <c r="B38" s="109"/>
      <c r="C38" s="110"/>
      <c r="D38" s="107"/>
      <c r="E38" s="108"/>
      <c r="F38" s="108"/>
    </row>
    <row r="39" spans="1:6" x14ac:dyDescent="0.2">
      <c r="A39" s="116"/>
      <c r="B39" s="117"/>
      <c r="C39" s="118"/>
      <c r="D39" s="119"/>
      <c r="E39" s="120"/>
      <c r="F39" s="121"/>
    </row>
    <row r="40" spans="1:6" x14ac:dyDescent="0.2">
      <c r="A40" s="105">
        <f>COUNT($A$13:A39)+1</f>
        <v>6</v>
      </c>
      <c r="B40" s="125" t="s">
        <v>38</v>
      </c>
      <c r="C40" s="110"/>
      <c r="D40" s="126"/>
      <c r="E40" s="127"/>
      <c r="F40" s="128"/>
    </row>
    <row r="41" spans="1:6" ht="51" x14ac:dyDescent="0.2">
      <c r="A41" s="105"/>
      <c r="B41" s="109" t="s">
        <v>39</v>
      </c>
      <c r="C41" s="110"/>
      <c r="D41" s="126"/>
      <c r="E41" s="127"/>
      <c r="F41" s="127"/>
    </row>
    <row r="42" spans="1:6" ht="14.25" x14ac:dyDescent="0.2">
      <c r="A42" s="105"/>
      <c r="B42" s="109"/>
      <c r="C42" s="110">
        <v>30</v>
      </c>
      <c r="D42" s="107" t="s">
        <v>27</v>
      </c>
      <c r="E42" s="13"/>
      <c r="F42" s="108">
        <f>E42*C42</f>
        <v>0</v>
      </c>
    </row>
    <row r="43" spans="1:6" x14ac:dyDescent="0.2">
      <c r="A43" s="111"/>
      <c r="B43" s="112"/>
      <c r="C43" s="113"/>
      <c r="D43" s="114"/>
      <c r="E43" s="115"/>
      <c r="F43" s="115"/>
    </row>
    <row r="44" spans="1:6" x14ac:dyDescent="0.2">
      <c r="A44" s="116"/>
      <c r="B44" s="117"/>
      <c r="C44" s="118"/>
      <c r="D44" s="119"/>
      <c r="E44" s="120"/>
      <c r="F44" s="120"/>
    </row>
    <row r="45" spans="1:6" x14ac:dyDescent="0.2">
      <c r="A45" s="105">
        <f>COUNT($A$13:A43)+1</f>
        <v>7</v>
      </c>
      <c r="B45" s="129" t="s">
        <v>40</v>
      </c>
      <c r="C45" s="110"/>
      <c r="D45" s="107"/>
      <c r="E45" s="108"/>
      <c r="F45" s="106"/>
    </row>
    <row r="46" spans="1:6" ht="38.25" x14ac:dyDescent="0.2">
      <c r="A46" s="105"/>
      <c r="B46" s="109" t="s">
        <v>41</v>
      </c>
      <c r="C46" s="110"/>
      <c r="D46" s="107"/>
      <c r="E46" s="108"/>
      <c r="F46" s="106"/>
    </row>
    <row r="47" spans="1:6" ht="14.25" x14ac:dyDescent="0.2">
      <c r="A47" s="105"/>
      <c r="B47" s="109"/>
      <c r="C47" s="110">
        <v>1</v>
      </c>
      <c r="D47" s="107" t="s">
        <v>27</v>
      </c>
      <c r="E47" s="13"/>
      <c r="F47" s="108">
        <f>E47*C47</f>
        <v>0</v>
      </c>
    </row>
    <row r="48" spans="1:6" x14ac:dyDescent="0.2">
      <c r="A48" s="111"/>
      <c r="B48" s="112"/>
      <c r="C48" s="113"/>
      <c r="D48" s="114"/>
      <c r="E48" s="115"/>
      <c r="F48" s="115"/>
    </row>
    <row r="49" spans="1:6" x14ac:dyDescent="0.2">
      <c r="A49" s="116"/>
      <c r="B49" s="117"/>
      <c r="C49" s="118"/>
      <c r="D49" s="119"/>
      <c r="E49" s="120"/>
      <c r="F49" s="121"/>
    </row>
    <row r="50" spans="1:6" x14ac:dyDescent="0.2">
      <c r="A50" s="105">
        <f>COUNT($A$13:A49)+1</f>
        <v>8</v>
      </c>
      <c r="B50" s="130" t="s">
        <v>42</v>
      </c>
      <c r="C50" s="110"/>
      <c r="D50" s="107"/>
      <c r="E50" s="108"/>
      <c r="F50" s="106"/>
    </row>
    <row r="51" spans="1:6" ht="63.75" x14ac:dyDescent="0.2">
      <c r="A51" s="105"/>
      <c r="B51" s="109" t="s">
        <v>43</v>
      </c>
      <c r="C51" s="110"/>
      <c r="D51" s="107"/>
      <c r="E51" s="108"/>
      <c r="F51" s="106"/>
    </row>
    <row r="52" spans="1:6" ht="14.25" x14ac:dyDescent="0.2">
      <c r="A52" s="105"/>
      <c r="B52" s="131"/>
      <c r="C52" s="110">
        <v>12</v>
      </c>
      <c r="D52" s="107" t="s">
        <v>27</v>
      </c>
      <c r="E52" s="13"/>
      <c r="F52" s="108">
        <f>E52*C52</f>
        <v>0</v>
      </c>
    </row>
    <row r="53" spans="1:6" x14ac:dyDescent="0.2">
      <c r="A53" s="105"/>
      <c r="B53" s="131"/>
      <c r="C53" s="110"/>
      <c r="D53" s="107"/>
      <c r="E53" s="115"/>
      <c r="F53" s="108"/>
    </row>
    <row r="54" spans="1:6" x14ac:dyDescent="0.2">
      <c r="A54" s="116"/>
      <c r="B54" s="117"/>
      <c r="C54" s="118"/>
      <c r="D54" s="119"/>
      <c r="E54" s="120"/>
      <c r="F54" s="121"/>
    </row>
    <row r="55" spans="1:6" x14ac:dyDescent="0.2">
      <c r="A55" s="105">
        <f>COUNT($A$12:A54)+1</f>
        <v>9</v>
      </c>
      <c r="B55" s="162" t="s">
        <v>44</v>
      </c>
      <c r="C55" s="110"/>
      <c r="D55" s="107"/>
      <c r="E55" s="108"/>
      <c r="F55" s="106"/>
    </row>
    <row r="56" spans="1:6" ht="25.5" x14ac:dyDescent="0.2">
      <c r="A56" s="105"/>
      <c r="B56" s="163" t="s">
        <v>45</v>
      </c>
      <c r="C56" s="110"/>
      <c r="D56" s="107"/>
      <c r="E56" s="108"/>
      <c r="F56" s="106"/>
    </row>
    <row r="57" spans="1:6" ht="14.25" x14ac:dyDescent="0.2">
      <c r="A57" s="105"/>
      <c r="B57" s="163"/>
      <c r="C57" s="110">
        <v>35</v>
      </c>
      <c r="D57" s="107" t="s">
        <v>33</v>
      </c>
      <c r="E57" s="13"/>
      <c r="F57" s="108">
        <f>E57*C57</f>
        <v>0</v>
      </c>
    </row>
    <row r="58" spans="1:6" x14ac:dyDescent="0.2">
      <c r="A58" s="111"/>
      <c r="B58" s="164"/>
      <c r="C58" s="113"/>
      <c r="D58" s="114"/>
      <c r="E58" s="115"/>
      <c r="F58" s="115"/>
    </row>
    <row r="59" spans="1:6" x14ac:dyDescent="0.2">
      <c r="A59" s="116"/>
      <c r="B59" s="117"/>
      <c r="C59" s="118"/>
      <c r="D59" s="119"/>
      <c r="E59" s="120"/>
      <c r="F59" s="120"/>
    </row>
    <row r="60" spans="1:6" x14ac:dyDescent="0.2">
      <c r="A60" s="105">
        <f>COUNT($A$12:A59)+1</f>
        <v>10</v>
      </c>
      <c r="B60" s="133" t="s">
        <v>149</v>
      </c>
      <c r="C60" s="110"/>
      <c r="D60" s="107"/>
      <c r="E60" s="108"/>
      <c r="F60" s="108"/>
    </row>
    <row r="61" spans="1:6" ht="63.75" x14ac:dyDescent="0.2">
      <c r="A61" s="105"/>
      <c r="B61" s="109" t="s">
        <v>150</v>
      </c>
      <c r="C61" s="110"/>
      <c r="D61" s="107"/>
      <c r="E61" s="108"/>
      <c r="F61" s="108"/>
    </row>
    <row r="62" spans="1:6" ht="14.25" x14ac:dyDescent="0.2">
      <c r="A62" s="105"/>
      <c r="B62" s="109"/>
      <c r="C62" s="110">
        <v>20</v>
      </c>
      <c r="D62" s="107" t="s">
        <v>33</v>
      </c>
      <c r="E62" s="13"/>
      <c r="F62" s="108">
        <f>C62*E62</f>
        <v>0</v>
      </c>
    </row>
    <row r="63" spans="1:6" x14ac:dyDescent="0.2">
      <c r="A63" s="111"/>
      <c r="B63" s="112"/>
      <c r="C63" s="113"/>
      <c r="D63" s="114"/>
      <c r="E63" s="115"/>
      <c r="F63" s="115"/>
    </row>
    <row r="64" spans="1:6" x14ac:dyDescent="0.2">
      <c r="A64" s="134"/>
      <c r="B64" s="117"/>
      <c r="C64" s="118"/>
      <c r="D64" s="119"/>
      <c r="E64" s="120"/>
      <c r="F64" s="121"/>
    </row>
    <row r="65" spans="1:6" x14ac:dyDescent="0.2">
      <c r="A65" s="105">
        <f>COUNT($A$12:A64)+1</f>
        <v>11</v>
      </c>
      <c r="B65" s="122" t="s">
        <v>154</v>
      </c>
      <c r="C65" s="110"/>
      <c r="D65" s="107"/>
      <c r="E65" s="108"/>
      <c r="F65" s="106"/>
    </row>
    <row r="66" spans="1:6" ht="38.25" x14ac:dyDescent="0.2">
      <c r="A66" s="135"/>
      <c r="B66" s="109" t="s">
        <v>155</v>
      </c>
      <c r="C66" s="110"/>
      <c r="D66" s="107"/>
      <c r="E66" s="108"/>
      <c r="F66" s="106"/>
    </row>
    <row r="67" spans="1:6" ht="14.25" x14ac:dyDescent="0.2">
      <c r="A67" s="135"/>
      <c r="B67" s="109"/>
      <c r="C67" s="110">
        <v>2</v>
      </c>
      <c r="D67" s="107" t="s">
        <v>33</v>
      </c>
      <c r="E67" s="13"/>
      <c r="F67" s="108">
        <f>C67*E67</f>
        <v>0</v>
      </c>
    </row>
    <row r="68" spans="1:6" x14ac:dyDescent="0.2">
      <c r="A68" s="135"/>
      <c r="B68" s="109"/>
      <c r="C68" s="110"/>
      <c r="D68" s="107"/>
      <c r="E68" s="115"/>
      <c r="F68" s="108"/>
    </row>
    <row r="69" spans="1:6" x14ac:dyDescent="0.2">
      <c r="A69" s="116"/>
      <c r="B69" s="117"/>
      <c r="C69" s="118"/>
      <c r="D69" s="119"/>
      <c r="E69" s="120"/>
      <c r="F69" s="120"/>
    </row>
    <row r="70" spans="1:6" x14ac:dyDescent="0.2">
      <c r="A70" s="105">
        <v>12</v>
      </c>
      <c r="B70" s="122" t="s">
        <v>699</v>
      </c>
      <c r="C70" s="110"/>
      <c r="D70" s="107"/>
      <c r="E70" s="108"/>
      <c r="F70" s="106"/>
    </row>
    <row r="71" spans="1:6" ht="38.25" x14ac:dyDescent="0.2">
      <c r="A71" s="105"/>
      <c r="B71" s="109" t="s">
        <v>700</v>
      </c>
      <c r="C71" s="110"/>
      <c r="D71" s="107"/>
      <c r="E71" s="108"/>
      <c r="F71" s="106"/>
    </row>
    <row r="72" spans="1:6" ht="14.25" x14ac:dyDescent="0.2">
      <c r="A72" s="105"/>
      <c r="B72" s="109"/>
      <c r="C72" s="110">
        <v>200</v>
      </c>
      <c r="D72" s="107" t="s">
        <v>33</v>
      </c>
      <c r="E72" s="13"/>
      <c r="F72" s="108">
        <f>C72*E72</f>
        <v>0</v>
      </c>
    </row>
    <row r="73" spans="1:6" x14ac:dyDescent="0.2">
      <c r="A73" s="111"/>
      <c r="B73" s="112"/>
      <c r="C73" s="113"/>
      <c r="D73" s="114"/>
      <c r="E73" s="115"/>
      <c r="F73" s="115"/>
    </row>
    <row r="74" spans="1:6" x14ac:dyDescent="0.2">
      <c r="A74" s="116"/>
      <c r="B74" s="117"/>
      <c r="C74" s="118"/>
      <c r="D74" s="119"/>
      <c r="E74" s="120"/>
      <c r="F74" s="120"/>
    </row>
    <row r="75" spans="1:6" x14ac:dyDescent="0.2">
      <c r="A75" s="105">
        <f>COUNT($A$12:A74)+1</f>
        <v>13</v>
      </c>
      <c r="B75" s="122" t="s">
        <v>152</v>
      </c>
      <c r="C75" s="110"/>
      <c r="D75" s="107"/>
      <c r="E75" s="108"/>
      <c r="F75" s="108"/>
    </row>
    <row r="76" spans="1:6" ht="54.75" customHeight="1" x14ac:dyDescent="0.2">
      <c r="A76" s="105"/>
      <c r="B76" s="109" t="s">
        <v>153</v>
      </c>
      <c r="C76" s="110"/>
      <c r="D76" s="107"/>
      <c r="E76" s="108"/>
      <c r="F76" s="108"/>
    </row>
    <row r="77" spans="1:6" ht="14.25" x14ac:dyDescent="0.2">
      <c r="A77" s="105"/>
      <c r="B77" s="109"/>
      <c r="C77" s="110">
        <v>10</v>
      </c>
      <c r="D77" s="107" t="s">
        <v>33</v>
      </c>
      <c r="E77" s="13"/>
      <c r="F77" s="108">
        <f>C77*E77</f>
        <v>0</v>
      </c>
    </row>
    <row r="78" spans="1:6" x14ac:dyDescent="0.2">
      <c r="A78" s="111"/>
      <c r="B78" s="112"/>
      <c r="C78" s="113"/>
      <c r="D78" s="114"/>
      <c r="E78" s="115"/>
      <c r="F78" s="115"/>
    </row>
    <row r="79" spans="1:6" x14ac:dyDescent="0.2">
      <c r="A79" s="134"/>
      <c r="B79" s="117"/>
      <c r="C79" s="118"/>
      <c r="D79" s="119"/>
      <c r="E79" s="120"/>
      <c r="F79" s="121"/>
    </row>
    <row r="80" spans="1:6" x14ac:dyDescent="0.2">
      <c r="A80" s="105">
        <f>COUNT($A$12:A79)+1</f>
        <v>14</v>
      </c>
      <c r="B80" s="122" t="s">
        <v>46</v>
      </c>
      <c r="C80" s="110"/>
      <c r="D80" s="107"/>
      <c r="E80" s="108"/>
      <c r="F80" s="106"/>
    </row>
    <row r="81" spans="1:6" ht="106.5" customHeight="1" x14ac:dyDescent="0.2">
      <c r="A81" s="135"/>
      <c r="B81" s="109" t="s">
        <v>47</v>
      </c>
      <c r="C81" s="110"/>
      <c r="D81" s="107"/>
      <c r="E81" s="108"/>
      <c r="F81" s="106"/>
    </row>
    <row r="82" spans="1:6" x14ac:dyDescent="0.2">
      <c r="A82" s="135"/>
      <c r="B82" s="122" t="s">
        <v>112</v>
      </c>
      <c r="C82" s="110"/>
      <c r="D82" s="107"/>
      <c r="E82" s="108"/>
      <c r="F82" s="106"/>
    </row>
    <row r="83" spans="1:6" x14ac:dyDescent="0.2">
      <c r="A83" s="135"/>
      <c r="B83" s="109" t="s">
        <v>115</v>
      </c>
      <c r="C83" s="110">
        <v>1</v>
      </c>
      <c r="D83" s="107" t="s">
        <v>1</v>
      </c>
      <c r="E83" s="13"/>
      <c r="F83" s="108">
        <f>+E83*C83</f>
        <v>0</v>
      </c>
    </row>
    <row r="84" spans="1:6" x14ac:dyDescent="0.2">
      <c r="A84" s="136"/>
      <c r="B84" s="112"/>
      <c r="C84" s="113"/>
      <c r="D84" s="114"/>
      <c r="E84" s="115"/>
      <c r="F84" s="115"/>
    </row>
    <row r="85" spans="1:6" x14ac:dyDescent="0.2">
      <c r="A85" s="134"/>
      <c r="B85" s="117"/>
      <c r="C85" s="118"/>
      <c r="D85" s="119"/>
      <c r="E85" s="120"/>
      <c r="F85" s="120"/>
    </row>
    <row r="86" spans="1:6" x14ac:dyDescent="0.2">
      <c r="A86" s="105">
        <f>COUNT($A$12:A85)+1</f>
        <v>15</v>
      </c>
      <c r="B86" s="137" t="s">
        <v>48</v>
      </c>
      <c r="C86" s="110"/>
      <c r="D86" s="107"/>
      <c r="E86" s="108"/>
      <c r="F86" s="108"/>
    </row>
    <row r="87" spans="1:6" ht="25.5" x14ac:dyDescent="0.2">
      <c r="A87" s="135"/>
      <c r="B87" s="109" t="s">
        <v>49</v>
      </c>
      <c r="C87" s="110"/>
      <c r="D87" s="107"/>
      <c r="E87" s="108"/>
      <c r="F87" s="108"/>
    </row>
    <row r="88" spans="1:6" x14ac:dyDescent="0.2">
      <c r="A88" s="135"/>
      <c r="B88" s="138"/>
      <c r="C88" s="110">
        <v>5</v>
      </c>
      <c r="D88" s="107" t="s">
        <v>1</v>
      </c>
      <c r="E88" s="13"/>
      <c r="F88" s="108">
        <f>+E88*C88</f>
        <v>0</v>
      </c>
    </row>
    <row r="89" spans="1:6" x14ac:dyDescent="0.2">
      <c r="A89" s="136"/>
      <c r="B89" s="139"/>
      <c r="C89" s="113"/>
      <c r="D89" s="114"/>
      <c r="E89" s="115"/>
      <c r="F89" s="115"/>
    </row>
    <row r="90" spans="1:6" x14ac:dyDescent="0.2">
      <c r="A90" s="134"/>
      <c r="B90" s="117"/>
      <c r="C90" s="118"/>
      <c r="D90" s="119"/>
      <c r="E90" s="120"/>
      <c r="F90" s="121"/>
    </row>
    <row r="91" spans="1:6" x14ac:dyDescent="0.2">
      <c r="A91" s="105">
        <f>COUNT($A$13:A90)+1</f>
        <v>16</v>
      </c>
      <c r="B91" s="122" t="s">
        <v>50</v>
      </c>
      <c r="C91" s="110"/>
      <c r="D91" s="107"/>
      <c r="E91" s="108"/>
      <c r="F91" s="108"/>
    </row>
    <row r="92" spans="1:6" ht="38.25" x14ac:dyDescent="0.2">
      <c r="A92" s="135"/>
      <c r="B92" s="109" t="s">
        <v>51</v>
      </c>
      <c r="C92" s="110"/>
      <c r="D92" s="107"/>
      <c r="E92" s="108"/>
      <c r="F92" s="108"/>
    </row>
    <row r="93" spans="1:6" x14ac:dyDescent="0.2">
      <c r="A93" s="135"/>
      <c r="B93" s="109"/>
      <c r="C93" s="110">
        <v>17</v>
      </c>
      <c r="D93" s="107" t="s">
        <v>25</v>
      </c>
      <c r="E93" s="13"/>
      <c r="F93" s="108">
        <f>C93*E93</f>
        <v>0</v>
      </c>
    </row>
    <row r="94" spans="1:6" x14ac:dyDescent="0.2">
      <c r="A94" s="136"/>
      <c r="B94" s="112"/>
      <c r="C94" s="113"/>
      <c r="D94" s="114"/>
      <c r="E94" s="115"/>
      <c r="F94" s="115"/>
    </row>
    <row r="95" spans="1:6" x14ac:dyDescent="0.2">
      <c r="A95" s="134"/>
      <c r="B95" s="117"/>
      <c r="C95" s="118"/>
      <c r="D95" s="119"/>
      <c r="E95" s="120"/>
      <c r="F95" s="120"/>
    </row>
    <row r="96" spans="1:6" x14ac:dyDescent="0.2">
      <c r="A96" s="105">
        <f>COUNT($A$13:A95)+1</f>
        <v>17</v>
      </c>
      <c r="B96" s="122" t="s">
        <v>52</v>
      </c>
      <c r="C96" s="110"/>
      <c r="D96" s="107"/>
      <c r="E96" s="108"/>
      <c r="F96" s="108"/>
    </row>
    <row r="97" spans="1:6" ht="25.5" x14ac:dyDescent="0.2">
      <c r="A97" s="135"/>
      <c r="B97" s="109" t="s">
        <v>53</v>
      </c>
      <c r="C97" s="110"/>
      <c r="D97" s="107"/>
      <c r="E97" s="108"/>
      <c r="F97" s="108"/>
    </row>
    <row r="98" spans="1:6" ht="14.25" x14ac:dyDescent="0.2">
      <c r="A98" s="135"/>
      <c r="B98" s="109"/>
      <c r="C98" s="110">
        <v>210</v>
      </c>
      <c r="D98" s="107" t="s">
        <v>27</v>
      </c>
      <c r="E98" s="13"/>
      <c r="F98" s="108">
        <f>C98*E98</f>
        <v>0</v>
      </c>
    </row>
    <row r="99" spans="1:6" x14ac:dyDescent="0.2">
      <c r="A99" s="136"/>
      <c r="B99" s="112"/>
      <c r="C99" s="113"/>
      <c r="D99" s="114"/>
      <c r="E99" s="115"/>
      <c r="F99" s="115"/>
    </row>
    <row r="100" spans="1:6" x14ac:dyDescent="0.2">
      <c r="A100" s="134"/>
      <c r="B100" s="117"/>
      <c r="C100" s="118"/>
      <c r="D100" s="119"/>
      <c r="E100" s="120"/>
      <c r="F100" s="121"/>
    </row>
    <row r="101" spans="1:6" x14ac:dyDescent="0.2">
      <c r="A101" s="105">
        <f>COUNT($A$12:A100)+1</f>
        <v>18</v>
      </c>
      <c r="B101" s="122" t="s">
        <v>113</v>
      </c>
      <c r="C101" s="110"/>
      <c r="D101" s="107"/>
      <c r="E101" s="108"/>
      <c r="F101" s="106"/>
    </row>
    <row r="102" spans="1:6" ht="63.75" x14ac:dyDescent="0.2">
      <c r="A102" s="135"/>
      <c r="B102" s="109" t="s">
        <v>67</v>
      </c>
      <c r="C102" s="110"/>
      <c r="D102" s="107"/>
      <c r="E102" s="108"/>
      <c r="F102" s="106"/>
    </row>
    <row r="103" spans="1:6" x14ac:dyDescent="0.2">
      <c r="A103" s="135"/>
      <c r="B103" s="122" t="s">
        <v>54</v>
      </c>
      <c r="C103" s="110"/>
      <c r="D103" s="107"/>
      <c r="E103" s="108"/>
      <c r="F103" s="106"/>
    </row>
    <row r="104" spans="1:6" ht="25.5" x14ac:dyDescent="0.2">
      <c r="A104" s="135"/>
      <c r="B104" s="109" t="s">
        <v>114</v>
      </c>
      <c r="C104" s="110">
        <v>246</v>
      </c>
      <c r="D104" s="107" t="s">
        <v>33</v>
      </c>
      <c r="E104" s="13"/>
      <c r="F104" s="108">
        <f>C104*E104</f>
        <v>0</v>
      </c>
    </row>
    <row r="105" spans="1:6" ht="25.5" x14ac:dyDescent="0.2">
      <c r="A105" s="135"/>
      <c r="B105" s="109" t="s">
        <v>68</v>
      </c>
      <c r="C105" s="110">
        <v>246</v>
      </c>
      <c r="D105" s="107" t="s">
        <v>33</v>
      </c>
      <c r="E105" s="13"/>
      <c r="F105" s="108">
        <f>C105*E105</f>
        <v>0</v>
      </c>
    </row>
    <row r="106" spans="1:6" x14ac:dyDescent="0.2">
      <c r="A106" s="136"/>
      <c r="B106" s="112"/>
      <c r="C106" s="113"/>
      <c r="D106" s="114"/>
      <c r="E106" s="115"/>
      <c r="F106" s="115"/>
    </row>
    <row r="107" spans="1:6" x14ac:dyDescent="0.2">
      <c r="A107" s="134"/>
      <c r="B107" s="117"/>
      <c r="C107" s="118"/>
      <c r="D107" s="119"/>
      <c r="E107" s="120"/>
      <c r="F107" s="120"/>
    </row>
    <row r="108" spans="1:6" x14ac:dyDescent="0.2">
      <c r="A108" s="105">
        <f>COUNT($A$12:A107)+1</f>
        <v>19</v>
      </c>
      <c r="B108" s="122" t="s">
        <v>181</v>
      </c>
      <c r="C108" s="110"/>
      <c r="D108" s="107"/>
      <c r="E108" s="108"/>
      <c r="F108" s="108"/>
    </row>
    <row r="109" spans="1:6" ht="63.75" x14ac:dyDescent="0.2">
      <c r="A109" s="135"/>
      <c r="B109" s="109" t="s">
        <v>180</v>
      </c>
      <c r="C109" s="110"/>
      <c r="D109" s="165"/>
      <c r="E109" s="166"/>
      <c r="F109" s="166"/>
    </row>
    <row r="110" spans="1:6" x14ac:dyDescent="0.2">
      <c r="A110" s="135"/>
      <c r="B110" s="122" t="s">
        <v>55</v>
      </c>
      <c r="C110" s="110"/>
      <c r="D110" s="107"/>
      <c r="E110" s="108"/>
      <c r="F110" s="106"/>
    </row>
    <row r="111" spans="1:6" ht="25.5" x14ac:dyDescent="0.2">
      <c r="A111" s="135"/>
      <c r="B111" s="109" t="s">
        <v>179</v>
      </c>
      <c r="C111" s="110">
        <v>2</v>
      </c>
      <c r="D111" s="107" t="s">
        <v>33</v>
      </c>
      <c r="E111" s="13"/>
      <c r="F111" s="108">
        <f>C111*E111</f>
        <v>0</v>
      </c>
    </row>
    <row r="112" spans="1:6" x14ac:dyDescent="0.2">
      <c r="A112" s="136"/>
      <c r="B112" s="112"/>
      <c r="C112" s="113"/>
      <c r="D112" s="114"/>
      <c r="E112" s="115"/>
      <c r="F112" s="115"/>
    </row>
    <row r="113" spans="1:6" ht="14.25" x14ac:dyDescent="0.2">
      <c r="A113" s="134"/>
      <c r="B113" s="140"/>
      <c r="C113" s="118"/>
      <c r="D113" s="119"/>
      <c r="E113" s="120"/>
      <c r="F113" s="121"/>
    </row>
    <row r="114" spans="1:6" x14ac:dyDescent="0.2">
      <c r="A114" s="105">
        <f>COUNT($A$13:A113)+1</f>
        <v>20</v>
      </c>
      <c r="B114" s="122" t="s">
        <v>56</v>
      </c>
      <c r="C114" s="110"/>
      <c r="D114" s="107"/>
      <c r="E114" s="108"/>
      <c r="F114" s="106"/>
    </row>
    <row r="115" spans="1:6" ht="54" customHeight="1" x14ac:dyDescent="0.2">
      <c r="A115" s="135"/>
      <c r="B115" s="109" t="s">
        <v>89</v>
      </c>
      <c r="C115" s="110"/>
      <c r="D115" s="107"/>
      <c r="E115" s="108"/>
      <c r="F115" s="106"/>
    </row>
    <row r="116" spans="1:6" ht="14.25" x14ac:dyDescent="0.2">
      <c r="A116" s="135"/>
      <c r="B116" s="141"/>
      <c r="C116" s="110">
        <v>246</v>
      </c>
      <c r="D116" s="107" t="s">
        <v>33</v>
      </c>
      <c r="E116" s="13"/>
      <c r="F116" s="108">
        <f>+E116*C116</f>
        <v>0</v>
      </c>
    </row>
    <row r="117" spans="1:6" ht="14.25" x14ac:dyDescent="0.2">
      <c r="A117" s="136"/>
      <c r="B117" s="142"/>
      <c r="C117" s="113"/>
      <c r="D117" s="114"/>
      <c r="E117" s="115"/>
      <c r="F117" s="115"/>
    </row>
    <row r="118" spans="1:6" x14ac:dyDescent="0.2">
      <c r="A118" s="134"/>
      <c r="B118" s="117"/>
      <c r="C118" s="118"/>
      <c r="D118" s="119"/>
      <c r="E118" s="120"/>
      <c r="F118" s="121"/>
    </row>
    <row r="119" spans="1:6" x14ac:dyDescent="0.2">
      <c r="A119" s="105">
        <f>COUNT($A$13:A118)+1</f>
        <v>21</v>
      </c>
      <c r="B119" s="122" t="s">
        <v>57</v>
      </c>
      <c r="C119" s="110"/>
      <c r="D119" s="107"/>
      <c r="E119" s="108"/>
      <c r="F119" s="108"/>
    </row>
    <row r="120" spans="1:6" ht="51" x14ac:dyDescent="0.2">
      <c r="A120" s="135"/>
      <c r="B120" s="109" t="s">
        <v>58</v>
      </c>
      <c r="C120" s="110"/>
      <c r="D120" s="107"/>
      <c r="E120" s="108"/>
      <c r="F120" s="106"/>
    </row>
    <row r="121" spans="1:6" ht="14.25" x14ac:dyDescent="0.2">
      <c r="A121" s="135"/>
      <c r="B121" s="109"/>
      <c r="C121" s="110">
        <v>1</v>
      </c>
      <c r="D121" s="107" t="s">
        <v>27</v>
      </c>
      <c r="E121" s="13"/>
      <c r="F121" s="108">
        <f>C121*E121</f>
        <v>0</v>
      </c>
    </row>
    <row r="122" spans="1:6" x14ac:dyDescent="0.2">
      <c r="A122" s="136"/>
      <c r="B122" s="112"/>
      <c r="C122" s="113"/>
      <c r="D122" s="114"/>
      <c r="E122" s="115"/>
      <c r="F122" s="115"/>
    </row>
    <row r="123" spans="1:6" x14ac:dyDescent="0.2">
      <c r="A123" s="134"/>
      <c r="B123" s="117"/>
      <c r="C123" s="118"/>
      <c r="D123" s="119"/>
      <c r="E123" s="120"/>
      <c r="F123" s="120"/>
    </row>
    <row r="124" spans="1:6" x14ac:dyDescent="0.2">
      <c r="A124" s="105">
        <f>COUNT($A$13:A123)+1</f>
        <v>22</v>
      </c>
      <c r="B124" s="122" t="s">
        <v>59</v>
      </c>
      <c r="C124" s="110"/>
      <c r="D124" s="107"/>
      <c r="E124" s="108"/>
      <c r="F124" s="108"/>
    </row>
    <row r="125" spans="1:6" ht="63.75" x14ac:dyDescent="0.2">
      <c r="A125" s="135"/>
      <c r="B125" s="109" t="s">
        <v>60</v>
      </c>
      <c r="C125" s="110"/>
      <c r="D125" s="107"/>
      <c r="E125" s="108"/>
      <c r="F125" s="106"/>
    </row>
    <row r="126" spans="1:6" ht="14.25" x14ac:dyDescent="0.2">
      <c r="A126" s="135"/>
      <c r="B126" s="109"/>
      <c r="C126" s="110">
        <v>1</v>
      </c>
      <c r="D126" s="107" t="s">
        <v>27</v>
      </c>
      <c r="E126" s="13"/>
      <c r="F126" s="108">
        <f>C126*E126</f>
        <v>0</v>
      </c>
    </row>
    <row r="127" spans="1:6" x14ac:dyDescent="0.2">
      <c r="A127" s="136"/>
      <c r="B127" s="112"/>
      <c r="C127" s="113"/>
      <c r="D127" s="114"/>
      <c r="E127" s="115"/>
      <c r="F127" s="115"/>
    </row>
    <row r="128" spans="1:6" x14ac:dyDescent="0.2">
      <c r="A128" s="134"/>
      <c r="B128" s="98"/>
      <c r="C128" s="118"/>
      <c r="D128" s="119"/>
      <c r="E128" s="120"/>
      <c r="F128" s="120"/>
    </row>
    <row r="129" spans="1:6" x14ac:dyDescent="0.2">
      <c r="A129" s="105">
        <f>COUNT($A$13:A128)+1</f>
        <v>23</v>
      </c>
      <c r="B129" s="122" t="s">
        <v>13</v>
      </c>
      <c r="C129" s="110"/>
      <c r="D129" s="107"/>
      <c r="E129" s="108"/>
      <c r="F129" s="108"/>
    </row>
    <row r="130" spans="1:6" x14ac:dyDescent="0.2">
      <c r="A130" s="135"/>
      <c r="B130" s="109" t="s">
        <v>12</v>
      </c>
      <c r="C130" s="110"/>
      <c r="D130" s="107"/>
      <c r="E130" s="108"/>
      <c r="F130" s="106"/>
    </row>
    <row r="131" spans="1:6" ht="14.25" x14ac:dyDescent="0.2">
      <c r="A131" s="135"/>
      <c r="B131" s="109"/>
      <c r="C131" s="110">
        <v>511</v>
      </c>
      <c r="D131" s="107" t="s">
        <v>33</v>
      </c>
      <c r="E131" s="13"/>
      <c r="F131" s="108">
        <f>C131*E131</f>
        <v>0</v>
      </c>
    </row>
    <row r="132" spans="1:6" x14ac:dyDescent="0.2">
      <c r="A132" s="136"/>
      <c r="B132" s="112"/>
      <c r="C132" s="113"/>
      <c r="D132" s="114"/>
      <c r="E132" s="115"/>
      <c r="F132" s="115"/>
    </row>
    <row r="133" spans="1:6" x14ac:dyDescent="0.2">
      <c r="A133" s="134"/>
      <c r="B133" s="117"/>
      <c r="C133" s="118"/>
      <c r="D133" s="119"/>
      <c r="E133" s="120"/>
      <c r="F133" s="120"/>
    </row>
    <row r="134" spans="1:6" x14ac:dyDescent="0.2">
      <c r="A134" s="105">
        <f>COUNT($A$13:A133)+1</f>
        <v>24</v>
      </c>
      <c r="B134" s="122" t="s">
        <v>61</v>
      </c>
      <c r="C134" s="110"/>
      <c r="D134" s="107"/>
      <c r="E134" s="108"/>
      <c r="F134" s="106"/>
    </row>
    <row r="135" spans="1:6" ht="51" x14ac:dyDescent="0.2">
      <c r="A135" s="135"/>
      <c r="B135" s="109" t="s">
        <v>101</v>
      </c>
      <c r="C135" s="110"/>
      <c r="D135" s="107"/>
      <c r="E135" s="108"/>
      <c r="F135" s="106"/>
    </row>
    <row r="136" spans="1:6" ht="14.25" x14ac:dyDescent="0.2">
      <c r="A136" s="135"/>
      <c r="B136" s="109" t="s">
        <v>22</v>
      </c>
      <c r="C136" s="110">
        <v>706</v>
      </c>
      <c r="D136" s="107" t="s">
        <v>32</v>
      </c>
      <c r="E136" s="13"/>
      <c r="F136" s="108">
        <f>C136*E136</f>
        <v>0</v>
      </c>
    </row>
    <row r="137" spans="1:6" ht="14.25" x14ac:dyDescent="0.2">
      <c r="A137" s="135"/>
      <c r="B137" s="109" t="s">
        <v>23</v>
      </c>
      <c r="C137" s="110">
        <v>177</v>
      </c>
      <c r="D137" s="107" t="s">
        <v>32</v>
      </c>
      <c r="E137" s="13"/>
      <c r="F137" s="108">
        <f>C137*E137</f>
        <v>0</v>
      </c>
    </row>
    <row r="138" spans="1:6" ht="13.5" customHeight="1" x14ac:dyDescent="0.2">
      <c r="A138" s="136"/>
      <c r="B138" s="112"/>
      <c r="C138" s="113"/>
      <c r="D138" s="114"/>
      <c r="E138" s="115"/>
      <c r="F138" s="115"/>
    </row>
    <row r="139" spans="1:6" x14ac:dyDescent="0.2">
      <c r="A139" s="134"/>
      <c r="B139" s="117"/>
      <c r="C139" s="118"/>
      <c r="D139" s="119"/>
      <c r="E139" s="120"/>
      <c r="F139" s="120"/>
    </row>
    <row r="140" spans="1:6" ht="25.5" x14ac:dyDescent="0.2">
      <c r="A140" s="105">
        <f>COUNT($A$12:A139)+1</f>
        <v>25</v>
      </c>
      <c r="B140" s="122" t="s">
        <v>434</v>
      </c>
      <c r="C140" s="110"/>
      <c r="D140" s="107"/>
      <c r="E140" s="108"/>
      <c r="F140" s="108"/>
    </row>
    <row r="141" spans="1:6" ht="38.25" x14ac:dyDescent="0.2">
      <c r="A141" s="135"/>
      <c r="B141" s="109" t="s">
        <v>435</v>
      </c>
      <c r="C141" s="110"/>
      <c r="D141" s="107"/>
      <c r="E141" s="108"/>
      <c r="F141" s="108"/>
    </row>
    <row r="142" spans="1:6" ht="14.25" x14ac:dyDescent="0.2">
      <c r="A142" s="135"/>
      <c r="B142" s="109" t="s">
        <v>22</v>
      </c>
      <c r="C142" s="110">
        <v>156</v>
      </c>
      <c r="D142" s="107" t="s">
        <v>32</v>
      </c>
      <c r="E142" s="13"/>
      <c r="F142" s="108">
        <f>C142*E142</f>
        <v>0</v>
      </c>
    </row>
    <row r="143" spans="1:6" ht="14.25" x14ac:dyDescent="0.2">
      <c r="A143" s="135"/>
      <c r="B143" s="109" t="s">
        <v>23</v>
      </c>
      <c r="C143" s="110">
        <v>36</v>
      </c>
      <c r="D143" s="107" t="s">
        <v>32</v>
      </c>
      <c r="E143" s="13"/>
      <c r="F143" s="108">
        <f>C143*E143</f>
        <v>0</v>
      </c>
    </row>
    <row r="144" spans="1:6" x14ac:dyDescent="0.2">
      <c r="A144" s="136"/>
      <c r="B144" s="112"/>
      <c r="C144" s="113"/>
      <c r="D144" s="114"/>
      <c r="E144" s="115"/>
      <c r="F144" s="115"/>
    </row>
    <row r="145" spans="1:6" x14ac:dyDescent="0.2">
      <c r="A145" s="116"/>
      <c r="B145" s="117"/>
      <c r="C145" s="118"/>
      <c r="D145" s="119"/>
      <c r="E145" s="120"/>
      <c r="F145" s="121"/>
    </row>
    <row r="146" spans="1:6" x14ac:dyDescent="0.2">
      <c r="A146" s="105">
        <f>COUNT($A$12:A145)+1</f>
        <v>26</v>
      </c>
      <c r="B146" s="122" t="s">
        <v>120</v>
      </c>
      <c r="C146" s="110"/>
      <c r="D146" s="107"/>
      <c r="E146" s="108"/>
      <c r="F146" s="106"/>
    </row>
    <row r="147" spans="1:6" ht="51" x14ac:dyDescent="0.2">
      <c r="A147" s="105"/>
      <c r="B147" s="109" t="s">
        <v>121</v>
      </c>
      <c r="C147" s="110"/>
      <c r="D147" s="107"/>
      <c r="E147" s="108"/>
      <c r="F147" s="106"/>
    </row>
    <row r="148" spans="1:6" ht="14.25" x14ac:dyDescent="0.2">
      <c r="A148" s="105"/>
      <c r="B148" s="109"/>
      <c r="C148" s="110">
        <v>432</v>
      </c>
      <c r="D148" s="107" t="s">
        <v>33</v>
      </c>
      <c r="E148" s="13"/>
      <c r="F148" s="108">
        <f>C148*E148</f>
        <v>0</v>
      </c>
    </row>
    <row r="149" spans="1:6" x14ac:dyDescent="0.2">
      <c r="A149" s="111"/>
      <c r="B149" s="112"/>
      <c r="C149" s="113"/>
      <c r="D149" s="114"/>
      <c r="E149" s="115"/>
      <c r="F149" s="115"/>
    </row>
    <row r="150" spans="1:6" x14ac:dyDescent="0.2">
      <c r="A150" s="116"/>
      <c r="B150" s="117"/>
      <c r="C150" s="118"/>
      <c r="D150" s="119"/>
      <c r="E150" s="120"/>
      <c r="F150" s="121"/>
    </row>
    <row r="151" spans="1:6" ht="25.5" x14ac:dyDescent="0.2">
      <c r="A151" s="105">
        <f>COUNT($A$12:A150)+1</f>
        <v>27</v>
      </c>
      <c r="B151" s="122" t="s">
        <v>122</v>
      </c>
      <c r="C151" s="110"/>
      <c r="D151" s="107"/>
      <c r="E151" s="108"/>
      <c r="F151" s="106"/>
    </row>
    <row r="152" spans="1:6" ht="51" x14ac:dyDescent="0.2">
      <c r="A152" s="105"/>
      <c r="B152" s="109" t="s">
        <v>123</v>
      </c>
      <c r="C152" s="110"/>
      <c r="D152" s="107"/>
      <c r="E152" s="108"/>
      <c r="F152" s="106"/>
    </row>
    <row r="153" spans="1:6" ht="14.25" x14ac:dyDescent="0.2">
      <c r="A153" s="105"/>
      <c r="B153" s="122" t="s">
        <v>112</v>
      </c>
      <c r="C153" s="110">
        <v>1440</v>
      </c>
      <c r="D153" s="107" t="s">
        <v>33</v>
      </c>
      <c r="E153" s="13"/>
      <c r="F153" s="108">
        <f>C153*E153</f>
        <v>0</v>
      </c>
    </row>
    <row r="154" spans="1:6" x14ac:dyDescent="0.2">
      <c r="A154" s="111"/>
      <c r="B154" s="112"/>
      <c r="C154" s="113"/>
      <c r="D154" s="114"/>
      <c r="E154" s="115"/>
      <c r="F154" s="115"/>
    </row>
    <row r="155" spans="1:6" x14ac:dyDescent="0.2">
      <c r="A155" s="116"/>
      <c r="B155" s="117"/>
      <c r="C155" s="118"/>
      <c r="D155" s="119"/>
      <c r="E155" s="120"/>
      <c r="F155" s="121"/>
    </row>
    <row r="156" spans="1:6" x14ac:dyDescent="0.2">
      <c r="A156" s="105">
        <f>COUNT($A$12:A155)+1</f>
        <v>28</v>
      </c>
      <c r="B156" s="122" t="s">
        <v>124</v>
      </c>
      <c r="C156" s="110"/>
      <c r="D156" s="107"/>
      <c r="E156" s="108"/>
      <c r="F156" s="106"/>
    </row>
    <row r="157" spans="1:6" ht="51" x14ac:dyDescent="0.2">
      <c r="A157" s="105"/>
      <c r="B157" s="109" t="s">
        <v>125</v>
      </c>
      <c r="C157" s="110"/>
      <c r="D157" s="107"/>
      <c r="E157" s="108"/>
      <c r="F157" s="106"/>
    </row>
    <row r="158" spans="1:6" x14ac:dyDescent="0.2">
      <c r="A158" s="105"/>
      <c r="B158" s="109"/>
      <c r="C158" s="110">
        <v>3</v>
      </c>
      <c r="D158" s="107" t="s">
        <v>1</v>
      </c>
      <c r="E158" s="13"/>
      <c r="F158" s="108">
        <f>C158*E158</f>
        <v>0</v>
      </c>
    </row>
    <row r="159" spans="1:6" x14ac:dyDescent="0.2">
      <c r="A159" s="111"/>
      <c r="B159" s="112"/>
      <c r="C159" s="113"/>
      <c r="D159" s="114"/>
      <c r="E159" s="115"/>
      <c r="F159" s="115"/>
    </row>
    <row r="160" spans="1:6" x14ac:dyDescent="0.2">
      <c r="A160" s="134"/>
      <c r="B160" s="117"/>
      <c r="C160" s="118"/>
      <c r="D160" s="119"/>
      <c r="E160" s="120"/>
      <c r="F160" s="120"/>
    </row>
    <row r="161" spans="1:6" x14ac:dyDescent="0.2">
      <c r="A161" s="105">
        <f>COUNT($A$13:A160)+1</f>
        <v>29</v>
      </c>
      <c r="B161" s="122" t="s">
        <v>73</v>
      </c>
      <c r="C161" s="110"/>
      <c r="D161" s="107"/>
      <c r="E161" s="108"/>
      <c r="F161" s="106"/>
    </row>
    <row r="162" spans="1:6" ht="38.25" x14ac:dyDescent="0.2">
      <c r="A162" s="135"/>
      <c r="B162" s="109" t="s">
        <v>90</v>
      </c>
      <c r="C162" s="110"/>
      <c r="D162" s="107"/>
      <c r="E162" s="108"/>
      <c r="F162" s="106"/>
    </row>
    <row r="163" spans="1:6" ht="14.25" x14ac:dyDescent="0.2">
      <c r="A163" s="135"/>
      <c r="B163" s="109"/>
      <c r="C163" s="110">
        <v>12</v>
      </c>
      <c r="D163" s="107" t="s">
        <v>32</v>
      </c>
      <c r="E163" s="13"/>
      <c r="F163" s="108">
        <f>C163*E163</f>
        <v>0</v>
      </c>
    </row>
    <row r="164" spans="1:6" x14ac:dyDescent="0.2">
      <c r="A164" s="136"/>
      <c r="B164" s="112"/>
      <c r="C164" s="113"/>
      <c r="D164" s="114"/>
      <c r="E164" s="115"/>
      <c r="F164" s="115"/>
    </row>
    <row r="165" spans="1:6" x14ac:dyDescent="0.2">
      <c r="A165" s="134"/>
      <c r="B165" s="117"/>
      <c r="C165" s="118"/>
      <c r="D165" s="119"/>
      <c r="E165" s="120"/>
      <c r="F165" s="120"/>
    </row>
    <row r="166" spans="1:6" x14ac:dyDescent="0.2">
      <c r="A166" s="105">
        <f>COUNT($A$13:A165)+1</f>
        <v>30</v>
      </c>
      <c r="B166" s="122" t="s">
        <v>102</v>
      </c>
      <c r="C166" s="110"/>
      <c r="D166" s="107"/>
      <c r="E166" s="108"/>
      <c r="F166" s="108"/>
    </row>
    <row r="167" spans="1:6" ht="38.25" x14ac:dyDescent="0.2">
      <c r="A167" s="135"/>
      <c r="B167" s="109" t="s">
        <v>91</v>
      </c>
      <c r="C167" s="110"/>
      <c r="D167" s="107"/>
      <c r="E167" s="108"/>
      <c r="F167" s="108"/>
    </row>
    <row r="168" spans="1:6" ht="14.25" x14ac:dyDescent="0.2">
      <c r="A168" s="135"/>
      <c r="B168" s="109"/>
      <c r="C168" s="110">
        <v>250</v>
      </c>
      <c r="D168" s="107" t="s">
        <v>32</v>
      </c>
      <c r="E168" s="13"/>
      <c r="F168" s="108">
        <f>C168*E168</f>
        <v>0</v>
      </c>
    </row>
    <row r="169" spans="1:6" x14ac:dyDescent="0.2">
      <c r="A169" s="136"/>
      <c r="B169" s="112"/>
      <c r="C169" s="113"/>
      <c r="D169" s="114"/>
      <c r="E169" s="115"/>
      <c r="F169" s="115"/>
    </row>
    <row r="170" spans="1:6" x14ac:dyDescent="0.2">
      <c r="A170" s="134"/>
      <c r="B170" s="117"/>
      <c r="C170" s="118"/>
      <c r="D170" s="119"/>
      <c r="E170" s="120"/>
      <c r="F170" s="120"/>
    </row>
    <row r="171" spans="1:6" x14ac:dyDescent="0.2">
      <c r="A171" s="105">
        <f>COUNT($A$13:A170)+1</f>
        <v>31</v>
      </c>
      <c r="B171" s="122" t="s">
        <v>62</v>
      </c>
      <c r="C171" s="110"/>
      <c r="D171" s="107"/>
      <c r="E171" s="108"/>
      <c r="F171" s="108"/>
    </row>
    <row r="172" spans="1:6" ht="63.75" x14ac:dyDescent="0.2">
      <c r="A172" s="135"/>
      <c r="B172" s="109" t="s">
        <v>79</v>
      </c>
      <c r="C172" s="110"/>
      <c r="D172" s="107"/>
      <c r="E172" s="108"/>
      <c r="F172" s="108"/>
    </row>
    <row r="173" spans="1:6" ht="14.25" x14ac:dyDescent="0.2">
      <c r="A173" s="135"/>
      <c r="B173" s="109"/>
      <c r="C173" s="110">
        <v>94</v>
      </c>
      <c r="D173" s="107" t="s">
        <v>32</v>
      </c>
      <c r="E173" s="13"/>
      <c r="F173" s="108">
        <f>C173*E173</f>
        <v>0</v>
      </c>
    </row>
    <row r="174" spans="1:6" x14ac:dyDescent="0.2">
      <c r="A174" s="136"/>
      <c r="B174" s="112"/>
      <c r="C174" s="113"/>
      <c r="D174" s="114"/>
      <c r="E174" s="115"/>
      <c r="F174" s="115"/>
    </row>
    <row r="175" spans="1:6" x14ac:dyDescent="0.2">
      <c r="A175" s="134"/>
      <c r="B175" s="117"/>
      <c r="C175" s="118"/>
      <c r="D175" s="119"/>
      <c r="E175" s="120"/>
      <c r="F175" s="120"/>
    </row>
    <row r="176" spans="1:6" x14ac:dyDescent="0.2">
      <c r="A176" s="105">
        <f>COUNT($A$13:A175)+1</f>
        <v>32</v>
      </c>
      <c r="B176" s="122" t="s">
        <v>63</v>
      </c>
      <c r="C176" s="110"/>
      <c r="D176" s="107"/>
      <c r="E176" s="108"/>
      <c r="F176" s="106"/>
    </row>
    <row r="177" spans="1:6" ht="51" x14ac:dyDescent="0.2">
      <c r="A177" s="135"/>
      <c r="B177" s="109" t="s">
        <v>80</v>
      </c>
      <c r="C177" s="110"/>
      <c r="D177" s="107"/>
      <c r="E177" s="108"/>
      <c r="F177" s="106"/>
    </row>
    <row r="178" spans="1:6" ht="14.25" x14ac:dyDescent="0.2">
      <c r="A178" s="135"/>
      <c r="B178" s="109"/>
      <c r="C178" s="110">
        <v>478</v>
      </c>
      <c r="D178" s="107" t="s">
        <v>32</v>
      </c>
      <c r="E178" s="13"/>
      <c r="F178" s="108">
        <f>C178*E178</f>
        <v>0</v>
      </c>
    </row>
    <row r="179" spans="1:6" x14ac:dyDescent="0.2">
      <c r="A179" s="136"/>
      <c r="B179" s="112"/>
      <c r="C179" s="113"/>
      <c r="D179" s="114"/>
      <c r="E179" s="115"/>
      <c r="F179" s="115"/>
    </row>
    <row r="180" spans="1:6" x14ac:dyDescent="0.2">
      <c r="A180" s="135"/>
      <c r="B180" s="109"/>
      <c r="C180" s="110"/>
      <c r="D180" s="107"/>
      <c r="E180" s="108"/>
      <c r="F180" s="108"/>
    </row>
    <row r="181" spans="1:6" x14ac:dyDescent="0.2">
      <c r="A181" s="105">
        <f>COUNT($A$12:A180)+1</f>
        <v>33</v>
      </c>
      <c r="B181" s="129" t="s">
        <v>436</v>
      </c>
      <c r="C181" s="110"/>
      <c r="D181" s="107"/>
      <c r="E181" s="108"/>
      <c r="F181" s="108"/>
    </row>
    <row r="182" spans="1:6" ht="25.5" x14ac:dyDescent="0.2">
      <c r="A182" s="135"/>
      <c r="B182" s="109" t="s">
        <v>437</v>
      </c>
      <c r="C182" s="110"/>
      <c r="D182" s="107"/>
      <c r="E182" s="108"/>
      <c r="F182" s="108"/>
    </row>
    <row r="183" spans="1:6" ht="14.25" x14ac:dyDescent="0.2">
      <c r="A183" s="135"/>
      <c r="B183" s="109"/>
      <c r="C183" s="110">
        <v>192</v>
      </c>
      <c r="D183" s="107" t="s">
        <v>32</v>
      </c>
      <c r="E183" s="13"/>
      <c r="F183" s="108">
        <f t="shared" ref="F183" si="0">C183*E183</f>
        <v>0</v>
      </c>
    </row>
    <row r="184" spans="1:6" x14ac:dyDescent="0.2">
      <c r="A184" s="135"/>
      <c r="B184" s="109"/>
      <c r="C184" s="110"/>
      <c r="D184" s="107"/>
      <c r="E184" s="108"/>
      <c r="F184" s="108"/>
    </row>
    <row r="185" spans="1:6" x14ac:dyDescent="0.2">
      <c r="A185" s="134"/>
      <c r="B185" s="117"/>
      <c r="C185" s="118"/>
      <c r="D185" s="119"/>
      <c r="E185" s="120"/>
      <c r="F185" s="120"/>
    </row>
    <row r="186" spans="1:6" x14ac:dyDescent="0.2">
      <c r="A186" s="105">
        <f>COUNT($A$12:A185)+1</f>
        <v>34</v>
      </c>
      <c r="B186" s="122" t="s">
        <v>14</v>
      </c>
      <c r="C186" s="110"/>
      <c r="D186" s="107"/>
      <c r="E186" s="108"/>
      <c r="F186" s="106"/>
    </row>
    <row r="187" spans="1:6" ht="38.25" x14ac:dyDescent="0.2">
      <c r="A187" s="135"/>
      <c r="B187" s="109" t="s">
        <v>64</v>
      </c>
      <c r="C187" s="110"/>
      <c r="D187" s="107"/>
      <c r="E187" s="108"/>
      <c r="F187" s="106"/>
    </row>
    <row r="188" spans="1:6" ht="14.25" x14ac:dyDescent="0.2">
      <c r="A188" s="135"/>
      <c r="B188" s="109"/>
      <c r="C188" s="110">
        <v>192</v>
      </c>
      <c r="D188" s="107" t="s">
        <v>32</v>
      </c>
      <c r="E188" s="13"/>
      <c r="F188" s="108">
        <f>C188*E188</f>
        <v>0</v>
      </c>
    </row>
    <row r="189" spans="1:6" x14ac:dyDescent="0.2">
      <c r="A189" s="136"/>
      <c r="B189" s="112"/>
      <c r="C189" s="113"/>
      <c r="D189" s="114"/>
      <c r="E189" s="115"/>
      <c r="F189" s="115"/>
    </row>
    <row r="190" spans="1:6" x14ac:dyDescent="0.2">
      <c r="A190" s="134"/>
      <c r="B190" s="117"/>
      <c r="C190" s="118"/>
      <c r="D190" s="119"/>
      <c r="E190" s="120"/>
      <c r="F190" s="120"/>
    </row>
    <row r="191" spans="1:6" x14ac:dyDescent="0.2">
      <c r="A191" s="105">
        <f>COUNT($A$13:A190)+1</f>
        <v>35</v>
      </c>
      <c r="B191" s="122" t="s">
        <v>15</v>
      </c>
      <c r="C191" s="110"/>
      <c r="D191" s="107"/>
      <c r="E191" s="108"/>
      <c r="F191" s="108"/>
    </row>
    <row r="192" spans="1:6" x14ac:dyDescent="0.2">
      <c r="A192" s="135"/>
      <c r="B192" s="109" t="s">
        <v>92</v>
      </c>
      <c r="C192" s="110"/>
      <c r="D192" s="107"/>
      <c r="E192" s="108"/>
      <c r="F192" s="106"/>
    </row>
    <row r="193" spans="1:6" ht="14.25" x14ac:dyDescent="0.2">
      <c r="A193" s="135"/>
      <c r="B193" s="109"/>
      <c r="C193" s="110">
        <v>350</v>
      </c>
      <c r="D193" s="107" t="s">
        <v>27</v>
      </c>
      <c r="E193" s="13"/>
      <c r="F193" s="108">
        <f>C193*E193</f>
        <v>0</v>
      </c>
    </row>
    <row r="194" spans="1:6" x14ac:dyDescent="0.2">
      <c r="A194" s="136"/>
      <c r="B194" s="112"/>
      <c r="C194" s="113"/>
      <c r="D194" s="114"/>
      <c r="E194" s="115"/>
      <c r="F194" s="115"/>
    </row>
    <row r="195" spans="1:6" x14ac:dyDescent="0.2">
      <c r="A195" s="134"/>
      <c r="B195" s="117"/>
      <c r="C195" s="118"/>
      <c r="D195" s="119"/>
      <c r="E195" s="120"/>
      <c r="F195" s="120"/>
    </row>
    <row r="196" spans="1:6" x14ac:dyDescent="0.2">
      <c r="A196" s="105">
        <f>COUNT($A$13:A195)+1</f>
        <v>36</v>
      </c>
      <c r="B196" s="122" t="s">
        <v>106</v>
      </c>
      <c r="C196" s="110"/>
      <c r="D196" s="107"/>
      <c r="E196" s="108"/>
      <c r="F196" s="108"/>
    </row>
    <row r="197" spans="1:6" ht="25.5" x14ac:dyDescent="0.2">
      <c r="A197" s="135"/>
      <c r="B197" s="109" t="s">
        <v>107</v>
      </c>
      <c r="C197" s="110"/>
      <c r="D197" s="107"/>
      <c r="E197" s="108"/>
      <c r="F197" s="106"/>
    </row>
    <row r="198" spans="1:6" ht="15.75" customHeight="1" x14ac:dyDescent="0.2">
      <c r="A198" s="135"/>
      <c r="B198" s="109"/>
      <c r="C198" s="110">
        <v>14</v>
      </c>
      <c r="D198" s="107" t="s">
        <v>27</v>
      </c>
      <c r="E198" s="13"/>
      <c r="F198" s="108">
        <f>C198*E198</f>
        <v>0</v>
      </c>
    </row>
    <row r="199" spans="1:6" s="143" customFormat="1" x14ac:dyDescent="0.2">
      <c r="A199" s="136"/>
      <c r="B199" s="112"/>
      <c r="C199" s="113"/>
      <c r="D199" s="114"/>
      <c r="E199" s="115"/>
      <c r="F199" s="115"/>
    </row>
    <row r="200" spans="1:6" x14ac:dyDescent="0.2">
      <c r="A200" s="134"/>
      <c r="B200" s="117"/>
      <c r="C200" s="118"/>
      <c r="D200" s="119"/>
      <c r="E200" s="120"/>
      <c r="F200" s="120"/>
    </row>
    <row r="201" spans="1:6" x14ac:dyDescent="0.2">
      <c r="A201" s="105">
        <f>COUNT($A$11:A199)+1</f>
        <v>37</v>
      </c>
      <c r="B201" s="122" t="s">
        <v>94</v>
      </c>
      <c r="C201" s="110"/>
      <c r="D201" s="107"/>
      <c r="E201" s="108"/>
      <c r="F201" s="108"/>
    </row>
    <row r="202" spans="1:6" ht="25.5" x14ac:dyDescent="0.2">
      <c r="A202" s="135"/>
      <c r="B202" s="109" t="s">
        <v>95</v>
      </c>
      <c r="C202" s="110"/>
      <c r="D202" s="107"/>
      <c r="E202" s="108"/>
      <c r="F202" s="108"/>
    </row>
    <row r="203" spans="1:6" x14ac:dyDescent="0.2">
      <c r="A203" s="135"/>
      <c r="B203" s="122"/>
      <c r="C203" s="110">
        <v>118</v>
      </c>
      <c r="D203" s="107" t="s">
        <v>1</v>
      </c>
      <c r="E203" s="13"/>
      <c r="F203" s="108">
        <f>C203*E203</f>
        <v>0</v>
      </c>
    </row>
    <row r="204" spans="1:6" x14ac:dyDescent="0.2">
      <c r="A204" s="136"/>
      <c r="B204" s="112"/>
      <c r="C204" s="113"/>
      <c r="D204" s="114"/>
      <c r="E204" s="115"/>
      <c r="F204" s="115"/>
    </row>
    <row r="205" spans="1:6" x14ac:dyDescent="0.2">
      <c r="A205" s="134"/>
      <c r="B205" s="117"/>
      <c r="C205" s="118"/>
      <c r="D205" s="119"/>
      <c r="E205" s="120"/>
      <c r="F205" s="120"/>
    </row>
    <row r="206" spans="1:6" x14ac:dyDescent="0.2">
      <c r="A206" s="105">
        <f>COUNT($A$10:A205)+1</f>
        <v>38</v>
      </c>
      <c r="B206" s="122" t="s">
        <v>156</v>
      </c>
      <c r="C206" s="110"/>
      <c r="D206" s="107"/>
      <c r="E206" s="108"/>
      <c r="F206" s="108"/>
    </row>
    <row r="207" spans="1:6" ht="323.25" customHeight="1" x14ac:dyDescent="0.2">
      <c r="A207" s="135"/>
      <c r="B207" s="109" t="s">
        <v>164</v>
      </c>
      <c r="C207" s="110"/>
      <c r="D207" s="107"/>
      <c r="E207" s="108"/>
      <c r="F207" s="108"/>
    </row>
    <row r="208" spans="1:6" x14ac:dyDescent="0.2">
      <c r="A208" s="135"/>
      <c r="B208" s="122"/>
      <c r="C208" s="110">
        <v>2</v>
      </c>
      <c r="D208" s="107" t="s">
        <v>1</v>
      </c>
      <c r="E208" s="13"/>
      <c r="F208" s="108">
        <f>C208*E208</f>
        <v>0</v>
      </c>
    </row>
    <row r="209" spans="1:8" x14ac:dyDescent="0.2">
      <c r="A209" s="136"/>
      <c r="B209" s="112"/>
      <c r="C209" s="113"/>
      <c r="D209" s="114"/>
      <c r="E209" s="115"/>
      <c r="F209" s="115"/>
    </row>
    <row r="210" spans="1:8" x14ac:dyDescent="0.2">
      <c r="A210" s="135"/>
      <c r="B210" s="109"/>
      <c r="C210" s="110"/>
      <c r="D210" s="107"/>
      <c r="E210" s="108"/>
      <c r="F210" s="108"/>
      <c r="H210" s="144"/>
    </row>
    <row r="211" spans="1:8" x14ac:dyDescent="0.2">
      <c r="A211" s="105">
        <f>COUNT($A$11:A209)+1</f>
        <v>39</v>
      </c>
      <c r="B211" s="167" t="s">
        <v>161</v>
      </c>
      <c r="C211" s="168"/>
      <c r="D211" s="168"/>
      <c r="E211" s="168"/>
      <c r="F211" s="168"/>
      <c r="H211" s="144"/>
    </row>
    <row r="212" spans="1:8" ht="76.5" x14ac:dyDescent="0.2">
      <c r="A212" s="169"/>
      <c r="B212" s="109" t="s">
        <v>162</v>
      </c>
      <c r="C212" s="168"/>
      <c r="D212" s="168"/>
      <c r="E212" s="108"/>
      <c r="F212" s="168"/>
      <c r="H212" s="144"/>
    </row>
    <row r="213" spans="1:8" ht="63.75" x14ac:dyDescent="0.2">
      <c r="A213" s="169"/>
      <c r="B213" s="109" t="s">
        <v>163</v>
      </c>
      <c r="C213" s="168"/>
      <c r="D213" s="168"/>
      <c r="E213" s="108"/>
      <c r="F213" s="168"/>
      <c r="H213" s="144"/>
    </row>
    <row r="214" spans="1:8" x14ac:dyDescent="0.2">
      <c r="A214" s="169"/>
      <c r="B214" s="170"/>
      <c r="C214" s="110">
        <v>1</v>
      </c>
      <c r="D214" s="107" t="s">
        <v>1</v>
      </c>
      <c r="E214" s="13"/>
      <c r="F214" s="108">
        <f>C214*E214</f>
        <v>0</v>
      </c>
      <c r="H214" s="144"/>
    </row>
    <row r="215" spans="1:8" x14ac:dyDescent="0.2">
      <c r="A215" s="136"/>
      <c r="B215" s="112"/>
      <c r="C215" s="113"/>
      <c r="D215" s="114"/>
      <c r="E215" s="115"/>
      <c r="F215" s="115"/>
      <c r="H215" s="144"/>
    </row>
    <row r="216" spans="1:8" x14ac:dyDescent="0.2">
      <c r="A216" s="134"/>
      <c r="B216" s="117"/>
      <c r="C216" s="118"/>
      <c r="D216" s="119"/>
      <c r="E216" s="120"/>
      <c r="F216" s="120"/>
    </row>
    <row r="217" spans="1:8" x14ac:dyDescent="0.2">
      <c r="A217" s="105">
        <f>COUNT($A$11:A216)+1</f>
        <v>40</v>
      </c>
      <c r="B217" s="122" t="s">
        <v>96</v>
      </c>
      <c r="C217" s="110"/>
      <c r="D217" s="107"/>
      <c r="E217" s="108"/>
      <c r="F217" s="108"/>
    </row>
    <row r="218" spans="1:8" ht="38.25" x14ac:dyDescent="0.2">
      <c r="A218" s="135"/>
      <c r="B218" s="109" t="s">
        <v>103</v>
      </c>
      <c r="C218" s="110"/>
      <c r="D218" s="107"/>
      <c r="E218" s="108"/>
      <c r="F218" s="108"/>
    </row>
    <row r="219" spans="1:8" ht="14.25" x14ac:dyDescent="0.2">
      <c r="A219" s="135"/>
      <c r="B219" s="122"/>
      <c r="C219" s="110">
        <v>367</v>
      </c>
      <c r="D219" s="107" t="s">
        <v>27</v>
      </c>
      <c r="E219" s="13"/>
      <c r="F219" s="108">
        <f>C219*E219</f>
        <v>0</v>
      </c>
    </row>
    <row r="220" spans="1:8" x14ac:dyDescent="0.2">
      <c r="A220" s="136"/>
      <c r="B220" s="112"/>
      <c r="C220" s="113"/>
      <c r="D220" s="114"/>
      <c r="E220" s="115"/>
      <c r="F220" s="115"/>
    </row>
    <row r="221" spans="1:8" x14ac:dyDescent="0.2">
      <c r="A221" s="134"/>
      <c r="B221" s="117"/>
      <c r="C221" s="118"/>
      <c r="D221" s="119"/>
      <c r="E221" s="120"/>
      <c r="F221" s="120"/>
    </row>
    <row r="222" spans="1:8" x14ac:dyDescent="0.2">
      <c r="A222" s="105">
        <f>COUNT($A$11:A221)+1</f>
        <v>41</v>
      </c>
      <c r="B222" s="122" t="s">
        <v>97</v>
      </c>
      <c r="C222" s="110"/>
      <c r="D222" s="107"/>
      <c r="E222" s="108"/>
      <c r="F222" s="108"/>
    </row>
    <row r="223" spans="1:8" ht="25.5" x14ac:dyDescent="0.2">
      <c r="A223" s="135"/>
      <c r="B223" s="109" t="s">
        <v>98</v>
      </c>
      <c r="C223" s="110"/>
      <c r="D223" s="107"/>
      <c r="E223" s="108"/>
      <c r="F223" s="108"/>
    </row>
    <row r="224" spans="1:8" ht="14.25" x14ac:dyDescent="0.2">
      <c r="A224" s="135"/>
      <c r="B224" s="122"/>
      <c r="C224" s="110">
        <v>367</v>
      </c>
      <c r="D224" s="107" t="s">
        <v>27</v>
      </c>
      <c r="E224" s="13"/>
      <c r="F224" s="108">
        <f>C224*E224</f>
        <v>0</v>
      </c>
    </row>
    <row r="225" spans="1:6" x14ac:dyDescent="0.2">
      <c r="A225" s="136"/>
      <c r="B225" s="112"/>
      <c r="C225" s="113"/>
      <c r="D225" s="114"/>
      <c r="E225" s="115"/>
      <c r="F225" s="115"/>
    </row>
    <row r="226" spans="1:6" x14ac:dyDescent="0.2">
      <c r="A226" s="134"/>
      <c r="B226" s="117"/>
      <c r="C226" s="118"/>
      <c r="D226" s="119"/>
      <c r="E226" s="120"/>
      <c r="F226" s="120"/>
    </row>
    <row r="227" spans="1:6" x14ac:dyDescent="0.2">
      <c r="A227" s="105">
        <f>COUNT($A$11:A226)+1</f>
        <v>42</v>
      </c>
      <c r="B227" s="122" t="s">
        <v>99</v>
      </c>
      <c r="C227" s="110"/>
      <c r="D227" s="107"/>
      <c r="E227" s="108"/>
      <c r="F227" s="108"/>
    </row>
    <row r="228" spans="1:6" ht="38.25" x14ac:dyDescent="0.2">
      <c r="A228" s="135"/>
      <c r="B228" s="109" t="s">
        <v>100</v>
      </c>
      <c r="C228" s="110"/>
      <c r="D228" s="107"/>
      <c r="E228" s="108"/>
      <c r="F228" s="108"/>
    </row>
    <row r="229" spans="1:6" ht="14.25" x14ac:dyDescent="0.2">
      <c r="A229" s="135"/>
      <c r="B229" s="122"/>
      <c r="C229" s="110">
        <v>11</v>
      </c>
      <c r="D229" s="107" t="s">
        <v>32</v>
      </c>
      <c r="E229" s="13"/>
      <c r="F229" s="108">
        <f>C229*E229</f>
        <v>0</v>
      </c>
    </row>
    <row r="230" spans="1:6" x14ac:dyDescent="0.2">
      <c r="A230" s="136"/>
      <c r="B230" s="112"/>
      <c r="C230" s="113"/>
      <c r="D230" s="114"/>
      <c r="E230" s="115"/>
      <c r="F230" s="115"/>
    </row>
    <row r="231" spans="1:6" x14ac:dyDescent="0.2">
      <c r="A231" s="134"/>
      <c r="B231" s="117"/>
      <c r="C231" s="118"/>
      <c r="D231" s="119"/>
      <c r="E231" s="120"/>
      <c r="F231" s="120"/>
    </row>
    <row r="232" spans="1:6" x14ac:dyDescent="0.2">
      <c r="A232" s="105">
        <f>COUNT($A$10:A230)+1</f>
        <v>43</v>
      </c>
      <c r="B232" s="122" t="s">
        <v>118</v>
      </c>
      <c r="C232" s="110"/>
      <c r="D232" s="107"/>
      <c r="E232" s="108"/>
      <c r="F232" s="108"/>
    </row>
    <row r="233" spans="1:6" ht="51" x14ac:dyDescent="0.2">
      <c r="A233" s="135"/>
      <c r="B233" s="109" t="s">
        <v>119</v>
      </c>
      <c r="C233" s="110"/>
      <c r="D233" s="107"/>
      <c r="E233" s="108"/>
      <c r="F233" s="108"/>
    </row>
    <row r="234" spans="1:6" x14ac:dyDescent="0.2">
      <c r="A234" s="135"/>
      <c r="B234" s="122"/>
      <c r="C234" s="110">
        <v>1</v>
      </c>
      <c r="D234" s="107" t="s">
        <v>1</v>
      </c>
      <c r="E234" s="13"/>
      <c r="F234" s="108">
        <f>E234*C234</f>
        <v>0</v>
      </c>
    </row>
    <row r="235" spans="1:6" x14ac:dyDescent="0.2">
      <c r="A235" s="136"/>
      <c r="B235" s="112"/>
      <c r="C235" s="113"/>
      <c r="D235" s="114"/>
      <c r="E235" s="115"/>
      <c r="F235" s="115"/>
    </row>
    <row r="236" spans="1:6" x14ac:dyDescent="0.2">
      <c r="A236" s="134"/>
      <c r="B236" s="117"/>
      <c r="C236" s="118"/>
      <c r="D236" s="119"/>
      <c r="E236" s="120"/>
      <c r="F236" s="121"/>
    </row>
    <row r="237" spans="1:6" x14ac:dyDescent="0.2">
      <c r="A237" s="105">
        <f>COUNT($A$13:A236)+1</f>
        <v>44</v>
      </c>
      <c r="B237" s="122" t="s">
        <v>16</v>
      </c>
      <c r="C237" s="110"/>
      <c r="D237" s="107"/>
      <c r="E237" s="108"/>
      <c r="F237" s="106"/>
    </row>
    <row r="238" spans="1:6" ht="38.25" x14ac:dyDescent="0.2">
      <c r="A238" s="135"/>
      <c r="B238" s="109" t="s">
        <v>69</v>
      </c>
      <c r="C238" s="110"/>
      <c r="D238" s="107"/>
      <c r="E238" s="108"/>
      <c r="F238" s="106"/>
    </row>
    <row r="239" spans="1:6" x14ac:dyDescent="0.2">
      <c r="A239" s="135"/>
      <c r="B239" s="109"/>
      <c r="C239" s="110">
        <v>1</v>
      </c>
      <c r="D239" s="107" t="s">
        <v>1</v>
      </c>
      <c r="E239" s="13"/>
      <c r="F239" s="108">
        <f>C239*E239</f>
        <v>0</v>
      </c>
    </row>
    <row r="240" spans="1:6" x14ac:dyDescent="0.2">
      <c r="A240" s="136"/>
      <c r="B240" s="112"/>
      <c r="C240" s="113"/>
      <c r="D240" s="114"/>
      <c r="E240" s="115"/>
      <c r="F240" s="115"/>
    </row>
    <row r="241" spans="1:8" x14ac:dyDescent="0.2">
      <c r="A241" s="134"/>
      <c r="B241" s="117"/>
      <c r="C241" s="118"/>
      <c r="D241" s="119"/>
      <c r="E241" s="120"/>
      <c r="F241" s="121"/>
    </row>
    <row r="242" spans="1:8" x14ac:dyDescent="0.2">
      <c r="A242" s="105">
        <f>COUNT($A$13:A241)+1</f>
        <v>45</v>
      </c>
      <c r="B242" s="122" t="s">
        <v>17</v>
      </c>
      <c r="C242" s="110"/>
      <c r="D242" s="107"/>
      <c r="E242" s="108"/>
      <c r="F242" s="106"/>
    </row>
    <row r="243" spans="1:8" ht="76.5" x14ac:dyDescent="0.2">
      <c r="A243" s="135"/>
      <c r="B243" s="109" t="s">
        <v>70</v>
      </c>
      <c r="C243" s="110"/>
      <c r="D243" s="107"/>
      <c r="E243" s="108"/>
      <c r="F243" s="106"/>
    </row>
    <row r="244" spans="1:8" x14ac:dyDescent="0.2">
      <c r="A244" s="135"/>
      <c r="B244" s="109"/>
      <c r="C244" s="110">
        <v>4</v>
      </c>
      <c r="D244" s="107" t="s">
        <v>1</v>
      </c>
      <c r="E244" s="13"/>
      <c r="F244" s="108">
        <f>C244*E244</f>
        <v>0</v>
      </c>
    </row>
    <row r="245" spans="1:8" x14ac:dyDescent="0.2">
      <c r="A245" s="135"/>
      <c r="B245" s="109"/>
      <c r="C245" s="110"/>
      <c r="D245" s="107"/>
      <c r="E245" s="120"/>
      <c r="F245" s="108"/>
    </row>
    <row r="246" spans="1:8" x14ac:dyDescent="0.2">
      <c r="A246" s="134"/>
      <c r="B246" s="117"/>
      <c r="C246" s="118"/>
      <c r="D246" s="119"/>
      <c r="E246" s="120"/>
      <c r="F246" s="120"/>
    </row>
    <row r="247" spans="1:8" x14ac:dyDescent="0.2">
      <c r="A247" s="105">
        <f>COUNT($A$12:A246)+1</f>
        <v>46</v>
      </c>
      <c r="B247" s="122" t="s">
        <v>438</v>
      </c>
      <c r="C247" s="110"/>
      <c r="D247" s="107"/>
      <c r="E247" s="108"/>
      <c r="F247" s="108"/>
    </row>
    <row r="248" spans="1:8" ht="76.5" x14ac:dyDescent="0.2">
      <c r="A248" s="135"/>
      <c r="B248" s="109" t="s">
        <v>439</v>
      </c>
      <c r="C248" s="110"/>
      <c r="D248" s="107"/>
      <c r="E248" s="108"/>
      <c r="F248" s="108"/>
    </row>
    <row r="249" spans="1:8" x14ac:dyDescent="0.2">
      <c r="A249" s="135"/>
      <c r="B249" s="109"/>
      <c r="C249" s="110">
        <v>2</v>
      </c>
      <c r="D249" s="107" t="s">
        <v>1</v>
      </c>
      <c r="E249" s="13"/>
      <c r="F249" s="108">
        <f>C249*E249</f>
        <v>0</v>
      </c>
    </row>
    <row r="250" spans="1:8" x14ac:dyDescent="0.2">
      <c r="A250" s="136"/>
      <c r="B250" s="112"/>
      <c r="C250" s="113"/>
      <c r="D250" s="114"/>
      <c r="E250" s="115"/>
      <c r="F250" s="115"/>
    </row>
    <row r="251" spans="1:8" x14ac:dyDescent="0.2">
      <c r="A251" s="134"/>
      <c r="B251" s="117"/>
      <c r="C251" s="118"/>
      <c r="D251" s="119"/>
      <c r="E251" s="120"/>
      <c r="F251" s="121"/>
      <c r="H251" s="144"/>
    </row>
    <row r="252" spans="1:8" x14ac:dyDescent="0.2">
      <c r="A252" s="105">
        <f>COUNT($A$12:A251)+1</f>
        <v>47</v>
      </c>
      <c r="B252" s="122" t="s">
        <v>440</v>
      </c>
      <c r="C252" s="110"/>
      <c r="D252" s="107"/>
      <c r="E252" s="108"/>
      <c r="F252" s="106"/>
      <c r="H252" s="144"/>
    </row>
    <row r="253" spans="1:8" ht="51" x14ac:dyDescent="0.2">
      <c r="A253" s="135"/>
      <c r="B253" s="109" t="s">
        <v>441</v>
      </c>
      <c r="C253" s="110"/>
      <c r="D253" s="107"/>
      <c r="E253" s="108"/>
      <c r="F253" s="106"/>
      <c r="H253" s="144"/>
    </row>
    <row r="254" spans="1:8" ht="14.25" x14ac:dyDescent="0.2">
      <c r="A254" s="135"/>
      <c r="B254" s="109"/>
      <c r="C254" s="110">
        <v>20</v>
      </c>
      <c r="D254" s="107" t="s">
        <v>32</v>
      </c>
      <c r="E254" s="13"/>
      <c r="F254" s="108">
        <f>C254*E254</f>
        <v>0</v>
      </c>
      <c r="H254" s="144"/>
    </row>
    <row r="255" spans="1:8" x14ac:dyDescent="0.2">
      <c r="A255" s="136"/>
      <c r="B255" s="112"/>
      <c r="C255" s="113"/>
      <c r="D255" s="114"/>
      <c r="E255" s="115"/>
      <c r="F255" s="115"/>
      <c r="H255" s="144"/>
    </row>
    <row r="256" spans="1:8" x14ac:dyDescent="0.2">
      <c r="A256" s="134"/>
      <c r="B256" s="117"/>
      <c r="C256" s="118"/>
      <c r="D256" s="119"/>
      <c r="E256" s="120"/>
      <c r="F256" s="121"/>
      <c r="H256" s="144"/>
    </row>
    <row r="257" spans="1:8" x14ac:dyDescent="0.2">
      <c r="A257" s="105">
        <f>COUNT($A$12:A256)+1</f>
        <v>48</v>
      </c>
      <c r="B257" s="122" t="s">
        <v>442</v>
      </c>
      <c r="C257" s="110"/>
      <c r="D257" s="107"/>
      <c r="E257" s="108"/>
      <c r="F257" s="106"/>
      <c r="H257" s="144"/>
    </row>
    <row r="258" spans="1:8" ht="38.25" x14ac:dyDescent="0.2">
      <c r="A258" s="135"/>
      <c r="B258" s="109" t="s">
        <v>443</v>
      </c>
      <c r="C258" s="110"/>
      <c r="D258" s="107"/>
      <c r="E258" s="108"/>
      <c r="F258" s="106"/>
      <c r="H258" s="144"/>
    </row>
    <row r="259" spans="1:8" ht="14.25" x14ac:dyDescent="0.2">
      <c r="A259" s="135"/>
      <c r="B259" s="109"/>
      <c r="C259" s="110">
        <v>5</v>
      </c>
      <c r="D259" s="107" t="s">
        <v>32</v>
      </c>
      <c r="E259" s="13"/>
      <c r="F259" s="108">
        <f>C259*E259</f>
        <v>0</v>
      </c>
      <c r="H259" s="144"/>
    </row>
    <row r="260" spans="1:8" x14ac:dyDescent="0.2">
      <c r="A260" s="135"/>
      <c r="B260" s="109"/>
      <c r="C260" s="92"/>
      <c r="E260" s="92"/>
      <c r="F260" s="92"/>
      <c r="H260" s="144"/>
    </row>
    <row r="261" spans="1:8" x14ac:dyDescent="0.2">
      <c r="A261" s="134"/>
      <c r="B261" s="117"/>
      <c r="C261" s="118"/>
      <c r="D261" s="119"/>
      <c r="E261" s="120"/>
      <c r="F261" s="120"/>
    </row>
    <row r="262" spans="1:8" x14ac:dyDescent="0.2">
      <c r="A262" s="105">
        <f>COUNT($A$11:A261)+1</f>
        <v>49</v>
      </c>
      <c r="B262" s="122" t="s">
        <v>108</v>
      </c>
      <c r="C262" s="110"/>
      <c r="D262" s="107"/>
      <c r="E262" s="108"/>
      <c r="F262" s="108"/>
    </row>
    <row r="263" spans="1:8" x14ac:dyDescent="0.2">
      <c r="A263" s="135"/>
      <c r="B263" s="109" t="s">
        <v>111</v>
      </c>
      <c r="C263" s="110"/>
      <c r="D263" s="107"/>
      <c r="E263" s="108"/>
      <c r="F263" s="108"/>
    </row>
    <row r="264" spans="1:8" x14ac:dyDescent="0.2">
      <c r="A264" s="135"/>
      <c r="B264" s="122" t="s">
        <v>109</v>
      </c>
      <c r="C264" s="110"/>
      <c r="D264" s="107"/>
      <c r="E264" s="115"/>
      <c r="F264" s="108"/>
    </row>
    <row r="265" spans="1:8" x14ac:dyDescent="0.2">
      <c r="A265" s="135"/>
      <c r="B265" s="109" t="s">
        <v>110</v>
      </c>
      <c r="C265" s="110">
        <v>4</v>
      </c>
      <c r="D265" s="107" t="s">
        <v>105</v>
      </c>
      <c r="E265" s="13"/>
      <c r="F265" s="108">
        <f t="shared" ref="F265" si="1">C265*E265</f>
        <v>0</v>
      </c>
    </row>
    <row r="266" spans="1:8" x14ac:dyDescent="0.2">
      <c r="A266" s="136"/>
      <c r="B266" s="112"/>
      <c r="C266" s="113"/>
      <c r="D266" s="143"/>
      <c r="E266" s="115"/>
      <c r="F266" s="115"/>
    </row>
    <row r="267" spans="1:8" x14ac:dyDescent="0.2">
      <c r="A267" s="134"/>
      <c r="B267" s="98"/>
      <c r="C267" s="118"/>
      <c r="D267" s="145"/>
      <c r="E267" s="100"/>
      <c r="F267" s="100"/>
    </row>
    <row r="268" spans="1:8" x14ac:dyDescent="0.2">
      <c r="A268" s="105">
        <f>COUNT($A$11:A267)+1</f>
        <v>50</v>
      </c>
      <c r="B268" s="122" t="s">
        <v>126</v>
      </c>
      <c r="C268" s="110"/>
      <c r="D268" s="107"/>
      <c r="E268" s="108"/>
      <c r="F268" s="108"/>
    </row>
    <row r="269" spans="1:8" ht="38.25" x14ac:dyDescent="0.2">
      <c r="A269" s="135"/>
      <c r="B269" s="109" t="s">
        <v>127</v>
      </c>
      <c r="C269" s="110"/>
      <c r="D269" s="107"/>
      <c r="E269" s="108"/>
      <c r="F269" s="108"/>
    </row>
    <row r="270" spans="1:8" x14ac:dyDescent="0.2">
      <c r="A270" s="135"/>
      <c r="B270" s="109"/>
      <c r="C270" s="110">
        <v>5</v>
      </c>
      <c r="D270" s="107" t="s">
        <v>128</v>
      </c>
      <c r="E270" s="13"/>
      <c r="F270" s="108">
        <f>C270*E270</f>
        <v>0</v>
      </c>
    </row>
    <row r="271" spans="1:8" x14ac:dyDescent="0.2">
      <c r="A271" s="136"/>
      <c r="B271" s="112"/>
      <c r="C271" s="113"/>
      <c r="D271" s="114"/>
      <c r="E271" s="115"/>
      <c r="F271" s="115"/>
    </row>
    <row r="272" spans="1:8" x14ac:dyDescent="0.2">
      <c r="A272" s="134"/>
      <c r="B272" s="98"/>
      <c r="C272" s="99"/>
      <c r="D272" s="100"/>
      <c r="E272" s="101"/>
      <c r="F272" s="99"/>
    </row>
    <row r="273" spans="1:6" x14ac:dyDescent="0.2">
      <c r="A273" s="105">
        <f>COUNT($A$13:A272)+1</f>
        <v>51</v>
      </c>
      <c r="B273" s="122" t="s">
        <v>18</v>
      </c>
      <c r="C273" s="106"/>
      <c r="D273" s="107"/>
      <c r="E273" s="146"/>
      <c r="F273" s="106"/>
    </row>
    <row r="274" spans="1:6" ht="76.5" x14ac:dyDescent="0.2">
      <c r="A274" s="135"/>
      <c r="B274" s="109" t="s">
        <v>65</v>
      </c>
      <c r="C274" s="106"/>
      <c r="D274" s="107"/>
      <c r="E274" s="108"/>
      <c r="F274" s="106"/>
    </row>
    <row r="275" spans="1:6" x14ac:dyDescent="0.2">
      <c r="A275" s="105"/>
      <c r="B275" s="147"/>
      <c r="C275" s="148"/>
      <c r="D275" s="149">
        <v>0.05</v>
      </c>
      <c r="E275" s="106"/>
      <c r="F275" s="108">
        <f>SUM(F15:F274)*D275</f>
        <v>0</v>
      </c>
    </row>
    <row r="276" spans="1:6" x14ac:dyDescent="0.2">
      <c r="A276" s="111"/>
      <c r="B276" s="150"/>
      <c r="C276" s="151"/>
      <c r="D276" s="152"/>
      <c r="E276" s="153"/>
      <c r="F276" s="115"/>
    </row>
    <row r="277" spans="1:6" x14ac:dyDescent="0.2">
      <c r="A277" s="134"/>
      <c r="B277" s="117"/>
      <c r="C277" s="121"/>
      <c r="D277" s="119"/>
      <c r="E277" s="154"/>
      <c r="F277" s="120"/>
    </row>
    <row r="278" spans="1:6" x14ac:dyDescent="0.2">
      <c r="A278" s="105">
        <f>COUNT($A$13:A277)+1</f>
        <v>52</v>
      </c>
      <c r="B278" s="122" t="s">
        <v>104</v>
      </c>
      <c r="C278" s="106"/>
      <c r="D278" s="107"/>
      <c r="E278" s="146"/>
      <c r="F278" s="108"/>
    </row>
    <row r="279" spans="1:6" ht="38.25" x14ac:dyDescent="0.2">
      <c r="A279" s="135"/>
      <c r="B279" s="109" t="s">
        <v>19</v>
      </c>
      <c r="C279" s="106"/>
      <c r="D279" s="107"/>
      <c r="E279" s="106"/>
      <c r="F279" s="108"/>
    </row>
    <row r="280" spans="1:6" x14ac:dyDescent="0.2">
      <c r="A280" s="135"/>
      <c r="B280" s="109"/>
      <c r="C280" s="148"/>
      <c r="D280" s="149">
        <v>0.05</v>
      </c>
      <c r="E280" s="106"/>
      <c r="F280" s="108">
        <f>SUM(F15:F274)*D280</f>
        <v>0</v>
      </c>
    </row>
    <row r="281" spans="1:6" x14ac:dyDescent="0.2">
      <c r="A281" s="136"/>
      <c r="B281" s="112"/>
      <c r="C281" s="153"/>
      <c r="D281" s="114"/>
      <c r="E281" s="153"/>
      <c r="F281" s="153"/>
    </row>
    <row r="282" spans="1:6" x14ac:dyDescent="0.2">
      <c r="A282" s="135"/>
      <c r="B282" s="109"/>
      <c r="C282" s="106"/>
      <c r="D282" s="107"/>
      <c r="E282" s="106"/>
      <c r="F282" s="106"/>
    </row>
    <row r="283" spans="1:6" x14ac:dyDescent="0.2">
      <c r="A283" s="105">
        <f>COUNT($A$13:A281)+1</f>
        <v>53</v>
      </c>
      <c r="B283" s="122" t="s">
        <v>66</v>
      </c>
      <c r="C283" s="106"/>
      <c r="D283" s="107"/>
      <c r="E283" s="106"/>
      <c r="F283" s="106"/>
    </row>
    <row r="284" spans="1:6" ht="38.25" x14ac:dyDescent="0.2">
      <c r="A284" s="135"/>
      <c r="B284" s="109" t="s">
        <v>20</v>
      </c>
      <c r="C284" s="148"/>
      <c r="D284" s="149">
        <v>0.1</v>
      </c>
      <c r="E284" s="106"/>
      <c r="F284" s="108">
        <f>SUM(F15:F274)*D284</f>
        <v>0</v>
      </c>
    </row>
    <row r="285" spans="1:6" x14ac:dyDescent="0.2">
      <c r="A285" s="136"/>
      <c r="C285" s="106"/>
      <c r="D285" s="107"/>
      <c r="E285" s="146"/>
      <c r="F285" s="106"/>
    </row>
    <row r="286" spans="1:6" x14ac:dyDescent="0.2">
      <c r="A286" s="156"/>
      <c r="B286" s="157" t="s">
        <v>2</v>
      </c>
      <c r="C286" s="158"/>
      <c r="D286" s="159"/>
      <c r="E286" s="160" t="s">
        <v>31</v>
      </c>
      <c r="F286" s="160">
        <f>SUM(F15:F285)</f>
        <v>0</v>
      </c>
    </row>
  </sheetData>
  <sheetProtection algorithmName="SHA-512" hashValue="RA6Kw9SsiAaw/q09BoO3Zfrf2Zd9Bbk4RPXJTdctlcyUJ4E6iOv/PGiErVTNc+FKTJxdEKt3gjUrkqJCelZ7Bg==" saltValue="Powp4U4s2Xk5UQ6+LxAvyA==" spinCount="100000" sheet="1" objects="1" scenarios="1"/>
  <mergeCells count="2">
    <mergeCell ref="C3:E3"/>
    <mergeCell ref="B8:F9"/>
  </mergeCells>
  <pageMargins left="0.78740157480314965" right="0.27559055118110237" top="0.86614173228346458" bottom="0.74803149606299213" header="0.31496062992125984" footer="0.31496062992125984"/>
  <pageSetup paperSize="9" orientation="portrait" r:id="rId1"/>
  <headerFooter alignWithMargins="0">
    <oddHeader>&amp;L&amp;"Arial,Navadno"&amp;8ENERGETIKA LJUBLJANA d.o.o.
SEKTOR ZA INVESTICIJE IN RAZVOJ - SLUŽBA ZA PROJEKTIRANJE
št. projekta: 35/C-1810</oddHeader>
    <oddFooter>&amp;C&amp;"Arial,Navadno"&amp;P / &amp;N</oddFooter>
  </headerFooter>
  <rowBreaks count="9" manualBreakCount="9">
    <brk id="38" max="5" man="1"/>
    <brk id="68" max="16383" man="1"/>
    <brk id="99" max="5" man="1"/>
    <brk id="127" max="5" man="1"/>
    <brk id="159" max="16383" man="1"/>
    <brk id="194" max="16383" man="1"/>
    <brk id="209" max="16383" man="1"/>
    <brk id="240" max="16383" man="1"/>
    <brk id="271"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1:F220"/>
  <sheetViews>
    <sheetView zoomScaleNormal="100" zoomScaleSheetLayoutView="100" workbookViewId="0">
      <selection activeCell="E25" sqref="E25"/>
    </sheetView>
  </sheetViews>
  <sheetFormatPr defaultColWidth="9.140625" defaultRowHeight="12.75" x14ac:dyDescent="0.2"/>
  <cols>
    <col min="1" max="1" width="5.7109375" style="88" customWidth="1"/>
    <col min="2" max="2" width="50.7109375" style="155" customWidth="1"/>
    <col min="3" max="3" width="7.7109375" style="91" customWidth="1"/>
    <col min="4" max="4" width="4.7109375" style="92" customWidth="1"/>
    <col min="5" max="5" width="11.7109375" style="90" customWidth="1"/>
    <col min="6" max="6" width="12.7109375" style="91" customWidth="1"/>
    <col min="7" max="7" width="9.140625" style="92"/>
    <col min="8" max="8" width="10.140625" style="92" bestFit="1" customWidth="1"/>
    <col min="9" max="16384" width="9.140625" style="92"/>
  </cols>
  <sheetData>
    <row r="1" spans="1:6" x14ac:dyDescent="0.2">
      <c r="A1" s="86" t="s">
        <v>689</v>
      </c>
      <c r="B1" s="87" t="s">
        <v>6</v>
      </c>
      <c r="C1" s="88"/>
      <c r="D1" s="89"/>
    </row>
    <row r="2" spans="1:6" x14ac:dyDescent="0.2">
      <c r="A2" s="86" t="s">
        <v>690</v>
      </c>
      <c r="B2" s="87" t="s">
        <v>7</v>
      </c>
      <c r="C2" s="88"/>
      <c r="D2" s="89"/>
    </row>
    <row r="3" spans="1:6" x14ac:dyDescent="0.2">
      <c r="A3" s="86" t="s">
        <v>683</v>
      </c>
      <c r="B3" s="87" t="s">
        <v>137</v>
      </c>
      <c r="C3" s="621"/>
      <c r="D3" s="621"/>
      <c r="E3" s="621"/>
    </row>
    <row r="4" spans="1:6" x14ac:dyDescent="0.2">
      <c r="A4" s="86"/>
      <c r="B4" s="87" t="s">
        <v>138</v>
      </c>
      <c r="C4" s="88"/>
      <c r="D4" s="89"/>
    </row>
    <row r="5" spans="1:6" ht="76.5" x14ac:dyDescent="0.2">
      <c r="A5" s="93" t="s">
        <v>0</v>
      </c>
      <c r="B5" s="94" t="s">
        <v>24</v>
      </c>
      <c r="C5" s="95" t="s">
        <v>8</v>
      </c>
      <c r="D5" s="95" t="s">
        <v>9</v>
      </c>
      <c r="E5" s="96" t="s">
        <v>28</v>
      </c>
      <c r="F5" s="96" t="s">
        <v>29</v>
      </c>
    </row>
    <row r="6" spans="1:6" x14ac:dyDescent="0.2">
      <c r="A6" s="97">
        <v>1</v>
      </c>
      <c r="B6" s="98"/>
      <c r="C6" s="99"/>
      <c r="D6" s="100"/>
      <c r="E6" s="101"/>
      <c r="F6" s="99"/>
    </row>
    <row r="7" spans="1:6" x14ac:dyDescent="0.2">
      <c r="A7" s="102"/>
      <c r="B7" s="87" t="s">
        <v>88</v>
      </c>
    </row>
    <row r="8" spans="1:6" x14ac:dyDescent="0.2">
      <c r="A8" s="102"/>
      <c r="B8" s="620" t="s">
        <v>87</v>
      </c>
      <c r="C8" s="620"/>
      <c r="D8" s="620"/>
      <c r="E8" s="620"/>
      <c r="F8" s="620"/>
    </row>
    <row r="9" spans="1:6" x14ac:dyDescent="0.2">
      <c r="A9" s="102"/>
      <c r="B9" s="620"/>
      <c r="C9" s="620"/>
      <c r="D9" s="620"/>
      <c r="E9" s="620"/>
      <c r="F9" s="620"/>
    </row>
    <row r="10" spans="1:6" x14ac:dyDescent="0.2">
      <c r="A10" s="102"/>
      <c r="B10" s="103"/>
      <c r="C10" s="103"/>
      <c r="D10" s="103"/>
      <c r="E10" s="103"/>
      <c r="F10" s="103"/>
    </row>
    <row r="11" spans="1:6" x14ac:dyDescent="0.2">
      <c r="A11" s="102"/>
      <c r="B11" s="122"/>
    </row>
    <row r="12" spans="1:6" ht="12.75" customHeight="1" x14ac:dyDescent="0.2">
      <c r="A12" s="97"/>
      <c r="B12" s="98"/>
      <c r="C12" s="99"/>
      <c r="D12" s="100"/>
      <c r="E12" s="101"/>
      <c r="F12" s="99"/>
    </row>
    <row r="13" spans="1:6" ht="14.25" customHeight="1" x14ac:dyDescent="0.2">
      <c r="A13" s="105">
        <f>COUNT(A6+1)</f>
        <v>1</v>
      </c>
      <c r="B13" s="122" t="s">
        <v>688</v>
      </c>
      <c r="C13" s="106"/>
      <c r="D13" s="107"/>
      <c r="E13" s="108"/>
      <c r="F13" s="108"/>
    </row>
    <row r="14" spans="1:6" ht="38.25" x14ac:dyDescent="0.2">
      <c r="A14" s="105"/>
      <c r="B14" s="109" t="s">
        <v>35</v>
      </c>
      <c r="C14" s="106"/>
      <c r="D14" s="107"/>
      <c r="E14" s="108"/>
      <c r="F14" s="108"/>
    </row>
    <row r="15" spans="1:6" ht="14.25" x14ac:dyDescent="0.2">
      <c r="A15" s="105"/>
      <c r="B15" s="109"/>
      <c r="C15" s="110">
        <v>24</v>
      </c>
      <c r="D15" s="107" t="s">
        <v>27</v>
      </c>
      <c r="E15" s="637"/>
      <c r="F15" s="108">
        <f>C15*E15</f>
        <v>0</v>
      </c>
    </row>
    <row r="16" spans="1:6" x14ac:dyDescent="0.2">
      <c r="A16" s="111"/>
      <c r="B16" s="112"/>
      <c r="C16" s="113"/>
      <c r="D16" s="114"/>
      <c r="E16" s="115"/>
      <c r="F16" s="115"/>
    </row>
    <row r="17" spans="1:6" x14ac:dyDescent="0.2">
      <c r="A17" s="134"/>
      <c r="B17" s="98"/>
      <c r="C17" s="118"/>
      <c r="D17" s="100"/>
      <c r="E17" s="101"/>
      <c r="F17" s="99"/>
    </row>
    <row r="18" spans="1:6" x14ac:dyDescent="0.2">
      <c r="A18" s="105">
        <f>COUNT($A$12:A17)+1</f>
        <v>2</v>
      </c>
      <c r="B18" s="122" t="s">
        <v>165</v>
      </c>
      <c r="C18" s="110"/>
      <c r="D18" s="107"/>
      <c r="E18" s="108"/>
      <c r="F18" s="106"/>
    </row>
    <row r="19" spans="1:6" ht="39" customHeight="1" x14ac:dyDescent="0.2">
      <c r="A19" s="105"/>
      <c r="B19" s="109" t="s">
        <v>166</v>
      </c>
      <c r="C19" s="110"/>
      <c r="D19" s="107"/>
      <c r="E19" s="108"/>
      <c r="F19" s="106"/>
    </row>
    <row r="20" spans="1:6" ht="13.5" customHeight="1" x14ac:dyDescent="0.2">
      <c r="A20" s="105"/>
      <c r="B20" s="109"/>
      <c r="C20" s="110">
        <v>1</v>
      </c>
      <c r="D20" s="107" t="s">
        <v>1</v>
      </c>
      <c r="E20" s="13"/>
      <c r="F20" s="108">
        <f>C20*E20</f>
        <v>0</v>
      </c>
    </row>
    <row r="21" spans="1:6" x14ac:dyDescent="0.2">
      <c r="A21" s="105"/>
      <c r="B21" s="109"/>
      <c r="C21" s="110"/>
      <c r="D21" s="107"/>
      <c r="E21" s="108"/>
      <c r="F21" s="108"/>
    </row>
    <row r="22" spans="1:6" x14ac:dyDescent="0.2">
      <c r="A22" s="116"/>
      <c r="B22" s="117"/>
      <c r="C22" s="118"/>
      <c r="D22" s="119"/>
      <c r="E22" s="120"/>
      <c r="F22" s="120"/>
    </row>
    <row r="23" spans="1:6" x14ac:dyDescent="0.2">
      <c r="A23" s="105">
        <f>COUNT($A$12:A22)+1</f>
        <v>3</v>
      </c>
      <c r="B23" s="133" t="s">
        <v>695</v>
      </c>
      <c r="C23" s="110"/>
      <c r="D23" s="107"/>
      <c r="E23" s="108"/>
      <c r="F23" s="108"/>
    </row>
    <row r="24" spans="1:6" ht="51" x14ac:dyDescent="0.2">
      <c r="A24" s="105"/>
      <c r="B24" s="109" t="s">
        <v>696</v>
      </c>
      <c r="C24" s="110"/>
      <c r="D24" s="107"/>
      <c r="E24" s="108"/>
      <c r="F24" s="108"/>
    </row>
    <row r="25" spans="1:6" ht="14.25" x14ac:dyDescent="0.2">
      <c r="A25" s="105"/>
      <c r="B25" s="109"/>
      <c r="C25" s="110">
        <v>5</v>
      </c>
      <c r="D25" s="107" t="s">
        <v>33</v>
      </c>
      <c r="E25" s="13"/>
      <c r="F25" s="108">
        <f>C25*E25</f>
        <v>0</v>
      </c>
    </row>
    <row r="26" spans="1:6" ht="13.5" customHeight="1" x14ac:dyDescent="0.2">
      <c r="A26" s="111"/>
      <c r="B26" s="112"/>
      <c r="C26" s="113"/>
      <c r="D26" s="114"/>
      <c r="E26" s="115"/>
      <c r="F26" s="115"/>
    </row>
    <row r="27" spans="1:6" x14ac:dyDescent="0.2">
      <c r="A27" s="105"/>
      <c r="B27" s="109"/>
      <c r="C27" s="110"/>
      <c r="D27" s="107"/>
      <c r="E27" s="108"/>
      <c r="F27" s="108"/>
    </row>
    <row r="28" spans="1:6" x14ac:dyDescent="0.2">
      <c r="A28" s="105">
        <f>COUNT($A$12:A26)+1</f>
        <v>4</v>
      </c>
      <c r="B28" s="122" t="s">
        <v>693</v>
      </c>
      <c r="C28" s="110"/>
      <c r="D28" s="107"/>
      <c r="E28" s="108"/>
      <c r="F28" s="108"/>
    </row>
    <row r="29" spans="1:6" ht="38.25" x14ac:dyDescent="0.2">
      <c r="A29" s="105"/>
      <c r="B29" s="109" t="s">
        <v>694</v>
      </c>
      <c r="C29" s="110"/>
      <c r="D29" s="107"/>
      <c r="E29" s="108"/>
      <c r="F29" s="108"/>
    </row>
    <row r="30" spans="1:6" ht="14.25" x14ac:dyDescent="0.2">
      <c r="A30" s="105"/>
      <c r="B30" s="109"/>
      <c r="C30" s="110">
        <v>2</v>
      </c>
      <c r="D30" s="107" t="s">
        <v>33</v>
      </c>
      <c r="E30" s="13"/>
      <c r="F30" s="108">
        <f>C30*E30</f>
        <v>0</v>
      </c>
    </row>
    <row r="31" spans="1:6" x14ac:dyDescent="0.2">
      <c r="A31" s="111"/>
      <c r="B31" s="112"/>
      <c r="C31" s="113"/>
      <c r="D31" s="114"/>
      <c r="E31" s="115"/>
      <c r="F31" s="115"/>
    </row>
    <row r="32" spans="1:6" x14ac:dyDescent="0.2">
      <c r="A32" s="134"/>
      <c r="B32" s="117"/>
      <c r="C32" s="118"/>
      <c r="D32" s="119"/>
      <c r="E32" s="120"/>
      <c r="F32" s="121"/>
    </row>
    <row r="33" spans="1:6" x14ac:dyDescent="0.2">
      <c r="A33" s="105">
        <f>COUNT($A$12:A32)+1</f>
        <v>5</v>
      </c>
      <c r="B33" s="122" t="s">
        <v>46</v>
      </c>
      <c r="C33" s="110"/>
      <c r="D33" s="107"/>
      <c r="E33" s="108"/>
      <c r="F33" s="106"/>
    </row>
    <row r="34" spans="1:6" ht="102" customHeight="1" x14ac:dyDescent="0.2">
      <c r="A34" s="135"/>
      <c r="B34" s="109" t="s">
        <v>47</v>
      </c>
      <c r="C34" s="110"/>
      <c r="D34" s="107"/>
      <c r="E34" s="108"/>
      <c r="F34" s="106"/>
    </row>
    <row r="35" spans="1:6" x14ac:dyDescent="0.2">
      <c r="A35" s="135"/>
      <c r="B35" s="122" t="s">
        <v>112</v>
      </c>
      <c r="C35" s="110"/>
      <c r="D35" s="107"/>
      <c r="E35" s="108"/>
      <c r="F35" s="106"/>
    </row>
    <row r="36" spans="1:6" x14ac:dyDescent="0.2">
      <c r="A36" s="135"/>
      <c r="B36" s="109" t="s">
        <v>115</v>
      </c>
      <c r="C36" s="110">
        <v>1</v>
      </c>
      <c r="D36" s="107" t="s">
        <v>1</v>
      </c>
      <c r="E36" s="13"/>
      <c r="F36" s="108">
        <f>+E36*C36</f>
        <v>0</v>
      </c>
    </row>
    <row r="37" spans="1:6" x14ac:dyDescent="0.2">
      <c r="A37" s="136"/>
      <c r="B37" s="112"/>
      <c r="C37" s="113"/>
      <c r="D37" s="114"/>
      <c r="E37" s="115"/>
      <c r="F37" s="115"/>
    </row>
    <row r="38" spans="1:6" x14ac:dyDescent="0.2">
      <c r="A38" s="134"/>
      <c r="B38" s="117"/>
      <c r="C38" s="118"/>
      <c r="D38" s="119"/>
      <c r="E38" s="120"/>
      <c r="F38" s="120"/>
    </row>
    <row r="39" spans="1:6" x14ac:dyDescent="0.2">
      <c r="A39" s="105">
        <f>COUNT($A$12:A38)+1</f>
        <v>6</v>
      </c>
      <c r="B39" s="137" t="s">
        <v>48</v>
      </c>
      <c r="C39" s="110"/>
      <c r="D39" s="107"/>
      <c r="E39" s="108"/>
      <c r="F39" s="108"/>
    </row>
    <row r="40" spans="1:6" ht="25.5" x14ac:dyDescent="0.2">
      <c r="A40" s="135"/>
      <c r="B40" s="109" t="s">
        <v>49</v>
      </c>
      <c r="C40" s="110"/>
      <c r="D40" s="107"/>
      <c r="E40" s="108"/>
      <c r="F40" s="108"/>
    </row>
    <row r="41" spans="1:6" x14ac:dyDescent="0.2">
      <c r="A41" s="135"/>
      <c r="B41" s="138"/>
      <c r="C41" s="110">
        <v>5</v>
      </c>
      <c r="D41" s="107" t="s">
        <v>1</v>
      </c>
      <c r="E41" s="13"/>
      <c r="F41" s="108">
        <f>+E41*C41</f>
        <v>0</v>
      </c>
    </row>
    <row r="42" spans="1:6" x14ac:dyDescent="0.2">
      <c r="A42" s="136"/>
      <c r="B42" s="139"/>
      <c r="C42" s="113"/>
      <c r="D42" s="114"/>
      <c r="E42" s="115"/>
      <c r="F42" s="115"/>
    </row>
    <row r="43" spans="1:6" x14ac:dyDescent="0.2">
      <c r="A43" s="116"/>
      <c r="B43" s="117"/>
      <c r="C43" s="118"/>
      <c r="D43" s="119"/>
      <c r="E43" s="120"/>
      <c r="F43" s="121"/>
    </row>
    <row r="44" spans="1:6" x14ac:dyDescent="0.2">
      <c r="A44" s="105">
        <f>COUNT($A$13:A43)+1</f>
        <v>7</v>
      </c>
      <c r="B44" s="122" t="s">
        <v>11</v>
      </c>
      <c r="C44" s="110"/>
      <c r="D44" s="107"/>
      <c r="E44" s="108"/>
      <c r="F44" s="106"/>
    </row>
    <row r="45" spans="1:6" ht="38.25" x14ac:dyDescent="0.2">
      <c r="A45" s="105"/>
      <c r="B45" s="109" t="s">
        <v>26</v>
      </c>
      <c r="C45" s="110"/>
      <c r="D45" s="107"/>
      <c r="E45" s="108"/>
      <c r="F45" s="106"/>
    </row>
    <row r="46" spans="1:6" x14ac:dyDescent="0.2">
      <c r="A46" s="105"/>
      <c r="B46" s="161" t="s">
        <v>112</v>
      </c>
      <c r="C46" s="110"/>
      <c r="D46" s="107"/>
      <c r="E46" s="108"/>
      <c r="F46" s="106"/>
    </row>
    <row r="47" spans="1:6" ht="15.75" customHeight="1" x14ac:dyDescent="0.2">
      <c r="A47" s="105"/>
      <c r="B47" s="109"/>
      <c r="C47" s="110">
        <v>2</v>
      </c>
      <c r="D47" s="107" t="s">
        <v>27</v>
      </c>
      <c r="E47" s="13"/>
      <c r="F47" s="108">
        <f>C47*E47</f>
        <v>0</v>
      </c>
    </row>
    <row r="48" spans="1:6" x14ac:dyDescent="0.2">
      <c r="A48" s="111"/>
      <c r="B48" s="112"/>
      <c r="C48" s="113"/>
      <c r="D48" s="114"/>
      <c r="E48" s="115"/>
      <c r="F48" s="115"/>
    </row>
    <row r="49" spans="1:6" x14ac:dyDescent="0.2">
      <c r="A49" s="116"/>
      <c r="B49" s="117"/>
      <c r="C49" s="118"/>
      <c r="D49" s="119"/>
      <c r="E49" s="120"/>
      <c r="F49" s="121"/>
    </row>
    <row r="50" spans="1:6" x14ac:dyDescent="0.2">
      <c r="A50" s="105">
        <f>COUNT($A$13:A49)+1</f>
        <v>8</v>
      </c>
      <c r="B50" s="122" t="s">
        <v>36</v>
      </c>
      <c r="C50" s="110"/>
      <c r="D50" s="107"/>
      <c r="E50" s="108"/>
      <c r="F50" s="106"/>
    </row>
    <row r="51" spans="1:6" ht="63.75" x14ac:dyDescent="0.2">
      <c r="A51" s="105"/>
      <c r="B51" s="109" t="s">
        <v>37</v>
      </c>
      <c r="C51" s="110"/>
      <c r="D51" s="107"/>
      <c r="E51" s="108"/>
      <c r="F51" s="106"/>
    </row>
    <row r="52" spans="1:6" x14ac:dyDescent="0.2">
      <c r="A52" s="105"/>
      <c r="B52" s="161" t="s">
        <v>112</v>
      </c>
      <c r="C52" s="110"/>
      <c r="D52" s="107"/>
      <c r="E52" s="108"/>
      <c r="F52" s="106"/>
    </row>
    <row r="53" spans="1:6" x14ac:dyDescent="0.2">
      <c r="A53" s="105"/>
      <c r="B53" s="109"/>
      <c r="C53" s="110">
        <v>1</v>
      </c>
      <c r="D53" s="107" t="s">
        <v>1</v>
      </c>
      <c r="E53" s="13"/>
      <c r="F53" s="108">
        <f>C53*E53</f>
        <v>0</v>
      </c>
    </row>
    <row r="54" spans="1:6" x14ac:dyDescent="0.2">
      <c r="A54" s="111"/>
      <c r="B54" s="112"/>
      <c r="C54" s="113"/>
      <c r="D54" s="114"/>
      <c r="E54" s="115"/>
      <c r="F54" s="115"/>
    </row>
    <row r="55" spans="1:6" x14ac:dyDescent="0.2">
      <c r="A55" s="116"/>
      <c r="B55" s="117"/>
      <c r="C55" s="118"/>
      <c r="D55" s="119"/>
      <c r="E55" s="120"/>
      <c r="F55" s="121"/>
    </row>
    <row r="56" spans="1:6" x14ac:dyDescent="0.2">
      <c r="A56" s="105">
        <f>COUNT($A$13:A55)+1</f>
        <v>9</v>
      </c>
      <c r="B56" s="125" t="s">
        <v>38</v>
      </c>
      <c r="C56" s="110"/>
      <c r="D56" s="126"/>
      <c r="E56" s="127"/>
      <c r="F56" s="128"/>
    </row>
    <row r="57" spans="1:6" ht="51" x14ac:dyDescent="0.2">
      <c r="A57" s="105"/>
      <c r="B57" s="109" t="s">
        <v>39</v>
      </c>
      <c r="C57" s="110"/>
      <c r="D57" s="126"/>
      <c r="E57" s="127"/>
      <c r="F57" s="127"/>
    </row>
    <row r="58" spans="1:6" ht="14.25" x14ac:dyDescent="0.2">
      <c r="A58" s="105"/>
      <c r="B58" s="109"/>
      <c r="C58" s="110">
        <v>2</v>
      </c>
      <c r="D58" s="107" t="s">
        <v>27</v>
      </c>
      <c r="E58" s="13"/>
      <c r="F58" s="108">
        <f>E58*C58</f>
        <v>0</v>
      </c>
    </row>
    <row r="59" spans="1:6" x14ac:dyDescent="0.2">
      <c r="A59" s="111"/>
      <c r="B59" s="112"/>
      <c r="C59" s="113"/>
      <c r="D59" s="114"/>
      <c r="E59" s="115"/>
      <c r="F59" s="115"/>
    </row>
    <row r="60" spans="1:6" x14ac:dyDescent="0.2">
      <c r="A60" s="116"/>
      <c r="B60" s="117"/>
      <c r="C60" s="118"/>
      <c r="D60" s="119"/>
      <c r="E60" s="120"/>
      <c r="F60" s="120"/>
    </row>
    <row r="61" spans="1:6" x14ac:dyDescent="0.2">
      <c r="A61" s="105">
        <f>COUNT($A$13:A59)+1</f>
        <v>10</v>
      </c>
      <c r="B61" s="129" t="s">
        <v>40</v>
      </c>
      <c r="C61" s="110"/>
      <c r="D61" s="107"/>
      <c r="E61" s="108"/>
      <c r="F61" s="106"/>
    </row>
    <row r="62" spans="1:6" ht="38.25" x14ac:dyDescent="0.2">
      <c r="A62" s="105"/>
      <c r="B62" s="109" t="s">
        <v>41</v>
      </c>
      <c r="C62" s="110"/>
      <c r="D62" s="107"/>
      <c r="E62" s="108"/>
      <c r="F62" s="106"/>
    </row>
    <row r="63" spans="1:6" ht="14.25" x14ac:dyDescent="0.2">
      <c r="A63" s="105"/>
      <c r="B63" s="109"/>
      <c r="C63" s="110">
        <v>1</v>
      </c>
      <c r="D63" s="107" t="s">
        <v>27</v>
      </c>
      <c r="E63" s="13"/>
      <c r="F63" s="108">
        <f>E63*C63</f>
        <v>0</v>
      </c>
    </row>
    <row r="64" spans="1:6" x14ac:dyDescent="0.2">
      <c r="A64" s="111"/>
      <c r="B64" s="112"/>
      <c r="C64" s="113"/>
      <c r="D64" s="114"/>
      <c r="E64" s="115"/>
      <c r="F64" s="115"/>
    </row>
    <row r="65" spans="1:6" x14ac:dyDescent="0.2">
      <c r="A65" s="116"/>
      <c r="B65" s="117"/>
      <c r="C65" s="118"/>
      <c r="D65" s="119"/>
      <c r="E65" s="120"/>
      <c r="F65" s="121"/>
    </row>
    <row r="66" spans="1:6" x14ac:dyDescent="0.2">
      <c r="A66" s="105">
        <f>COUNT($A$13:A65)+1</f>
        <v>11</v>
      </c>
      <c r="B66" s="130" t="s">
        <v>42</v>
      </c>
      <c r="C66" s="110"/>
      <c r="D66" s="107"/>
      <c r="E66" s="108"/>
      <c r="F66" s="106"/>
    </row>
    <row r="67" spans="1:6" ht="63.75" x14ac:dyDescent="0.2">
      <c r="A67" s="105"/>
      <c r="B67" s="109" t="s">
        <v>43</v>
      </c>
      <c r="C67" s="110"/>
      <c r="D67" s="107"/>
      <c r="E67" s="108"/>
      <c r="F67" s="106"/>
    </row>
    <row r="68" spans="1:6" ht="14.25" x14ac:dyDescent="0.2">
      <c r="A68" s="105"/>
      <c r="B68" s="131"/>
      <c r="C68" s="110">
        <v>5</v>
      </c>
      <c r="D68" s="107" t="s">
        <v>27</v>
      </c>
      <c r="E68" s="13"/>
      <c r="F68" s="108">
        <f>E68*C68</f>
        <v>0</v>
      </c>
    </row>
    <row r="69" spans="1:6" x14ac:dyDescent="0.2">
      <c r="A69" s="105"/>
      <c r="B69" s="131"/>
      <c r="C69" s="110"/>
      <c r="D69" s="107"/>
      <c r="E69" s="115"/>
      <c r="F69" s="108"/>
    </row>
    <row r="70" spans="1:6" ht="14.25" x14ac:dyDescent="0.2">
      <c r="A70" s="134"/>
      <c r="B70" s="140"/>
      <c r="C70" s="118"/>
      <c r="D70" s="119"/>
      <c r="E70" s="120"/>
      <c r="F70" s="121"/>
    </row>
    <row r="71" spans="1:6" x14ac:dyDescent="0.2">
      <c r="A71" s="105">
        <f>COUNT($A$13:A70)+1</f>
        <v>12</v>
      </c>
      <c r="B71" s="122" t="s">
        <v>56</v>
      </c>
      <c r="C71" s="110"/>
      <c r="D71" s="107"/>
      <c r="E71" s="108"/>
      <c r="F71" s="106"/>
    </row>
    <row r="72" spans="1:6" ht="52.5" customHeight="1" x14ac:dyDescent="0.2">
      <c r="A72" s="135"/>
      <c r="B72" s="109" t="s">
        <v>89</v>
      </c>
      <c r="C72" s="110"/>
      <c r="D72" s="107"/>
      <c r="E72" s="108"/>
      <c r="F72" s="106"/>
    </row>
    <row r="73" spans="1:6" ht="14.25" x14ac:dyDescent="0.2">
      <c r="A73" s="135"/>
      <c r="B73" s="141"/>
      <c r="C73" s="110">
        <v>44</v>
      </c>
      <c r="D73" s="107" t="s">
        <v>33</v>
      </c>
      <c r="E73" s="13"/>
      <c r="F73" s="108">
        <f>+E73*C73</f>
        <v>0</v>
      </c>
    </row>
    <row r="74" spans="1:6" ht="14.25" x14ac:dyDescent="0.2">
      <c r="A74" s="136"/>
      <c r="B74" s="142"/>
      <c r="C74" s="113"/>
      <c r="D74" s="114"/>
      <c r="E74" s="115"/>
      <c r="F74" s="115"/>
    </row>
    <row r="75" spans="1:6" x14ac:dyDescent="0.2">
      <c r="A75" s="134"/>
      <c r="B75" s="98"/>
      <c r="C75" s="118"/>
      <c r="D75" s="100"/>
      <c r="E75" s="101"/>
      <c r="F75" s="99"/>
    </row>
    <row r="76" spans="1:6" x14ac:dyDescent="0.2">
      <c r="A76" s="105">
        <f>COUNT($A$12:A75)+1</f>
        <v>13</v>
      </c>
      <c r="B76" s="122" t="s">
        <v>143</v>
      </c>
      <c r="C76" s="110"/>
      <c r="D76" s="107"/>
      <c r="E76" s="108"/>
      <c r="F76" s="106"/>
    </row>
    <row r="77" spans="1:6" ht="25.5" x14ac:dyDescent="0.2">
      <c r="A77" s="105"/>
      <c r="B77" s="109" t="s">
        <v>144</v>
      </c>
      <c r="C77" s="110"/>
      <c r="D77" s="107"/>
      <c r="E77" s="108"/>
      <c r="F77" s="106"/>
    </row>
    <row r="78" spans="1:6" x14ac:dyDescent="0.2">
      <c r="A78" s="105"/>
      <c r="B78" s="109"/>
      <c r="C78" s="110">
        <v>1</v>
      </c>
      <c r="D78" s="107" t="s">
        <v>1</v>
      </c>
      <c r="E78" s="13"/>
      <c r="F78" s="108">
        <f>C78*E78</f>
        <v>0</v>
      </c>
    </row>
    <row r="79" spans="1:6" x14ac:dyDescent="0.2">
      <c r="A79" s="105"/>
      <c r="B79" s="109"/>
      <c r="C79" s="110"/>
      <c r="D79" s="107"/>
      <c r="E79" s="108"/>
      <c r="F79" s="108"/>
    </row>
    <row r="80" spans="1:6" x14ac:dyDescent="0.2">
      <c r="A80" s="134"/>
      <c r="B80" s="117"/>
      <c r="C80" s="118"/>
      <c r="D80" s="119"/>
      <c r="E80" s="120"/>
      <c r="F80" s="121"/>
    </row>
    <row r="81" spans="1:6" x14ac:dyDescent="0.2">
      <c r="A81" s="105">
        <f>COUNT($A$13:A80)+1</f>
        <v>14</v>
      </c>
      <c r="B81" s="122" t="s">
        <v>57</v>
      </c>
      <c r="C81" s="110"/>
      <c r="D81" s="107"/>
      <c r="E81" s="108"/>
      <c r="F81" s="108"/>
    </row>
    <row r="82" spans="1:6" ht="51" x14ac:dyDescent="0.2">
      <c r="A82" s="135"/>
      <c r="B82" s="109" t="s">
        <v>58</v>
      </c>
      <c r="C82" s="110"/>
      <c r="D82" s="107"/>
      <c r="E82" s="108"/>
      <c r="F82" s="106"/>
    </row>
    <row r="83" spans="1:6" ht="14.25" x14ac:dyDescent="0.2">
      <c r="A83" s="135"/>
      <c r="B83" s="109"/>
      <c r="C83" s="110">
        <v>2</v>
      </c>
      <c r="D83" s="107" t="s">
        <v>27</v>
      </c>
      <c r="E83" s="13"/>
      <c r="F83" s="108">
        <f>C83*E83</f>
        <v>0</v>
      </c>
    </row>
    <row r="84" spans="1:6" x14ac:dyDescent="0.2">
      <c r="A84" s="136"/>
      <c r="B84" s="112"/>
      <c r="C84" s="113"/>
      <c r="D84" s="114"/>
      <c r="E84" s="115"/>
      <c r="F84" s="115"/>
    </row>
    <row r="85" spans="1:6" x14ac:dyDescent="0.2">
      <c r="A85" s="134"/>
      <c r="B85" s="117"/>
      <c r="C85" s="118"/>
      <c r="D85" s="119"/>
      <c r="E85" s="120"/>
      <c r="F85" s="120"/>
    </row>
    <row r="86" spans="1:6" x14ac:dyDescent="0.2">
      <c r="A86" s="105">
        <f>COUNT($A$13:A85)+1</f>
        <v>15</v>
      </c>
      <c r="B86" s="122" t="s">
        <v>59</v>
      </c>
      <c r="C86" s="110"/>
      <c r="D86" s="107"/>
      <c r="E86" s="108"/>
      <c r="F86" s="108"/>
    </row>
    <row r="87" spans="1:6" ht="63.75" x14ac:dyDescent="0.2">
      <c r="A87" s="135"/>
      <c r="B87" s="109" t="s">
        <v>60</v>
      </c>
      <c r="C87" s="110"/>
      <c r="D87" s="107"/>
      <c r="E87" s="108"/>
      <c r="F87" s="106"/>
    </row>
    <row r="88" spans="1:6" ht="14.25" x14ac:dyDescent="0.2">
      <c r="A88" s="135"/>
      <c r="B88" s="109"/>
      <c r="C88" s="110">
        <v>2</v>
      </c>
      <c r="D88" s="107" t="s">
        <v>27</v>
      </c>
      <c r="E88" s="13"/>
      <c r="F88" s="108">
        <f>C88*E88</f>
        <v>0</v>
      </c>
    </row>
    <row r="89" spans="1:6" x14ac:dyDescent="0.2">
      <c r="A89" s="136"/>
      <c r="B89" s="112"/>
      <c r="C89" s="113"/>
      <c r="D89" s="114"/>
      <c r="E89" s="115"/>
      <c r="F89" s="115"/>
    </row>
    <row r="90" spans="1:6" ht="27" customHeight="1" x14ac:dyDescent="0.2">
      <c r="A90" s="105">
        <f>COUNT($A$12:A89)+1</f>
        <v>16</v>
      </c>
      <c r="B90" s="122" t="s">
        <v>145</v>
      </c>
      <c r="C90" s="110"/>
      <c r="D90" s="107"/>
      <c r="E90" s="108"/>
      <c r="F90" s="108"/>
    </row>
    <row r="91" spans="1:6" ht="51" x14ac:dyDescent="0.2">
      <c r="A91" s="105"/>
      <c r="B91" s="109" t="s">
        <v>146</v>
      </c>
      <c r="C91" s="110"/>
      <c r="D91" s="107"/>
      <c r="E91" s="108"/>
      <c r="F91" s="106"/>
    </row>
    <row r="92" spans="1:6" ht="14.25" x14ac:dyDescent="0.2">
      <c r="A92" s="105"/>
      <c r="B92" s="109"/>
      <c r="C92" s="110">
        <v>40</v>
      </c>
      <c r="D92" s="107" t="s">
        <v>33</v>
      </c>
      <c r="E92" s="13"/>
      <c r="F92" s="108">
        <f>C92*E92</f>
        <v>0</v>
      </c>
    </row>
    <row r="93" spans="1:6" x14ac:dyDescent="0.2">
      <c r="A93" s="105"/>
      <c r="B93" s="109"/>
      <c r="C93" s="110"/>
      <c r="D93" s="107"/>
      <c r="E93" s="108"/>
      <c r="F93" s="108"/>
    </row>
    <row r="94" spans="1:6" x14ac:dyDescent="0.2">
      <c r="A94" s="116"/>
      <c r="B94" s="117"/>
      <c r="C94" s="118"/>
      <c r="D94" s="119"/>
      <c r="E94" s="120"/>
      <c r="F94" s="121"/>
    </row>
    <row r="95" spans="1:6" x14ac:dyDescent="0.2">
      <c r="A95" s="105">
        <f>COUNT($A$12:A94)+1</f>
        <v>17</v>
      </c>
      <c r="B95" s="122" t="s">
        <v>133</v>
      </c>
      <c r="C95" s="110"/>
      <c r="D95" s="107"/>
      <c r="E95" s="108"/>
      <c r="F95" s="108"/>
    </row>
    <row r="96" spans="1:6" ht="51" x14ac:dyDescent="0.2">
      <c r="A96" s="105"/>
      <c r="B96" s="109" t="s">
        <v>134</v>
      </c>
      <c r="C96" s="110"/>
      <c r="D96" s="107"/>
      <c r="E96" s="108"/>
      <c r="F96" s="106"/>
    </row>
    <row r="97" spans="1:6" ht="14.25" x14ac:dyDescent="0.2">
      <c r="A97" s="105"/>
      <c r="B97" s="109"/>
      <c r="C97" s="110">
        <v>1</v>
      </c>
      <c r="D97" s="107" t="s">
        <v>33</v>
      </c>
      <c r="E97" s="13"/>
      <c r="F97" s="108">
        <f>C97*E97</f>
        <v>0</v>
      </c>
    </row>
    <row r="98" spans="1:6" x14ac:dyDescent="0.2">
      <c r="A98" s="111"/>
      <c r="B98" s="112"/>
      <c r="C98" s="113"/>
      <c r="D98" s="114"/>
      <c r="E98" s="115"/>
      <c r="F98" s="115"/>
    </row>
    <row r="99" spans="1:6" x14ac:dyDescent="0.2">
      <c r="A99" s="116"/>
      <c r="B99" s="117"/>
      <c r="C99" s="118"/>
      <c r="D99" s="119"/>
      <c r="E99" s="120"/>
      <c r="F99" s="121"/>
    </row>
    <row r="100" spans="1:6" ht="16.5" customHeight="1" x14ac:dyDescent="0.2">
      <c r="A100" s="105">
        <f>COUNT($A$12:A99)+1</f>
        <v>18</v>
      </c>
      <c r="B100" s="122" t="s">
        <v>147</v>
      </c>
      <c r="C100" s="110"/>
      <c r="D100" s="107"/>
      <c r="E100" s="108"/>
      <c r="F100" s="106"/>
    </row>
    <row r="101" spans="1:6" ht="51" x14ac:dyDescent="0.2">
      <c r="A101" s="105"/>
      <c r="B101" s="109" t="s">
        <v>148</v>
      </c>
      <c r="C101" s="110"/>
      <c r="D101" s="107"/>
      <c r="E101" s="108"/>
      <c r="F101" s="106"/>
    </row>
    <row r="102" spans="1:6" ht="14.25" x14ac:dyDescent="0.2">
      <c r="A102" s="105"/>
      <c r="B102" s="171"/>
      <c r="C102" s="110">
        <v>1</v>
      </c>
      <c r="D102" s="107" t="s">
        <v>33</v>
      </c>
      <c r="E102" s="13"/>
      <c r="F102" s="108">
        <f>C102*E102</f>
        <v>0</v>
      </c>
    </row>
    <row r="103" spans="1:6" x14ac:dyDescent="0.2">
      <c r="A103" s="111"/>
      <c r="B103" s="172"/>
      <c r="C103" s="113"/>
      <c r="D103" s="114"/>
      <c r="E103" s="115"/>
      <c r="F103" s="115"/>
    </row>
    <row r="104" spans="1:6" x14ac:dyDescent="0.2">
      <c r="A104" s="116"/>
      <c r="B104" s="117"/>
      <c r="C104" s="118"/>
      <c r="D104" s="119"/>
      <c r="E104" s="120"/>
      <c r="F104" s="120"/>
    </row>
    <row r="105" spans="1:6" x14ac:dyDescent="0.2">
      <c r="A105" s="105">
        <f>COUNT($A$12:A104)+1</f>
        <v>19</v>
      </c>
      <c r="B105" s="133" t="s">
        <v>149</v>
      </c>
      <c r="C105" s="110"/>
      <c r="D105" s="107"/>
      <c r="E105" s="108"/>
      <c r="F105" s="108"/>
    </row>
    <row r="106" spans="1:6" ht="63.75" x14ac:dyDescent="0.2">
      <c r="A106" s="105"/>
      <c r="B106" s="109" t="s">
        <v>150</v>
      </c>
      <c r="C106" s="110"/>
      <c r="D106" s="107"/>
      <c r="E106" s="108"/>
      <c r="F106" s="108"/>
    </row>
    <row r="107" spans="1:6" ht="14.25" x14ac:dyDescent="0.2">
      <c r="A107" s="105"/>
      <c r="B107" s="109"/>
      <c r="C107" s="110">
        <v>4</v>
      </c>
      <c r="D107" s="107" t="s">
        <v>33</v>
      </c>
      <c r="E107" s="13"/>
      <c r="F107" s="108">
        <f>C107*E107</f>
        <v>0</v>
      </c>
    </row>
    <row r="108" spans="1:6" x14ac:dyDescent="0.2">
      <c r="A108" s="111"/>
      <c r="B108" s="112"/>
      <c r="C108" s="113"/>
      <c r="D108" s="114"/>
      <c r="E108" s="115"/>
      <c r="F108" s="115"/>
    </row>
    <row r="109" spans="1:6" x14ac:dyDescent="0.2">
      <c r="A109" s="134"/>
      <c r="B109" s="98"/>
      <c r="C109" s="118"/>
      <c r="D109" s="119"/>
      <c r="E109" s="120"/>
      <c r="F109" s="120"/>
    </row>
    <row r="110" spans="1:6" x14ac:dyDescent="0.2">
      <c r="A110" s="105">
        <f>COUNT($A$13:A109)+1</f>
        <v>20</v>
      </c>
      <c r="B110" s="122" t="s">
        <v>13</v>
      </c>
      <c r="C110" s="110"/>
      <c r="D110" s="107"/>
      <c r="E110" s="108"/>
      <c r="F110" s="108"/>
    </row>
    <row r="111" spans="1:6" x14ac:dyDescent="0.2">
      <c r="A111" s="135"/>
      <c r="B111" s="109" t="s">
        <v>12</v>
      </c>
      <c r="C111" s="110"/>
      <c r="D111" s="107"/>
      <c r="E111" s="108"/>
      <c r="F111" s="106"/>
    </row>
    <row r="112" spans="1:6" ht="14.25" x14ac:dyDescent="0.2">
      <c r="A112" s="135"/>
      <c r="B112" s="109"/>
      <c r="C112" s="110">
        <v>22</v>
      </c>
      <c r="D112" s="107" t="s">
        <v>33</v>
      </c>
      <c r="E112" s="13"/>
      <c r="F112" s="108">
        <f>C112*E112</f>
        <v>0</v>
      </c>
    </row>
    <row r="113" spans="1:6" x14ac:dyDescent="0.2">
      <c r="A113" s="136"/>
      <c r="B113" s="112"/>
      <c r="C113" s="113"/>
      <c r="D113" s="114"/>
      <c r="E113" s="115"/>
      <c r="F113" s="115"/>
    </row>
    <row r="114" spans="1:6" x14ac:dyDescent="0.2">
      <c r="A114" s="134"/>
      <c r="B114" s="117"/>
      <c r="C114" s="118"/>
      <c r="D114" s="119"/>
      <c r="E114" s="120"/>
      <c r="F114" s="120"/>
    </row>
    <row r="115" spans="1:6" x14ac:dyDescent="0.2">
      <c r="A115" s="105">
        <f>COUNT($A$13:A114)+1</f>
        <v>21</v>
      </c>
      <c r="B115" s="122" t="s">
        <v>61</v>
      </c>
      <c r="C115" s="110"/>
      <c r="D115" s="107"/>
      <c r="E115" s="108"/>
      <c r="F115" s="106"/>
    </row>
    <row r="116" spans="1:6" ht="39.75" customHeight="1" x14ac:dyDescent="0.2">
      <c r="A116" s="135"/>
      <c r="B116" s="109" t="s">
        <v>101</v>
      </c>
      <c r="C116" s="110"/>
      <c r="D116" s="107"/>
      <c r="E116" s="108"/>
      <c r="F116" s="106"/>
    </row>
    <row r="117" spans="1:6" ht="14.25" x14ac:dyDescent="0.2">
      <c r="A117" s="135"/>
      <c r="B117" s="109" t="s">
        <v>22</v>
      </c>
      <c r="C117" s="110">
        <v>43</v>
      </c>
      <c r="D117" s="107" t="s">
        <v>32</v>
      </c>
      <c r="E117" s="13"/>
      <c r="F117" s="108">
        <f>C117*E117</f>
        <v>0</v>
      </c>
    </row>
    <row r="118" spans="1:6" ht="14.25" x14ac:dyDescent="0.2">
      <c r="A118" s="135"/>
      <c r="B118" s="109" t="s">
        <v>23</v>
      </c>
      <c r="C118" s="110">
        <v>11</v>
      </c>
      <c r="D118" s="107" t="s">
        <v>32</v>
      </c>
      <c r="E118" s="13"/>
      <c r="F118" s="108">
        <f>C118*E118</f>
        <v>0</v>
      </c>
    </row>
    <row r="119" spans="1:6" x14ac:dyDescent="0.2">
      <c r="A119" s="136"/>
      <c r="B119" s="112"/>
      <c r="C119" s="113"/>
      <c r="D119" s="114"/>
      <c r="E119" s="115"/>
      <c r="F119" s="115"/>
    </row>
    <row r="120" spans="1:6" x14ac:dyDescent="0.2">
      <c r="A120" s="116"/>
      <c r="B120" s="117"/>
      <c r="C120" s="118"/>
      <c r="D120" s="119"/>
      <c r="E120" s="120"/>
      <c r="F120" s="121"/>
    </row>
    <row r="121" spans="1:6" x14ac:dyDescent="0.2">
      <c r="A121" s="105">
        <f>COUNT($A$12:A120)+1</f>
        <v>22</v>
      </c>
      <c r="B121" s="122" t="s">
        <v>120</v>
      </c>
      <c r="C121" s="110"/>
      <c r="D121" s="107"/>
      <c r="E121" s="108"/>
      <c r="F121" s="106"/>
    </row>
    <row r="122" spans="1:6" ht="51" x14ac:dyDescent="0.2">
      <c r="A122" s="105"/>
      <c r="B122" s="109" t="s">
        <v>121</v>
      </c>
      <c r="C122" s="110"/>
      <c r="D122" s="107"/>
      <c r="E122" s="108"/>
      <c r="F122" s="106"/>
    </row>
    <row r="123" spans="1:6" ht="14.25" x14ac:dyDescent="0.2">
      <c r="A123" s="105"/>
      <c r="B123" s="109"/>
      <c r="C123" s="110">
        <v>4</v>
      </c>
      <c r="D123" s="107" t="s">
        <v>33</v>
      </c>
      <c r="E123" s="13"/>
      <c r="F123" s="108">
        <f>C123*E123</f>
        <v>0</v>
      </c>
    </row>
    <row r="124" spans="1:6" x14ac:dyDescent="0.2">
      <c r="A124" s="111"/>
      <c r="B124" s="112"/>
      <c r="C124" s="113"/>
      <c r="D124" s="114"/>
      <c r="E124" s="115"/>
      <c r="F124" s="115"/>
    </row>
    <row r="125" spans="1:6" x14ac:dyDescent="0.2">
      <c r="A125" s="116"/>
      <c r="B125" s="117"/>
      <c r="C125" s="118"/>
      <c r="D125" s="119"/>
      <c r="E125" s="120"/>
      <c r="F125" s="121"/>
    </row>
    <row r="126" spans="1:6" ht="25.5" x14ac:dyDescent="0.2">
      <c r="A126" s="105">
        <f>COUNT($A$12:A125)+1</f>
        <v>23</v>
      </c>
      <c r="B126" s="122" t="s">
        <v>122</v>
      </c>
      <c r="C126" s="110"/>
      <c r="D126" s="107"/>
      <c r="E126" s="108"/>
      <c r="F126" s="106"/>
    </row>
    <row r="127" spans="1:6" ht="51" x14ac:dyDescent="0.2">
      <c r="A127" s="105"/>
      <c r="B127" s="109" t="s">
        <v>123</v>
      </c>
      <c r="C127" s="110"/>
      <c r="D127" s="107"/>
      <c r="E127" s="108"/>
      <c r="F127" s="106"/>
    </row>
    <row r="128" spans="1:6" ht="14.25" x14ac:dyDescent="0.2">
      <c r="A128" s="105"/>
      <c r="B128" s="122" t="s">
        <v>112</v>
      </c>
      <c r="C128" s="110">
        <v>96</v>
      </c>
      <c r="D128" s="107" t="s">
        <v>33</v>
      </c>
      <c r="E128" s="13"/>
      <c r="F128" s="108">
        <f>C128*E128</f>
        <v>0</v>
      </c>
    </row>
    <row r="129" spans="1:6" x14ac:dyDescent="0.2">
      <c r="A129" s="111"/>
      <c r="B129" s="112"/>
      <c r="C129" s="113"/>
      <c r="D129" s="114"/>
      <c r="E129" s="115"/>
      <c r="F129" s="115"/>
    </row>
    <row r="130" spans="1:6" x14ac:dyDescent="0.2">
      <c r="A130" s="116"/>
      <c r="B130" s="117"/>
      <c r="C130" s="118"/>
      <c r="D130" s="119"/>
      <c r="E130" s="120"/>
      <c r="F130" s="121"/>
    </row>
    <row r="131" spans="1:6" x14ac:dyDescent="0.2">
      <c r="A131" s="105">
        <f>COUNT($A$12:A130)+1</f>
        <v>24</v>
      </c>
      <c r="B131" s="122" t="s">
        <v>124</v>
      </c>
      <c r="C131" s="110"/>
      <c r="D131" s="107"/>
      <c r="E131" s="108"/>
      <c r="F131" s="106"/>
    </row>
    <row r="132" spans="1:6" ht="51" x14ac:dyDescent="0.2">
      <c r="A132" s="105"/>
      <c r="B132" s="109" t="s">
        <v>125</v>
      </c>
      <c r="C132" s="110"/>
      <c r="D132" s="107"/>
      <c r="E132" s="108"/>
      <c r="F132" s="106"/>
    </row>
    <row r="133" spans="1:6" x14ac:dyDescent="0.2">
      <c r="A133" s="105"/>
      <c r="B133" s="109"/>
      <c r="C133" s="110">
        <v>1</v>
      </c>
      <c r="D133" s="107" t="s">
        <v>1</v>
      </c>
      <c r="E133" s="13"/>
      <c r="F133" s="108">
        <f>C133*E133</f>
        <v>0</v>
      </c>
    </row>
    <row r="134" spans="1:6" x14ac:dyDescent="0.2">
      <c r="A134" s="111"/>
      <c r="B134" s="112"/>
      <c r="C134" s="113"/>
      <c r="D134" s="114"/>
      <c r="E134" s="115"/>
      <c r="F134" s="115"/>
    </row>
    <row r="135" spans="1:6" x14ac:dyDescent="0.2">
      <c r="A135" s="134"/>
      <c r="B135" s="117"/>
      <c r="C135" s="118"/>
      <c r="D135" s="119"/>
      <c r="E135" s="120"/>
      <c r="F135" s="120"/>
    </row>
    <row r="136" spans="1:6" x14ac:dyDescent="0.2">
      <c r="A136" s="105">
        <f>COUNT($A$13:A135)+1</f>
        <v>25</v>
      </c>
      <c r="B136" s="122" t="s">
        <v>73</v>
      </c>
      <c r="C136" s="110"/>
      <c r="D136" s="107"/>
      <c r="E136" s="108"/>
      <c r="F136" s="106"/>
    </row>
    <row r="137" spans="1:6" ht="38.25" x14ac:dyDescent="0.2">
      <c r="A137" s="135"/>
      <c r="B137" s="109" t="s">
        <v>90</v>
      </c>
      <c r="C137" s="110"/>
      <c r="D137" s="107"/>
      <c r="E137" s="108"/>
      <c r="F137" s="106"/>
    </row>
    <row r="138" spans="1:6" ht="14.25" x14ac:dyDescent="0.2">
      <c r="A138" s="135"/>
      <c r="B138" s="109"/>
      <c r="C138" s="110">
        <v>1</v>
      </c>
      <c r="D138" s="107" t="s">
        <v>32</v>
      </c>
      <c r="E138" s="13"/>
      <c r="F138" s="108">
        <f>C138*E138</f>
        <v>0</v>
      </c>
    </row>
    <row r="139" spans="1:6" x14ac:dyDescent="0.2">
      <c r="A139" s="136"/>
      <c r="B139" s="112"/>
      <c r="C139" s="113"/>
      <c r="D139" s="114"/>
      <c r="E139" s="115"/>
      <c r="F139" s="115"/>
    </row>
    <row r="140" spans="1:6" x14ac:dyDescent="0.2">
      <c r="A140" s="134"/>
      <c r="B140" s="117"/>
      <c r="C140" s="118"/>
      <c r="D140" s="119"/>
      <c r="E140" s="120"/>
      <c r="F140" s="120"/>
    </row>
    <row r="141" spans="1:6" x14ac:dyDescent="0.2">
      <c r="A141" s="105">
        <f>COUNT($A$13:A140)+1</f>
        <v>26</v>
      </c>
      <c r="B141" s="122" t="s">
        <v>102</v>
      </c>
      <c r="C141" s="110"/>
      <c r="D141" s="107"/>
      <c r="E141" s="108"/>
      <c r="F141" s="108"/>
    </row>
    <row r="142" spans="1:6" ht="15.75" customHeight="1" x14ac:dyDescent="0.2">
      <c r="A142" s="135"/>
      <c r="B142" s="109" t="s">
        <v>91</v>
      </c>
      <c r="C142" s="110"/>
      <c r="D142" s="107"/>
      <c r="E142" s="108"/>
      <c r="F142" s="108"/>
    </row>
    <row r="143" spans="1:6" s="143" customFormat="1" ht="14.25" x14ac:dyDescent="0.2">
      <c r="A143" s="135"/>
      <c r="B143" s="109"/>
      <c r="C143" s="110">
        <v>9</v>
      </c>
      <c r="D143" s="107" t="s">
        <v>32</v>
      </c>
      <c r="E143" s="13"/>
      <c r="F143" s="108">
        <f>C143*E143</f>
        <v>0</v>
      </c>
    </row>
    <row r="144" spans="1:6" x14ac:dyDescent="0.2">
      <c r="A144" s="136"/>
      <c r="B144" s="112"/>
      <c r="C144" s="113"/>
      <c r="D144" s="114"/>
      <c r="E144" s="115"/>
      <c r="F144" s="115"/>
    </row>
    <row r="145" spans="1:6" x14ac:dyDescent="0.2">
      <c r="A145" s="134"/>
      <c r="B145" s="117"/>
      <c r="C145" s="118"/>
      <c r="D145" s="119"/>
      <c r="E145" s="120"/>
      <c r="F145" s="120"/>
    </row>
    <row r="146" spans="1:6" ht="15" customHeight="1" x14ac:dyDescent="0.2">
      <c r="A146" s="105">
        <f>COUNT($A$13:A145)+1</f>
        <v>27</v>
      </c>
      <c r="B146" s="122" t="s">
        <v>62</v>
      </c>
      <c r="C146" s="110"/>
      <c r="D146" s="107"/>
      <c r="E146" s="108"/>
      <c r="F146" s="108"/>
    </row>
    <row r="147" spans="1:6" ht="63.75" x14ac:dyDescent="0.2">
      <c r="A147" s="135"/>
      <c r="B147" s="109" t="s">
        <v>79</v>
      </c>
      <c r="C147" s="110"/>
      <c r="D147" s="107"/>
      <c r="E147" s="108"/>
      <c r="F147" s="108"/>
    </row>
    <row r="148" spans="1:6" ht="14.25" x14ac:dyDescent="0.2">
      <c r="A148" s="135"/>
      <c r="B148" s="109"/>
      <c r="C148" s="110">
        <v>16</v>
      </c>
      <c r="D148" s="107" t="s">
        <v>32</v>
      </c>
      <c r="E148" s="13"/>
      <c r="F148" s="108">
        <f>C148*E148</f>
        <v>0</v>
      </c>
    </row>
    <row r="149" spans="1:6" x14ac:dyDescent="0.2">
      <c r="A149" s="136"/>
      <c r="B149" s="112"/>
      <c r="C149" s="113"/>
      <c r="D149" s="114"/>
      <c r="E149" s="115"/>
      <c r="F149" s="115"/>
    </row>
    <row r="150" spans="1:6" x14ac:dyDescent="0.2">
      <c r="A150" s="134"/>
      <c r="B150" s="117"/>
      <c r="C150" s="118"/>
      <c r="D150" s="119"/>
      <c r="E150" s="120"/>
      <c r="F150" s="120"/>
    </row>
    <row r="151" spans="1:6" x14ac:dyDescent="0.2">
      <c r="A151" s="105">
        <f>COUNT($A$13:A150)+1</f>
        <v>28</v>
      </c>
      <c r="B151" s="122" t="s">
        <v>63</v>
      </c>
      <c r="C151" s="110"/>
      <c r="D151" s="107"/>
      <c r="E151" s="108"/>
      <c r="F151" s="106"/>
    </row>
    <row r="152" spans="1:6" ht="51" x14ac:dyDescent="0.2">
      <c r="A152" s="135"/>
      <c r="B152" s="109" t="s">
        <v>80</v>
      </c>
      <c r="C152" s="110"/>
      <c r="D152" s="107"/>
      <c r="E152" s="108"/>
      <c r="F152" s="106"/>
    </row>
    <row r="153" spans="1:6" ht="14.25" x14ac:dyDescent="0.2">
      <c r="A153" s="135"/>
      <c r="B153" s="109"/>
      <c r="C153" s="110">
        <v>29</v>
      </c>
      <c r="D153" s="107" t="s">
        <v>32</v>
      </c>
      <c r="E153" s="13"/>
      <c r="F153" s="108">
        <f>C153*E153</f>
        <v>0</v>
      </c>
    </row>
    <row r="154" spans="1:6" x14ac:dyDescent="0.2">
      <c r="A154" s="136"/>
      <c r="B154" s="112"/>
      <c r="C154" s="113"/>
      <c r="D154" s="114"/>
      <c r="E154" s="115"/>
      <c r="F154" s="115"/>
    </row>
    <row r="155" spans="1:6" x14ac:dyDescent="0.2">
      <c r="A155" s="134"/>
      <c r="B155" s="117"/>
      <c r="C155" s="118"/>
      <c r="D155" s="119"/>
      <c r="E155" s="120"/>
      <c r="F155" s="120"/>
    </row>
    <row r="156" spans="1:6" x14ac:dyDescent="0.2">
      <c r="A156" s="105">
        <f>COUNT($A$13:A155)+1</f>
        <v>29</v>
      </c>
      <c r="B156" s="122" t="s">
        <v>14</v>
      </c>
      <c r="C156" s="110"/>
      <c r="D156" s="107"/>
      <c r="E156" s="108"/>
      <c r="F156" s="106"/>
    </row>
    <row r="157" spans="1:6" ht="38.25" x14ac:dyDescent="0.2">
      <c r="A157" s="135"/>
      <c r="B157" s="109" t="s">
        <v>64</v>
      </c>
      <c r="C157" s="110"/>
      <c r="D157" s="107"/>
      <c r="E157" s="108"/>
      <c r="F157" s="106"/>
    </row>
    <row r="158" spans="1:6" ht="14.25" x14ac:dyDescent="0.2">
      <c r="A158" s="135"/>
      <c r="B158" s="109"/>
      <c r="C158" s="110">
        <v>1</v>
      </c>
      <c r="D158" s="107" t="s">
        <v>32</v>
      </c>
      <c r="E158" s="13"/>
      <c r="F158" s="108">
        <f>C158*E158</f>
        <v>0</v>
      </c>
    </row>
    <row r="159" spans="1:6" x14ac:dyDescent="0.2">
      <c r="A159" s="136"/>
      <c r="B159" s="112"/>
      <c r="C159" s="113"/>
      <c r="D159" s="114"/>
      <c r="E159" s="115"/>
      <c r="F159" s="115"/>
    </row>
    <row r="160" spans="1:6" x14ac:dyDescent="0.2">
      <c r="A160" s="134"/>
      <c r="B160" s="117"/>
      <c r="C160" s="118"/>
      <c r="D160" s="119"/>
      <c r="E160" s="120"/>
      <c r="F160" s="120"/>
    </row>
    <row r="161" spans="1:6" x14ac:dyDescent="0.2">
      <c r="A161" s="105">
        <f>COUNT($A$13:A160)+1</f>
        <v>30</v>
      </c>
      <c r="B161" s="122" t="s">
        <v>15</v>
      </c>
      <c r="C161" s="110"/>
      <c r="D161" s="107"/>
      <c r="E161" s="108"/>
      <c r="F161" s="108"/>
    </row>
    <row r="162" spans="1:6" x14ac:dyDescent="0.2">
      <c r="A162" s="135"/>
      <c r="B162" s="109" t="s">
        <v>92</v>
      </c>
      <c r="C162" s="110"/>
      <c r="D162" s="107"/>
      <c r="E162" s="108"/>
      <c r="F162" s="106"/>
    </row>
    <row r="163" spans="1:6" ht="14.25" x14ac:dyDescent="0.2">
      <c r="A163" s="135"/>
      <c r="B163" s="109"/>
      <c r="C163" s="110">
        <v>25</v>
      </c>
      <c r="D163" s="107" t="s">
        <v>27</v>
      </c>
      <c r="E163" s="13"/>
      <c r="F163" s="108">
        <f>C163*E163</f>
        <v>0</v>
      </c>
    </row>
    <row r="164" spans="1:6" x14ac:dyDescent="0.2">
      <c r="A164" s="136"/>
      <c r="B164" s="112"/>
      <c r="C164" s="113"/>
      <c r="D164" s="114"/>
      <c r="E164" s="115"/>
      <c r="F164" s="115"/>
    </row>
    <row r="165" spans="1:6" x14ac:dyDescent="0.2">
      <c r="A165" s="134"/>
      <c r="B165" s="117"/>
      <c r="C165" s="118"/>
      <c r="D165" s="119"/>
      <c r="E165" s="120"/>
      <c r="F165" s="120"/>
    </row>
    <row r="166" spans="1:6" x14ac:dyDescent="0.2">
      <c r="A166" s="105">
        <f>COUNT($A$13:A165)+1</f>
        <v>31</v>
      </c>
      <c r="B166" s="122" t="s">
        <v>106</v>
      </c>
      <c r="C166" s="110"/>
      <c r="D166" s="107"/>
      <c r="E166" s="108"/>
      <c r="F166" s="108"/>
    </row>
    <row r="167" spans="1:6" ht="25.5" x14ac:dyDescent="0.2">
      <c r="A167" s="135"/>
      <c r="B167" s="109" t="s">
        <v>107</v>
      </c>
      <c r="C167" s="110"/>
      <c r="D167" s="107"/>
      <c r="E167" s="108"/>
      <c r="F167" s="106"/>
    </row>
    <row r="168" spans="1:6" ht="14.25" x14ac:dyDescent="0.2">
      <c r="A168" s="135"/>
      <c r="B168" s="109"/>
      <c r="C168" s="110">
        <v>1</v>
      </c>
      <c r="D168" s="107" t="s">
        <v>27</v>
      </c>
      <c r="E168" s="13"/>
      <c r="F168" s="108">
        <f>C168*E168</f>
        <v>0</v>
      </c>
    </row>
    <row r="169" spans="1:6" x14ac:dyDescent="0.2">
      <c r="A169" s="136"/>
      <c r="B169" s="112"/>
      <c r="C169" s="113"/>
      <c r="D169" s="114"/>
      <c r="E169" s="115"/>
      <c r="F169" s="115"/>
    </row>
    <row r="170" spans="1:6" x14ac:dyDescent="0.2">
      <c r="A170" s="134"/>
      <c r="B170" s="117"/>
      <c r="C170" s="118"/>
      <c r="D170" s="119"/>
      <c r="E170" s="120"/>
      <c r="F170" s="120"/>
    </row>
    <row r="171" spans="1:6" x14ac:dyDescent="0.2">
      <c r="A171" s="105">
        <f>COUNT($A$10:A170)+1</f>
        <v>32</v>
      </c>
      <c r="B171" s="122" t="s">
        <v>116</v>
      </c>
      <c r="C171" s="110"/>
      <c r="D171" s="107"/>
      <c r="E171" s="108"/>
      <c r="F171" s="108"/>
    </row>
    <row r="172" spans="1:6" ht="66" customHeight="1" x14ac:dyDescent="0.2">
      <c r="A172" s="135"/>
      <c r="B172" s="109" t="s">
        <v>117</v>
      </c>
      <c r="C172" s="110"/>
      <c r="D172" s="107"/>
      <c r="E172" s="108"/>
      <c r="F172" s="108"/>
    </row>
    <row r="173" spans="1:6" x14ac:dyDescent="0.2">
      <c r="A173" s="135"/>
      <c r="B173" s="122"/>
      <c r="C173" s="110">
        <v>1</v>
      </c>
      <c r="D173" s="107" t="s">
        <v>93</v>
      </c>
      <c r="E173" s="13"/>
      <c r="F173" s="108">
        <f>C173*E173</f>
        <v>0</v>
      </c>
    </row>
    <row r="174" spans="1:6" x14ac:dyDescent="0.2">
      <c r="A174" s="136"/>
      <c r="B174" s="112"/>
      <c r="C174" s="113"/>
      <c r="D174" s="114"/>
      <c r="E174" s="115"/>
      <c r="F174" s="115"/>
    </row>
    <row r="175" spans="1:6" x14ac:dyDescent="0.2">
      <c r="A175" s="134"/>
      <c r="B175" s="117"/>
      <c r="C175" s="118"/>
      <c r="D175" s="119"/>
      <c r="E175" s="120"/>
      <c r="F175" s="120"/>
    </row>
    <row r="176" spans="1:6" x14ac:dyDescent="0.2">
      <c r="A176" s="105">
        <f>COUNT($A$11:A169)+1</f>
        <v>32</v>
      </c>
      <c r="B176" s="122" t="s">
        <v>94</v>
      </c>
      <c r="C176" s="110"/>
      <c r="D176" s="107"/>
      <c r="E176" s="108"/>
      <c r="F176" s="108"/>
    </row>
    <row r="177" spans="1:6" ht="25.5" x14ac:dyDescent="0.2">
      <c r="A177" s="135"/>
      <c r="B177" s="109" t="s">
        <v>95</v>
      </c>
      <c r="C177" s="110"/>
      <c r="D177" s="107"/>
      <c r="E177" s="108"/>
      <c r="F177" s="108"/>
    </row>
    <row r="178" spans="1:6" x14ac:dyDescent="0.2">
      <c r="A178" s="135"/>
      <c r="B178" s="122"/>
      <c r="C178" s="110">
        <v>16</v>
      </c>
      <c r="D178" s="107" t="s">
        <v>1</v>
      </c>
      <c r="E178" s="13"/>
      <c r="F178" s="108">
        <f>C178*E178</f>
        <v>0</v>
      </c>
    </row>
    <row r="179" spans="1:6" x14ac:dyDescent="0.2">
      <c r="A179" s="136"/>
      <c r="B179" s="112"/>
      <c r="C179" s="113"/>
      <c r="D179" s="114"/>
      <c r="E179" s="115"/>
      <c r="F179" s="115"/>
    </row>
    <row r="180" spans="1:6" x14ac:dyDescent="0.2">
      <c r="A180" s="134"/>
      <c r="B180" s="117"/>
      <c r="C180" s="118"/>
      <c r="D180" s="119"/>
      <c r="E180" s="120"/>
      <c r="F180" s="120"/>
    </row>
    <row r="181" spans="1:6" x14ac:dyDescent="0.2">
      <c r="A181" s="105">
        <f>COUNT($A$11:A180)+1</f>
        <v>34</v>
      </c>
      <c r="B181" s="122" t="s">
        <v>96</v>
      </c>
      <c r="C181" s="110"/>
      <c r="D181" s="107"/>
      <c r="E181" s="108"/>
      <c r="F181" s="108"/>
    </row>
    <row r="182" spans="1:6" ht="38.25" x14ac:dyDescent="0.2">
      <c r="A182" s="135"/>
      <c r="B182" s="109" t="s">
        <v>103</v>
      </c>
      <c r="C182" s="110"/>
      <c r="D182" s="107"/>
      <c r="E182" s="108"/>
      <c r="F182" s="108"/>
    </row>
    <row r="183" spans="1:6" ht="14.25" x14ac:dyDescent="0.2">
      <c r="A183" s="135"/>
      <c r="B183" s="122"/>
      <c r="C183" s="110">
        <v>24</v>
      </c>
      <c r="D183" s="107" t="s">
        <v>27</v>
      </c>
      <c r="E183" s="13"/>
      <c r="F183" s="108">
        <f>C183*E183</f>
        <v>0</v>
      </c>
    </row>
    <row r="184" spans="1:6" x14ac:dyDescent="0.2">
      <c r="A184" s="136"/>
      <c r="B184" s="112"/>
      <c r="C184" s="113"/>
      <c r="D184" s="114"/>
      <c r="E184" s="115"/>
      <c r="F184" s="115"/>
    </row>
    <row r="185" spans="1:6" x14ac:dyDescent="0.2">
      <c r="A185" s="134"/>
      <c r="B185" s="117"/>
      <c r="C185" s="118"/>
      <c r="D185" s="119"/>
      <c r="E185" s="120"/>
      <c r="F185" s="120"/>
    </row>
    <row r="186" spans="1:6" x14ac:dyDescent="0.2">
      <c r="A186" s="105">
        <f>COUNT($A$11:A185)+1</f>
        <v>35</v>
      </c>
      <c r="B186" s="122" t="s">
        <v>97</v>
      </c>
      <c r="C186" s="110"/>
      <c r="D186" s="107"/>
      <c r="E186" s="108"/>
      <c r="F186" s="108"/>
    </row>
    <row r="187" spans="1:6" ht="25.5" x14ac:dyDescent="0.2">
      <c r="A187" s="135"/>
      <c r="B187" s="109" t="s">
        <v>98</v>
      </c>
      <c r="C187" s="110"/>
      <c r="D187" s="107"/>
      <c r="E187" s="108"/>
      <c r="F187" s="108"/>
    </row>
    <row r="188" spans="1:6" ht="14.25" x14ac:dyDescent="0.2">
      <c r="A188" s="135"/>
      <c r="B188" s="122"/>
      <c r="C188" s="110">
        <v>24</v>
      </c>
      <c r="D188" s="107" t="s">
        <v>27</v>
      </c>
      <c r="E188" s="13"/>
      <c r="F188" s="108">
        <f>C188*E188</f>
        <v>0</v>
      </c>
    </row>
    <row r="189" spans="1:6" x14ac:dyDescent="0.2">
      <c r="A189" s="136"/>
      <c r="B189" s="112"/>
      <c r="C189" s="113"/>
      <c r="D189" s="114"/>
      <c r="E189" s="115"/>
      <c r="F189" s="115"/>
    </row>
    <row r="190" spans="1:6" x14ac:dyDescent="0.2">
      <c r="A190" s="134"/>
      <c r="B190" s="117"/>
      <c r="C190" s="118"/>
      <c r="D190" s="119"/>
      <c r="E190" s="120"/>
      <c r="F190" s="120"/>
    </row>
    <row r="191" spans="1:6" x14ac:dyDescent="0.2">
      <c r="A191" s="105">
        <f>COUNT($A$11:A190)+1</f>
        <v>36</v>
      </c>
      <c r="B191" s="122" t="s">
        <v>99</v>
      </c>
      <c r="C191" s="110"/>
      <c r="D191" s="107"/>
      <c r="E191" s="108"/>
      <c r="F191" s="108"/>
    </row>
    <row r="192" spans="1:6" ht="38.25" x14ac:dyDescent="0.2">
      <c r="A192" s="135"/>
      <c r="B192" s="109" t="s">
        <v>100</v>
      </c>
      <c r="C192" s="110"/>
      <c r="D192" s="107"/>
      <c r="E192" s="108"/>
      <c r="F192" s="108"/>
    </row>
    <row r="193" spans="1:6" ht="14.25" x14ac:dyDescent="0.2">
      <c r="A193" s="135"/>
      <c r="B193" s="122"/>
      <c r="C193" s="110">
        <v>1</v>
      </c>
      <c r="D193" s="107" t="s">
        <v>32</v>
      </c>
      <c r="E193" s="13"/>
      <c r="F193" s="108">
        <f>C193*E193</f>
        <v>0</v>
      </c>
    </row>
    <row r="194" spans="1:6" x14ac:dyDescent="0.2">
      <c r="A194" s="136"/>
      <c r="B194" s="112"/>
      <c r="C194" s="113"/>
      <c r="D194" s="114"/>
      <c r="E194" s="115"/>
      <c r="F194" s="115"/>
    </row>
    <row r="195" spans="1:6" x14ac:dyDescent="0.2">
      <c r="A195" s="134"/>
      <c r="B195" s="117"/>
      <c r="C195" s="118"/>
      <c r="D195" s="119"/>
      <c r="E195" s="120"/>
      <c r="F195" s="120"/>
    </row>
    <row r="196" spans="1:6" x14ac:dyDescent="0.2">
      <c r="A196" s="105">
        <f>COUNT($A$10:A194)+1</f>
        <v>37</v>
      </c>
      <c r="B196" s="122" t="s">
        <v>118</v>
      </c>
      <c r="C196" s="110"/>
      <c r="D196" s="107"/>
      <c r="E196" s="108"/>
      <c r="F196" s="108"/>
    </row>
    <row r="197" spans="1:6" ht="51" x14ac:dyDescent="0.2">
      <c r="A197" s="135"/>
      <c r="B197" s="109" t="s">
        <v>119</v>
      </c>
      <c r="C197" s="110"/>
      <c r="D197" s="107"/>
      <c r="E197" s="108"/>
      <c r="F197" s="108"/>
    </row>
    <row r="198" spans="1:6" x14ac:dyDescent="0.2">
      <c r="A198" s="135"/>
      <c r="B198" s="122" t="s">
        <v>112</v>
      </c>
      <c r="C198" s="110">
        <v>1</v>
      </c>
      <c r="D198" s="107" t="s">
        <v>1</v>
      </c>
      <c r="E198" s="13"/>
      <c r="F198" s="108">
        <f>E198*C198</f>
        <v>0</v>
      </c>
    </row>
    <row r="199" spans="1:6" x14ac:dyDescent="0.2">
      <c r="A199" s="136"/>
      <c r="B199" s="112"/>
      <c r="C199" s="113"/>
      <c r="D199" s="114"/>
      <c r="E199" s="115"/>
      <c r="F199" s="115"/>
    </row>
    <row r="200" spans="1:6" x14ac:dyDescent="0.2">
      <c r="A200" s="134"/>
      <c r="B200" s="117"/>
      <c r="C200" s="118"/>
      <c r="D200" s="119"/>
      <c r="E200" s="120"/>
      <c r="F200" s="121"/>
    </row>
    <row r="201" spans="1:6" x14ac:dyDescent="0.2">
      <c r="A201" s="105">
        <f>COUNT($A$13:A200)+1</f>
        <v>38</v>
      </c>
      <c r="B201" s="122" t="s">
        <v>16</v>
      </c>
      <c r="C201" s="110"/>
      <c r="D201" s="107"/>
      <c r="E201" s="108"/>
      <c r="F201" s="106"/>
    </row>
    <row r="202" spans="1:6" ht="38.25" x14ac:dyDescent="0.2">
      <c r="A202" s="135"/>
      <c r="B202" s="109" t="s">
        <v>69</v>
      </c>
      <c r="C202" s="110"/>
      <c r="D202" s="107"/>
      <c r="E202" s="108"/>
      <c r="F202" s="106"/>
    </row>
    <row r="203" spans="1:6" x14ac:dyDescent="0.2">
      <c r="A203" s="135"/>
      <c r="B203" s="109"/>
      <c r="C203" s="110">
        <v>1</v>
      </c>
      <c r="D203" s="107" t="s">
        <v>1</v>
      </c>
      <c r="E203" s="13"/>
      <c r="F203" s="108">
        <f>C203*E203</f>
        <v>0</v>
      </c>
    </row>
    <row r="204" spans="1:6" x14ac:dyDescent="0.2">
      <c r="A204" s="136"/>
      <c r="B204" s="112"/>
      <c r="C204" s="113"/>
      <c r="D204" s="114"/>
      <c r="E204" s="115"/>
      <c r="F204" s="115"/>
    </row>
    <row r="205" spans="1:6" x14ac:dyDescent="0.2">
      <c r="A205" s="134"/>
      <c r="B205" s="117"/>
      <c r="C205" s="118"/>
      <c r="D205" s="119"/>
      <c r="E205" s="120"/>
      <c r="F205" s="120"/>
    </row>
    <row r="206" spans="1:6" x14ac:dyDescent="0.2">
      <c r="A206" s="105">
        <f>COUNT($A$11:A205)+1</f>
        <v>39</v>
      </c>
      <c r="B206" s="122" t="s">
        <v>108</v>
      </c>
      <c r="C206" s="110"/>
      <c r="D206" s="107"/>
      <c r="E206" s="108"/>
      <c r="F206" s="108"/>
    </row>
    <row r="207" spans="1:6" x14ac:dyDescent="0.2">
      <c r="A207" s="135"/>
      <c r="B207" s="109" t="s">
        <v>111</v>
      </c>
      <c r="C207" s="110"/>
      <c r="D207" s="107"/>
      <c r="E207" s="108"/>
      <c r="F207" s="108"/>
    </row>
    <row r="208" spans="1:6" x14ac:dyDescent="0.2">
      <c r="A208" s="135"/>
      <c r="B208" s="122" t="s">
        <v>109</v>
      </c>
      <c r="C208" s="110"/>
      <c r="D208" s="107"/>
      <c r="E208" s="115"/>
      <c r="F208" s="108"/>
    </row>
    <row r="209" spans="1:6" x14ac:dyDescent="0.2">
      <c r="A209" s="135"/>
      <c r="B209" s="109" t="s">
        <v>110</v>
      </c>
      <c r="C209" s="110">
        <v>2</v>
      </c>
      <c r="D209" s="107" t="s">
        <v>105</v>
      </c>
      <c r="E209" s="13"/>
      <c r="F209" s="108">
        <f t="shared" ref="F209" si="0">C209*E209</f>
        <v>0</v>
      </c>
    </row>
    <row r="210" spans="1:6" x14ac:dyDescent="0.2">
      <c r="A210" s="136"/>
      <c r="B210" s="112"/>
      <c r="C210" s="113"/>
      <c r="D210" s="143"/>
      <c r="E210" s="115"/>
      <c r="F210" s="115"/>
    </row>
    <row r="211" spans="1:6" x14ac:dyDescent="0.2">
      <c r="A211" s="134"/>
      <c r="B211" s="98"/>
      <c r="C211" s="99"/>
      <c r="D211" s="100"/>
      <c r="E211" s="101"/>
      <c r="F211" s="99"/>
    </row>
    <row r="212" spans="1:6" x14ac:dyDescent="0.2">
      <c r="A212" s="105">
        <f>COUNT($A$13:A211)+1</f>
        <v>40</v>
      </c>
      <c r="B212" s="122" t="s">
        <v>18</v>
      </c>
      <c r="C212" s="106"/>
      <c r="D212" s="107"/>
      <c r="E212" s="146"/>
      <c r="F212" s="106"/>
    </row>
    <row r="213" spans="1:6" ht="76.5" x14ac:dyDescent="0.2">
      <c r="A213" s="135"/>
      <c r="B213" s="109" t="s">
        <v>65</v>
      </c>
      <c r="C213" s="106"/>
      <c r="D213" s="107"/>
      <c r="E213" s="108"/>
      <c r="F213" s="106"/>
    </row>
    <row r="214" spans="1:6" x14ac:dyDescent="0.2">
      <c r="A214" s="105"/>
      <c r="B214" s="147"/>
      <c r="C214" s="148"/>
      <c r="D214" s="149">
        <v>0.05</v>
      </c>
      <c r="E214" s="106"/>
      <c r="F214" s="108">
        <f>SUM(F15:F213)*D214</f>
        <v>0</v>
      </c>
    </row>
    <row r="215" spans="1:6" x14ac:dyDescent="0.2">
      <c r="A215" s="111"/>
      <c r="B215" s="150"/>
      <c r="C215" s="151"/>
      <c r="D215" s="152"/>
      <c r="E215" s="153"/>
      <c r="F215" s="115"/>
    </row>
    <row r="216" spans="1:6" x14ac:dyDescent="0.2">
      <c r="A216" s="135"/>
      <c r="B216" s="109"/>
      <c r="C216" s="106"/>
      <c r="D216" s="107"/>
      <c r="E216" s="106"/>
      <c r="F216" s="106"/>
    </row>
    <row r="217" spans="1:6" x14ac:dyDescent="0.2">
      <c r="A217" s="105">
        <f>COUNT($A$13:A215)+1</f>
        <v>41</v>
      </c>
      <c r="B217" s="122" t="s">
        <v>66</v>
      </c>
      <c r="C217" s="106"/>
      <c r="D217" s="107"/>
      <c r="E217" s="106"/>
      <c r="F217" s="106"/>
    </row>
    <row r="218" spans="1:6" ht="38.25" x14ac:dyDescent="0.2">
      <c r="A218" s="135"/>
      <c r="B218" s="109" t="s">
        <v>20</v>
      </c>
      <c r="C218" s="148"/>
      <c r="D218" s="149">
        <v>0.1</v>
      </c>
      <c r="E218" s="106"/>
      <c r="F218" s="108">
        <f>SUM(F15:F213)*D218</f>
        <v>0</v>
      </c>
    </row>
    <row r="219" spans="1:6" x14ac:dyDescent="0.2">
      <c r="A219" s="136"/>
      <c r="C219" s="106"/>
      <c r="D219" s="107"/>
      <c r="E219" s="146"/>
      <c r="F219" s="106"/>
    </row>
    <row r="220" spans="1:6" x14ac:dyDescent="0.2">
      <c r="A220" s="156"/>
      <c r="B220" s="157" t="s">
        <v>2</v>
      </c>
      <c r="C220" s="158"/>
      <c r="D220" s="159"/>
      <c r="E220" s="160" t="s">
        <v>31</v>
      </c>
      <c r="F220" s="160">
        <f>SUM(F15:F219)</f>
        <v>0</v>
      </c>
    </row>
  </sheetData>
  <sheetProtection algorithmName="SHA-512" hashValue="YKrtqayDD0R3aU4pydKwZ+/wtWipfxAXJQr/CwsVVGOCQUa+UY+vGOfEzDXtf13X02XdaZU9O7v6jGbv/g0nhg==" saltValue="AtLGCYi6FkZHm9KV017X8A==" spinCount="100000" sheet="1" objects="1" scenarios="1"/>
  <mergeCells count="2">
    <mergeCell ref="C3:E3"/>
    <mergeCell ref="B8:F9"/>
  </mergeCells>
  <pageMargins left="0.78740157480314965" right="0.27559055118110237" top="0.86614173228346458" bottom="0.74803149606299213" header="0.31496062992125984" footer="0.31496062992125984"/>
  <pageSetup paperSize="9" orientation="portrait" r:id="rId1"/>
  <headerFooter alignWithMargins="0">
    <oddHeader>&amp;L&amp;"Arial,Navadno"&amp;8ENERGETIKA LJUBLJANA d.o.o.
SEKTOR ZA INVESTICIJE IN RAZVOJ - SLUŽBA ZA PROJEKTIRANJE
št. projekta: 35/C-1810</oddHeader>
    <oddFooter>&amp;C&amp;"Arial,Navadno"&amp;P / &amp;N</oddFooter>
  </headerFooter>
  <rowBreaks count="6" manualBreakCount="6">
    <brk id="36" max="16383" man="1"/>
    <brk id="69" max="16383" man="1"/>
    <brk id="98" max="16383" man="1"/>
    <brk id="129" max="16383" man="1"/>
    <brk id="164" max="16383" man="1"/>
    <brk id="19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B5C9E3-AFF7-4782-94A0-419B00C02240}">
  <sheetPr>
    <tabColor rgb="FFFFFF00"/>
  </sheetPr>
  <dimension ref="A1:H170"/>
  <sheetViews>
    <sheetView zoomScaleNormal="100" zoomScaleSheetLayoutView="100" zoomScalePageLayoutView="110" workbookViewId="0">
      <selection activeCell="I18" sqref="I18"/>
    </sheetView>
  </sheetViews>
  <sheetFormatPr defaultColWidth="11.5703125" defaultRowHeight="12.75" x14ac:dyDescent="0.2"/>
  <cols>
    <col min="1" max="1" width="5.7109375" style="88" customWidth="1"/>
    <col min="2" max="2" width="50.7109375" style="155" customWidth="1"/>
    <col min="3" max="3" width="6.140625" style="91" customWidth="1"/>
    <col min="4" max="4" width="5" style="92" customWidth="1"/>
    <col min="5" max="5" width="11.7109375" style="90" customWidth="1"/>
    <col min="6" max="6" width="9.7109375" style="91" customWidth="1"/>
    <col min="7" max="16384" width="11.5703125" style="173"/>
  </cols>
  <sheetData>
    <row r="1" spans="1:6" x14ac:dyDescent="0.2">
      <c r="A1" s="86" t="s">
        <v>689</v>
      </c>
      <c r="B1" s="87" t="s">
        <v>6</v>
      </c>
      <c r="C1" s="88"/>
      <c r="D1" s="135"/>
    </row>
    <row r="2" spans="1:6" x14ac:dyDescent="0.2">
      <c r="A2" s="86" t="s">
        <v>690</v>
      </c>
      <c r="B2" s="87" t="s">
        <v>7</v>
      </c>
      <c r="C2" s="88"/>
      <c r="D2" s="135"/>
    </row>
    <row r="3" spans="1:6" x14ac:dyDescent="0.2">
      <c r="A3" s="86" t="s">
        <v>684</v>
      </c>
      <c r="B3" s="87" t="s">
        <v>188</v>
      </c>
      <c r="C3" s="88"/>
      <c r="D3" s="135"/>
    </row>
    <row r="4" spans="1:6" x14ac:dyDescent="0.2">
      <c r="A4" s="86"/>
      <c r="B4" s="87" t="s">
        <v>1071</v>
      </c>
      <c r="C4" s="88"/>
      <c r="D4" s="135"/>
    </row>
    <row r="5" spans="1:6" ht="76.5" x14ac:dyDescent="0.2">
      <c r="A5" s="93" t="s">
        <v>0</v>
      </c>
      <c r="B5" s="94" t="s">
        <v>24</v>
      </c>
      <c r="C5" s="95" t="s">
        <v>8</v>
      </c>
      <c r="D5" s="95" t="s">
        <v>9</v>
      </c>
      <c r="E5" s="96" t="s">
        <v>28</v>
      </c>
      <c r="F5" s="96" t="s">
        <v>29</v>
      </c>
    </row>
    <row r="6" spans="1:6" x14ac:dyDescent="0.2">
      <c r="A6" s="174"/>
      <c r="B6" s="105"/>
      <c r="C6" s="175"/>
      <c r="D6" s="175"/>
      <c r="E6" s="176"/>
      <c r="F6" s="176"/>
    </row>
    <row r="7" spans="1:6" x14ac:dyDescent="0.2">
      <c r="A7" s="174"/>
      <c r="B7" s="122" t="s">
        <v>88</v>
      </c>
      <c r="C7" s="175"/>
      <c r="D7" s="175"/>
      <c r="E7" s="176"/>
      <c r="F7" s="176"/>
    </row>
    <row r="8" spans="1:6" ht="25.5" x14ac:dyDescent="0.2">
      <c r="A8" s="174"/>
      <c r="B8" s="122" t="s">
        <v>691</v>
      </c>
      <c r="C8" s="175"/>
      <c r="D8" s="175"/>
      <c r="E8" s="176"/>
      <c r="F8" s="176"/>
    </row>
    <row r="9" spans="1:6" x14ac:dyDescent="0.2">
      <c r="A9" s="174"/>
      <c r="B9" s="105"/>
      <c r="C9" s="175"/>
      <c r="D9" s="175"/>
      <c r="E9" s="176"/>
      <c r="F9" s="176"/>
    </row>
    <row r="10" spans="1:6" x14ac:dyDescent="0.2">
      <c r="A10" s="97">
        <v>1</v>
      </c>
      <c r="B10" s="98"/>
      <c r="C10" s="99"/>
      <c r="D10" s="100"/>
      <c r="E10" s="101"/>
      <c r="F10" s="99"/>
    </row>
    <row r="11" spans="1:6" x14ac:dyDescent="0.2">
      <c r="A11" s="105">
        <f>COUNT(A10+1)</f>
        <v>1</v>
      </c>
      <c r="B11" s="122" t="s">
        <v>688</v>
      </c>
      <c r="C11" s="106"/>
      <c r="D11" s="107"/>
      <c r="E11" s="108"/>
      <c r="F11" s="108"/>
    </row>
    <row r="12" spans="1:6" ht="38.25" x14ac:dyDescent="0.2">
      <c r="A12" s="105"/>
      <c r="B12" s="109" t="s">
        <v>35</v>
      </c>
      <c r="C12" s="106"/>
      <c r="D12" s="107"/>
      <c r="E12" s="108"/>
      <c r="F12" s="108"/>
    </row>
    <row r="13" spans="1:6" ht="14.25" customHeight="1" x14ac:dyDescent="0.2">
      <c r="A13" s="105"/>
      <c r="B13" s="122"/>
      <c r="C13" s="110">
        <v>47</v>
      </c>
      <c r="D13" s="107" t="s">
        <v>172</v>
      </c>
      <c r="E13" s="637"/>
      <c r="F13" s="108">
        <f>C13*E13</f>
        <v>0</v>
      </c>
    </row>
    <row r="14" spans="1:6" x14ac:dyDescent="0.2">
      <c r="A14" s="105"/>
      <c r="B14" s="109"/>
      <c r="C14" s="110"/>
      <c r="D14" s="107"/>
      <c r="E14" s="108"/>
      <c r="F14" s="108"/>
    </row>
    <row r="15" spans="1:6" x14ac:dyDescent="0.2">
      <c r="A15" s="116"/>
      <c r="B15" s="117"/>
      <c r="C15" s="118"/>
      <c r="D15" s="119"/>
      <c r="E15" s="120"/>
      <c r="F15" s="121"/>
    </row>
    <row r="16" spans="1:6" x14ac:dyDescent="0.2">
      <c r="A16" s="105">
        <f>COUNT($A$11:A15)+1</f>
        <v>2</v>
      </c>
      <c r="B16" s="122" t="s">
        <v>11</v>
      </c>
      <c r="C16" s="110"/>
      <c r="D16" s="107"/>
      <c r="E16" s="108"/>
      <c r="F16" s="106"/>
    </row>
    <row r="17" spans="1:6" ht="38.25" x14ac:dyDescent="0.2">
      <c r="A17" s="105"/>
      <c r="B17" s="109" t="s">
        <v>26</v>
      </c>
      <c r="C17" s="110"/>
      <c r="D17" s="107"/>
      <c r="E17" s="108"/>
      <c r="F17" s="106"/>
    </row>
    <row r="18" spans="1:6" ht="14.25" x14ac:dyDescent="0.2">
      <c r="A18" s="105"/>
      <c r="B18" s="109"/>
      <c r="C18" s="110">
        <v>4</v>
      </c>
      <c r="D18" s="107" t="s">
        <v>172</v>
      </c>
      <c r="E18" s="13"/>
      <c r="F18" s="108">
        <f>C18*E18</f>
        <v>0</v>
      </c>
    </row>
    <row r="19" spans="1:6" x14ac:dyDescent="0.2">
      <c r="A19" s="111"/>
      <c r="B19" s="112"/>
      <c r="C19" s="113"/>
      <c r="D19" s="114"/>
      <c r="E19" s="115"/>
      <c r="F19" s="115"/>
    </row>
    <row r="20" spans="1:6" x14ac:dyDescent="0.2">
      <c r="A20" s="116"/>
      <c r="B20" s="117"/>
      <c r="C20" s="118"/>
      <c r="D20" s="119"/>
      <c r="E20" s="120"/>
      <c r="F20" s="121"/>
    </row>
    <row r="21" spans="1:6" x14ac:dyDescent="0.2">
      <c r="A21" s="105">
        <f>COUNT($A$11:A20)+1</f>
        <v>3</v>
      </c>
      <c r="B21" s="122" t="s">
        <v>36</v>
      </c>
      <c r="C21" s="110"/>
      <c r="D21" s="107"/>
      <c r="E21" s="108"/>
      <c r="F21" s="106"/>
    </row>
    <row r="22" spans="1:6" ht="63.75" x14ac:dyDescent="0.2">
      <c r="A22" s="105"/>
      <c r="B22" s="109" t="s">
        <v>37</v>
      </c>
      <c r="C22" s="110"/>
      <c r="D22" s="107"/>
      <c r="E22" s="108"/>
      <c r="F22" s="106"/>
    </row>
    <row r="23" spans="1:6" x14ac:dyDescent="0.2">
      <c r="A23" s="105"/>
      <c r="B23" s="109"/>
      <c r="C23" s="110">
        <v>2</v>
      </c>
      <c r="D23" s="107" t="s">
        <v>1</v>
      </c>
      <c r="E23" s="13"/>
      <c r="F23" s="108">
        <f>C23*E23</f>
        <v>0</v>
      </c>
    </row>
    <row r="24" spans="1:6" x14ac:dyDescent="0.2">
      <c r="A24" s="111"/>
      <c r="B24" s="112"/>
      <c r="C24" s="113"/>
      <c r="D24" s="114"/>
      <c r="E24" s="115"/>
      <c r="F24" s="115"/>
    </row>
    <row r="25" spans="1:6" x14ac:dyDescent="0.2">
      <c r="A25" s="116"/>
      <c r="B25" s="117"/>
      <c r="C25" s="118"/>
      <c r="D25" s="119"/>
      <c r="E25" s="120"/>
      <c r="F25" s="121"/>
    </row>
    <row r="26" spans="1:6" x14ac:dyDescent="0.2">
      <c r="A26" s="105">
        <f>COUNT($A$11:A25)+1</f>
        <v>4</v>
      </c>
      <c r="B26" s="122" t="s">
        <v>120</v>
      </c>
      <c r="C26" s="110"/>
      <c r="D26" s="107"/>
      <c r="E26" s="108"/>
      <c r="F26" s="106"/>
    </row>
    <row r="27" spans="1:6" ht="51" x14ac:dyDescent="0.2">
      <c r="A27" s="105"/>
      <c r="B27" s="109" t="s">
        <v>187</v>
      </c>
      <c r="C27" s="110"/>
      <c r="D27" s="107"/>
      <c r="E27" s="108"/>
      <c r="F27" s="106"/>
    </row>
    <row r="28" spans="1:6" ht="14.25" x14ac:dyDescent="0.2">
      <c r="A28" s="105"/>
      <c r="B28" s="109"/>
      <c r="C28" s="110">
        <v>6</v>
      </c>
      <c r="D28" s="107" t="s">
        <v>177</v>
      </c>
      <c r="E28" s="13"/>
      <c r="F28" s="108">
        <f>+C28*E28</f>
        <v>0</v>
      </c>
    </row>
    <row r="29" spans="1:6" x14ac:dyDescent="0.2">
      <c r="A29" s="111"/>
      <c r="B29" s="112"/>
      <c r="C29" s="113"/>
      <c r="D29" s="114"/>
      <c r="E29" s="115"/>
      <c r="F29" s="115"/>
    </row>
    <row r="30" spans="1:6" x14ac:dyDescent="0.2">
      <c r="A30" s="116"/>
      <c r="B30" s="117"/>
      <c r="C30" s="118"/>
      <c r="D30" s="119"/>
      <c r="E30" s="120"/>
      <c r="F30" s="121"/>
    </row>
    <row r="31" spans="1:6" ht="25.5" x14ac:dyDescent="0.2">
      <c r="A31" s="105">
        <f>COUNT($A$11:A30)+1</f>
        <v>5</v>
      </c>
      <c r="B31" s="122" t="s">
        <v>122</v>
      </c>
      <c r="C31" s="110"/>
      <c r="D31" s="107"/>
      <c r="E31" s="108"/>
      <c r="F31" s="106"/>
    </row>
    <row r="32" spans="1:6" ht="51" x14ac:dyDescent="0.2">
      <c r="A32" s="105"/>
      <c r="B32" s="109" t="s">
        <v>123</v>
      </c>
      <c r="C32" s="110"/>
      <c r="D32" s="107"/>
      <c r="E32" s="108"/>
      <c r="F32" s="106"/>
    </row>
    <row r="33" spans="1:6" ht="14.25" x14ac:dyDescent="0.2">
      <c r="A33" s="105"/>
      <c r="B33" s="109"/>
      <c r="C33" s="110">
        <v>64</v>
      </c>
      <c r="D33" s="107" t="s">
        <v>177</v>
      </c>
      <c r="E33" s="13"/>
      <c r="F33" s="108">
        <f>+C33*E33</f>
        <v>0</v>
      </c>
    </row>
    <row r="34" spans="1:6" x14ac:dyDescent="0.2">
      <c r="A34" s="111"/>
      <c r="B34" s="112"/>
      <c r="C34" s="113"/>
      <c r="D34" s="114"/>
      <c r="E34" s="115"/>
      <c r="F34" s="115"/>
    </row>
    <row r="35" spans="1:6" x14ac:dyDescent="0.2">
      <c r="A35" s="116"/>
      <c r="B35" s="117"/>
      <c r="C35" s="118"/>
      <c r="D35" s="119"/>
      <c r="E35" s="120"/>
      <c r="F35" s="121"/>
    </row>
    <row r="36" spans="1:6" x14ac:dyDescent="0.2">
      <c r="A36" s="105">
        <f>COUNT($A$11:A35)+1</f>
        <v>6</v>
      </c>
      <c r="B36" s="125" t="s">
        <v>38</v>
      </c>
      <c r="C36" s="110"/>
      <c r="D36" s="126"/>
      <c r="E36" s="127"/>
      <c r="F36" s="128"/>
    </row>
    <row r="37" spans="1:6" ht="51" x14ac:dyDescent="0.2">
      <c r="A37" s="105"/>
      <c r="B37" s="109" t="s">
        <v>186</v>
      </c>
      <c r="C37" s="110"/>
      <c r="D37" s="126"/>
      <c r="E37" s="127"/>
      <c r="F37" s="127"/>
    </row>
    <row r="38" spans="1:6" ht="14.25" x14ac:dyDescent="0.2">
      <c r="A38" s="105"/>
      <c r="B38" s="109"/>
      <c r="C38" s="110">
        <v>6</v>
      </c>
      <c r="D38" s="107" t="s">
        <v>172</v>
      </c>
      <c r="E38" s="13"/>
      <c r="F38" s="108">
        <f>+E38*C38</f>
        <v>0</v>
      </c>
    </row>
    <row r="39" spans="1:6" x14ac:dyDescent="0.2">
      <c r="A39" s="111"/>
      <c r="B39" s="112"/>
      <c r="C39" s="113"/>
      <c r="D39" s="114"/>
      <c r="E39" s="115"/>
      <c r="F39" s="115"/>
    </row>
    <row r="40" spans="1:6" x14ac:dyDescent="0.2">
      <c r="A40" s="116"/>
      <c r="B40" s="117"/>
      <c r="C40" s="118"/>
      <c r="D40" s="119"/>
      <c r="E40" s="120"/>
      <c r="F40" s="121"/>
    </row>
    <row r="41" spans="1:6" x14ac:dyDescent="0.2">
      <c r="A41" s="105">
        <f>COUNT($A$11:A40)+1</f>
        <v>7</v>
      </c>
      <c r="B41" s="177" t="s">
        <v>185</v>
      </c>
      <c r="C41" s="110"/>
      <c r="D41" s="107"/>
      <c r="E41" s="108"/>
      <c r="F41" s="106"/>
    </row>
    <row r="42" spans="1:6" ht="63.75" x14ac:dyDescent="0.2">
      <c r="A42" s="105"/>
      <c r="B42" s="109" t="s">
        <v>184</v>
      </c>
      <c r="C42" s="110"/>
      <c r="D42" s="107"/>
      <c r="E42" s="108"/>
      <c r="F42" s="106"/>
    </row>
    <row r="43" spans="1:6" x14ac:dyDescent="0.2">
      <c r="A43" s="105"/>
      <c r="B43" s="109"/>
      <c r="C43" s="110"/>
      <c r="D43" s="107"/>
      <c r="E43" s="108"/>
      <c r="F43" s="106"/>
    </row>
    <row r="44" spans="1:6" ht="14.25" x14ac:dyDescent="0.2">
      <c r="A44" s="105"/>
      <c r="B44" s="109"/>
      <c r="C44" s="110">
        <v>1</v>
      </c>
      <c r="D44" s="107" t="s">
        <v>172</v>
      </c>
      <c r="E44" s="13"/>
      <c r="F44" s="108">
        <f>+E44*C44</f>
        <v>0</v>
      </c>
    </row>
    <row r="45" spans="1:6" x14ac:dyDescent="0.2">
      <c r="A45" s="111"/>
      <c r="B45" s="112"/>
      <c r="C45" s="113"/>
      <c r="D45" s="114"/>
      <c r="E45" s="115"/>
      <c r="F45" s="115"/>
    </row>
    <row r="46" spans="1:6" x14ac:dyDescent="0.2">
      <c r="A46" s="116"/>
      <c r="B46" s="117"/>
      <c r="C46" s="118"/>
      <c r="D46" s="119"/>
      <c r="E46" s="120"/>
      <c r="F46" s="120"/>
    </row>
    <row r="47" spans="1:6" x14ac:dyDescent="0.2">
      <c r="A47" s="105">
        <f>COUNT($A$11:A44)+1</f>
        <v>8</v>
      </c>
      <c r="B47" s="129" t="s">
        <v>40</v>
      </c>
      <c r="C47" s="110"/>
      <c r="D47" s="107"/>
      <c r="E47" s="108"/>
      <c r="F47" s="106"/>
    </row>
    <row r="48" spans="1:6" ht="38.25" x14ac:dyDescent="0.2">
      <c r="A48" s="105"/>
      <c r="B48" s="109" t="s">
        <v>41</v>
      </c>
      <c r="C48" s="110">
        <v>1</v>
      </c>
      <c r="D48" s="107"/>
      <c r="E48" s="108"/>
      <c r="F48" s="106"/>
    </row>
    <row r="49" spans="1:6" ht="14.25" x14ac:dyDescent="0.2">
      <c r="A49" s="105"/>
      <c r="B49" s="109"/>
      <c r="C49" s="110"/>
      <c r="D49" s="107" t="s">
        <v>172</v>
      </c>
      <c r="E49" s="13"/>
      <c r="F49" s="108">
        <f>+E49*C49</f>
        <v>0</v>
      </c>
    </row>
    <row r="50" spans="1:6" x14ac:dyDescent="0.2">
      <c r="A50" s="111"/>
      <c r="B50" s="112"/>
      <c r="C50" s="113"/>
      <c r="D50" s="114"/>
      <c r="E50" s="115"/>
      <c r="F50" s="115"/>
    </row>
    <row r="51" spans="1:6" x14ac:dyDescent="0.2">
      <c r="A51" s="116"/>
      <c r="B51" s="117"/>
      <c r="C51" s="118"/>
      <c r="D51" s="119"/>
      <c r="E51" s="120"/>
      <c r="F51" s="121"/>
    </row>
    <row r="52" spans="1:6" x14ac:dyDescent="0.2">
      <c r="A52" s="105">
        <f>COUNT($A$11:A51)+1</f>
        <v>9</v>
      </c>
      <c r="B52" s="130" t="s">
        <v>42</v>
      </c>
      <c r="C52" s="110"/>
      <c r="D52" s="107"/>
      <c r="E52" s="108"/>
      <c r="F52" s="106"/>
    </row>
    <row r="53" spans="1:6" ht="63.75" x14ac:dyDescent="0.2">
      <c r="A53" s="105"/>
      <c r="B53" s="109" t="s">
        <v>43</v>
      </c>
      <c r="C53" s="110"/>
      <c r="D53" s="107"/>
      <c r="E53" s="108"/>
      <c r="F53" s="106"/>
    </row>
    <row r="54" spans="1:6" ht="14.25" x14ac:dyDescent="0.2">
      <c r="A54" s="105"/>
      <c r="B54" s="131"/>
      <c r="C54" s="110">
        <v>6</v>
      </c>
      <c r="D54" s="107" t="s">
        <v>172</v>
      </c>
      <c r="E54" s="13"/>
      <c r="F54" s="108">
        <f>+E54*C54</f>
        <v>0</v>
      </c>
    </row>
    <row r="55" spans="1:6" x14ac:dyDescent="0.2">
      <c r="A55" s="111"/>
      <c r="B55" s="132"/>
      <c r="C55" s="113"/>
      <c r="D55" s="114"/>
      <c r="E55" s="115"/>
      <c r="F55" s="115"/>
    </row>
    <row r="56" spans="1:6" x14ac:dyDescent="0.2">
      <c r="A56" s="116"/>
      <c r="B56" s="178"/>
      <c r="C56" s="118"/>
      <c r="D56" s="119"/>
      <c r="E56" s="120"/>
      <c r="F56" s="120"/>
    </row>
    <row r="57" spans="1:6" x14ac:dyDescent="0.2">
      <c r="A57" s="105">
        <f>COUNT($A$11:A56)+1</f>
        <v>10</v>
      </c>
      <c r="B57" s="179" t="s">
        <v>183</v>
      </c>
      <c r="C57" s="110"/>
      <c r="D57" s="107"/>
      <c r="E57" s="108"/>
      <c r="F57" s="108"/>
    </row>
    <row r="58" spans="1:6" ht="63.75" x14ac:dyDescent="0.2">
      <c r="A58" s="105"/>
      <c r="B58" s="109" t="s">
        <v>182</v>
      </c>
      <c r="C58" s="110"/>
      <c r="D58" s="107"/>
      <c r="E58" s="108"/>
      <c r="F58" s="108"/>
    </row>
    <row r="59" spans="1:6" ht="14.25" x14ac:dyDescent="0.2">
      <c r="A59" s="105"/>
      <c r="B59" s="131"/>
      <c r="C59" s="110">
        <v>1</v>
      </c>
      <c r="D59" s="107" t="s">
        <v>172</v>
      </c>
      <c r="E59" s="13"/>
      <c r="F59" s="108">
        <f>+E59*C59</f>
        <v>0</v>
      </c>
    </row>
    <row r="60" spans="1:6" x14ac:dyDescent="0.2">
      <c r="A60" s="111"/>
      <c r="B60" s="132"/>
      <c r="C60" s="113"/>
      <c r="D60" s="114"/>
      <c r="E60" s="115"/>
      <c r="F60" s="115"/>
    </row>
    <row r="61" spans="1:6" x14ac:dyDescent="0.2">
      <c r="A61" s="134"/>
      <c r="B61" s="117"/>
      <c r="C61" s="118"/>
      <c r="D61" s="119"/>
      <c r="E61" s="120"/>
      <c r="F61" s="121"/>
    </row>
    <row r="62" spans="1:6" x14ac:dyDescent="0.2">
      <c r="A62" s="105">
        <f>COUNT($A$11:A61)+1</f>
        <v>11</v>
      </c>
      <c r="B62" s="122" t="s">
        <v>154</v>
      </c>
      <c r="C62" s="110"/>
      <c r="D62" s="107"/>
      <c r="E62" s="108"/>
      <c r="F62" s="106"/>
    </row>
    <row r="63" spans="1:6" ht="38.25" x14ac:dyDescent="0.2">
      <c r="A63" s="135"/>
      <c r="B63" s="109" t="s">
        <v>155</v>
      </c>
      <c r="C63" s="110"/>
      <c r="D63" s="107"/>
      <c r="E63" s="108"/>
      <c r="F63" s="106"/>
    </row>
    <row r="64" spans="1:6" ht="14.25" x14ac:dyDescent="0.2">
      <c r="A64" s="135"/>
      <c r="B64" s="109"/>
      <c r="C64" s="110">
        <v>46</v>
      </c>
      <c r="D64" s="107" t="s">
        <v>177</v>
      </c>
      <c r="E64" s="13"/>
      <c r="F64" s="108">
        <f>C64*E64</f>
        <v>0</v>
      </c>
    </row>
    <row r="65" spans="1:6" x14ac:dyDescent="0.2">
      <c r="A65" s="136"/>
      <c r="B65" s="112"/>
      <c r="C65" s="113"/>
      <c r="D65" s="114"/>
      <c r="E65" s="115"/>
      <c r="F65" s="115"/>
    </row>
    <row r="66" spans="1:6" x14ac:dyDescent="0.2">
      <c r="A66" s="134"/>
      <c r="B66" s="117"/>
      <c r="C66" s="118"/>
      <c r="D66" s="119"/>
      <c r="E66" s="120"/>
      <c r="F66" s="121"/>
    </row>
    <row r="67" spans="1:6" x14ac:dyDescent="0.2">
      <c r="A67" s="105">
        <f>COUNT($A$11:A66)+1</f>
        <v>12</v>
      </c>
      <c r="B67" s="122" t="s">
        <v>10</v>
      </c>
      <c r="C67" s="110"/>
      <c r="D67" s="107"/>
      <c r="E67" s="108"/>
      <c r="F67" s="106"/>
    </row>
    <row r="68" spans="1:6" ht="38.25" x14ac:dyDescent="0.2">
      <c r="A68" s="135"/>
      <c r="B68" s="109" t="s">
        <v>21</v>
      </c>
      <c r="C68" s="110"/>
      <c r="D68" s="107"/>
      <c r="E68" s="108"/>
      <c r="F68" s="106"/>
    </row>
    <row r="69" spans="1:6" ht="14.25" x14ac:dyDescent="0.2">
      <c r="A69" s="135"/>
      <c r="B69" s="109"/>
      <c r="C69" s="110">
        <v>22</v>
      </c>
      <c r="D69" s="107" t="s">
        <v>177</v>
      </c>
      <c r="E69" s="13"/>
      <c r="F69" s="108">
        <f>C69*E69</f>
        <v>0</v>
      </c>
    </row>
    <row r="70" spans="1:6" x14ac:dyDescent="0.2">
      <c r="A70" s="136"/>
      <c r="B70" s="112"/>
      <c r="C70" s="113"/>
      <c r="D70" s="114"/>
      <c r="E70" s="115"/>
      <c r="F70" s="115"/>
    </row>
    <row r="71" spans="1:6" x14ac:dyDescent="0.2">
      <c r="A71" s="134"/>
      <c r="B71" s="117"/>
      <c r="C71" s="118"/>
      <c r="D71" s="119"/>
      <c r="E71" s="120"/>
      <c r="F71" s="121"/>
    </row>
    <row r="72" spans="1:6" x14ac:dyDescent="0.2">
      <c r="A72" s="105">
        <f>COUNT($A$11:A71)+1</f>
        <v>13</v>
      </c>
      <c r="B72" s="122" t="s">
        <v>50</v>
      </c>
      <c r="C72" s="110"/>
      <c r="D72" s="107"/>
      <c r="E72" s="108"/>
      <c r="F72" s="108"/>
    </row>
    <row r="73" spans="1:6" ht="38.25" x14ac:dyDescent="0.2">
      <c r="A73" s="135"/>
      <c r="B73" s="109" t="s">
        <v>51</v>
      </c>
      <c r="C73" s="110"/>
      <c r="D73" s="107"/>
      <c r="E73" s="108"/>
      <c r="F73" s="108"/>
    </row>
    <row r="74" spans="1:6" x14ac:dyDescent="0.2">
      <c r="A74" s="135"/>
      <c r="B74" s="109"/>
      <c r="C74" s="110">
        <v>6</v>
      </c>
      <c r="D74" s="107" t="s">
        <v>25</v>
      </c>
      <c r="E74" s="13"/>
      <c r="F74" s="108">
        <f>C74*E74</f>
        <v>0</v>
      </c>
    </row>
    <row r="75" spans="1:6" x14ac:dyDescent="0.2">
      <c r="A75" s="136"/>
      <c r="B75" s="112"/>
      <c r="C75" s="113"/>
      <c r="D75" s="114"/>
      <c r="E75" s="115"/>
      <c r="F75" s="115"/>
    </row>
    <row r="76" spans="1:6" x14ac:dyDescent="0.2">
      <c r="A76" s="134"/>
      <c r="B76" s="117"/>
      <c r="C76" s="118"/>
      <c r="D76" s="119"/>
      <c r="E76" s="120"/>
      <c r="F76" s="120"/>
    </row>
    <row r="77" spans="1:6" x14ac:dyDescent="0.2">
      <c r="A77" s="105">
        <f>COUNT($A$11:A76)+1</f>
        <v>14</v>
      </c>
      <c r="B77" s="122" t="s">
        <v>52</v>
      </c>
      <c r="C77" s="110"/>
      <c r="D77" s="107"/>
      <c r="E77" s="108"/>
      <c r="F77" s="108"/>
    </row>
    <row r="78" spans="1:6" ht="25.5" x14ac:dyDescent="0.2">
      <c r="A78" s="135"/>
      <c r="B78" s="109" t="s">
        <v>53</v>
      </c>
      <c r="C78" s="110"/>
      <c r="D78" s="107"/>
      <c r="E78" s="108"/>
      <c r="F78" s="108"/>
    </row>
    <row r="79" spans="1:6" ht="14.25" x14ac:dyDescent="0.2">
      <c r="A79" s="135"/>
      <c r="B79" s="109"/>
      <c r="C79" s="110">
        <v>65</v>
      </c>
      <c r="D79" s="107" t="s">
        <v>172</v>
      </c>
      <c r="E79" s="13"/>
      <c r="F79" s="108">
        <f>C79*E79</f>
        <v>0</v>
      </c>
    </row>
    <row r="80" spans="1:6" x14ac:dyDescent="0.2">
      <c r="A80" s="136"/>
      <c r="B80" s="112"/>
      <c r="C80" s="113"/>
      <c r="D80" s="114"/>
      <c r="E80" s="115"/>
      <c r="F80" s="115"/>
    </row>
    <row r="81" spans="1:6" x14ac:dyDescent="0.2">
      <c r="A81" s="134"/>
      <c r="B81" s="117"/>
      <c r="C81" s="118"/>
      <c r="D81" s="119"/>
      <c r="E81" s="120"/>
      <c r="F81" s="121"/>
    </row>
    <row r="82" spans="1:6" x14ac:dyDescent="0.2">
      <c r="A82" s="105">
        <f>COUNT($A$11:A81)+1</f>
        <v>15</v>
      </c>
      <c r="B82" s="122" t="s">
        <v>113</v>
      </c>
      <c r="C82" s="110"/>
      <c r="D82" s="107"/>
      <c r="E82" s="108"/>
      <c r="F82" s="106"/>
    </row>
    <row r="83" spans="1:6" ht="63.75" x14ac:dyDescent="0.2">
      <c r="A83" s="135"/>
      <c r="B83" s="109" t="s">
        <v>67</v>
      </c>
      <c r="C83" s="110"/>
      <c r="D83" s="107"/>
      <c r="E83" s="108"/>
      <c r="F83" s="106"/>
    </row>
    <row r="84" spans="1:6" x14ac:dyDescent="0.2">
      <c r="A84" s="135"/>
      <c r="B84" s="122" t="s">
        <v>54</v>
      </c>
      <c r="C84" s="110"/>
      <c r="D84" s="107"/>
      <c r="E84" s="108"/>
      <c r="F84" s="106"/>
    </row>
    <row r="85" spans="1:6" ht="25.5" x14ac:dyDescent="0.2">
      <c r="A85" s="135"/>
      <c r="B85" s="122" t="s">
        <v>114</v>
      </c>
      <c r="C85" s="110">
        <v>22</v>
      </c>
      <c r="D85" s="107" t="s">
        <v>177</v>
      </c>
      <c r="E85" s="13"/>
      <c r="F85" s="108">
        <f>C85*E85</f>
        <v>0</v>
      </c>
    </row>
    <row r="86" spans="1:6" ht="25.5" x14ac:dyDescent="0.2">
      <c r="A86" s="135"/>
      <c r="B86" s="109" t="s">
        <v>68</v>
      </c>
      <c r="C86" s="110">
        <v>22</v>
      </c>
      <c r="D86" s="107" t="s">
        <v>177</v>
      </c>
      <c r="E86" s="13"/>
      <c r="F86" s="108">
        <f>C86*E86</f>
        <v>0</v>
      </c>
    </row>
    <row r="87" spans="1:6" x14ac:dyDescent="0.2">
      <c r="A87" s="136"/>
      <c r="B87" s="112"/>
      <c r="C87" s="113"/>
      <c r="D87" s="114"/>
      <c r="E87" s="115"/>
      <c r="F87" s="115"/>
    </row>
    <row r="88" spans="1:6" x14ac:dyDescent="0.2">
      <c r="A88" s="134"/>
      <c r="B88" s="117"/>
      <c r="C88" s="118"/>
      <c r="D88" s="119"/>
      <c r="E88" s="120"/>
      <c r="F88" s="120"/>
    </row>
    <row r="89" spans="1:6" x14ac:dyDescent="0.2">
      <c r="A89" s="105">
        <f>COUNT($A$11:A88)+1</f>
        <v>16</v>
      </c>
      <c r="B89" s="122" t="s">
        <v>181</v>
      </c>
      <c r="C89" s="110"/>
      <c r="D89" s="107"/>
      <c r="E89" s="108"/>
      <c r="F89" s="108"/>
    </row>
    <row r="90" spans="1:6" ht="63.75" x14ac:dyDescent="0.2">
      <c r="A90" s="135"/>
      <c r="B90" s="109" t="s">
        <v>180</v>
      </c>
      <c r="C90" s="110"/>
      <c r="D90" s="165"/>
      <c r="E90" s="166"/>
      <c r="F90" s="166"/>
    </row>
    <row r="91" spans="1:6" x14ac:dyDescent="0.2">
      <c r="A91" s="135"/>
      <c r="B91" s="122" t="s">
        <v>55</v>
      </c>
      <c r="C91" s="110"/>
      <c r="D91" s="107"/>
      <c r="E91" s="108"/>
      <c r="F91" s="106"/>
    </row>
    <row r="92" spans="1:6" ht="25.5" x14ac:dyDescent="0.2">
      <c r="A92" s="135"/>
      <c r="B92" s="109" t="s">
        <v>179</v>
      </c>
      <c r="C92" s="110">
        <v>46</v>
      </c>
      <c r="D92" s="107" t="s">
        <v>177</v>
      </c>
      <c r="E92" s="13"/>
      <c r="F92" s="108">
        <f>C92*E92</f>
        <v>0</v>
      </c>
    </row>
    <row r="93" spans="1:6" x14ac:dyDescent="0.2">
      <c r="A93" s="136"/>
      <c r="B93" s="112"/>
      <c r="C93" s="113"/>
      <c r="D93" s="114"/>
      <c r="E93" s="115"/>
      <c r="F93" s="115"/>
    </row>
    <row r="94" spans="1:6" ht="14.25" x14ac:dyDescent="0.2">
      <c r="A94" s="134"/>
      <c r="B94" s="140"/>
      <c r="C94" s="118"/>
      <c r="D94" s="119"/>
      <c r="E94" s="120"/>
      <c r="F94" s="121"/>
    </row>
    <row r="95" spans="1:6" x14ac:dyDescent="0.2">
      <c r="A95" s="105">
        <f>COUNT($A$11:A94)+1</f>
        <v>17</v>
      </c>
      <c r="B95" s="122" t="s">
        <v>56</v>
      </c>
      <c r="C95" s="110"/>
      <c r="D95" s="107"/>
      <c r="E95" s="108"/>
      <c r="F95" s="106"/>
    </row>
    <row r="96" spans="1:6" ht="53.25" customHeight="1" x14ac:dyDescent="0.2">
      <c r="A96" s="135"/>
      <c r="B96" s="109" t="s">
        <v>178</v>
      </c>
      <c r="C96" s="110"/>
      <c r="D96" s="107"/>
      <c r="E96" s="108"/>
      <c r="F96" s="106"/>
    </row>
    <row r="97" spans="1:6" ht="14.25" x14ac:dyDescent="0.2">
      <c r="A97" s="135"/>
      <c r="B97" s="141"/>
      <c r="C97" s="110">
        <v>68</v>
      </c>
      <c r="D97" s="107" t="s">
        <v>177</v>
      </c>
      <c r="E97" s="13"/>
      <c r="F97" s="108">
        <f>+E97*C97</f>
        <v>0</v>
      </c>
    </row>
    <row r="98" spans="1:6" ht="14.25" x14ac:dyDescent="0.2">
      <c r="A98" s="136"/>
      <c r="B98" s="142"/>
      <c r="C98" s="113"/>
      <c r="D98" s="114"/>
      <c r="E98" s="115"/>
      <c r="F98" s="115"/>
    </row>
    <row r="99" spans="1:6" x14ac:dyDescent="0.2">
      <c r="A99" s="134"/>
      <c r="B99" s="117"/>
      <c r="C99" s="118"/>
      <c r="D99" s="119"/>
      <c r="E99" s="120"/>
      <c r="F99" s="121"/>
    </row>
    <row r="100" spans="1:6" x14ac:dyDescent="0.2">
      <c r="A100" s="105">
        <f>COUNT($A$11:A99)+1</f>
        <v>18</v>
      </c>
      <c r="B100" s="122" t="s">
        <v>57</v>
      </c>
      <c r="C100" s="110"/>
      <c r="D100" s="107"/>
      <c r="E100" s="108"/>
      <c r="F100" s="108"/>
    </row>
    <row r="101" spans="1:6" ht="51" x14ac:dyDescent="0.2">
      <c r="A101" s="135"/>
      <c r="B101" s="109" t="s">
        <v>58</v>
      </c>
      <c r="C101" s="110"/>
      <c r="D101" s="107"/>
      <c r="E101" s="108"/>
      <c r="F101" s="106"/>
    </row>
    <row r="102" spans="1:6" ht="14.25" x14ac:dyDescent="0.2">
      <c r="A102" s="135"/>
      <c r="B102" s="109"/>
      <c r="C102" s="110">
        <v>32</v>
      </c>
      <c r="D102" s="107" t="s">
        <v>172</v>
      </c>
      <c r="E102" s="13"/>
      <c r="F102" s="108">
        <f>C102*E102</f>
        <v>0</v>
      </c>
    </row>
    <row r="103" spans="1:6" x14ac:dyDescent="0.2">
      <c r="A103" s="136"/>
      <c r="B103" s="112"/>
      <c r="C103" s="113"/>
      <c r="D103" s="114"/>
      <c r="E103" s="115"/>
      <c r="F103" s="115"/>
    </row>
    <row r="104" spans="1:6" x14ac:dyDescent="0.2">
      <c r="A104" s="134"/>
      <c r="B104" s="117"/>
      <c r="C104" s="118"/>
      <c r="D104" s="119"/>
      <c r="E104" s="120"/>
      <c r="F104" s="120"/>
    </row>
    <row r="105" spans="1:6" x14ac:dyDescent="0.2">
      <c r="A105" s="105">
        <f>COUNT($A$11:A104)+1</f>
        <v>19</v>
      </c>
      <c r="B105" s="122" t="s">
        <v>59</v>
      </c>
      <c r="C105" s="110"/>
      <c r="D105" s="107"/>
      <c r="E105" s="108"/>
      <c r="F105" s="108"/>
    </row>
    <row r="106" spans="1:6" ht="63.75" x14ac:dyDescent="0.2">
      <c r="A106" s="135"/>
      <c r="B106" s="109" t="s">
        <v>60</v>
      </c>
      <c r="C106" s="110"/>
      <c r="D106" s="107"/>
      <c r="E106" s="108"/>
      <c r="F106" s="106"/>
    </row>
    <row r="107" spans="1:6" ht="14.25" x14ac:dyDescent="0.2">
      <c r="A107" s="135"/>
      <c r="B107" s="109"/>
      <c r="C107" s="110">
        <v>3</v>
      </c>
      <c r="D107" s="107" t="s">
        <v>172</v>
      </c>
      <c r="E107" s="13"/>
      <c r="F107" s="108">
        <f>C107*E107</f>
        <v>0</v>
      </c>
    </row>
    <row r="108" spans="1:6" x14ac:dyDescent="0.2">
      <c r="A108" s="136"/>
      <c r="B108" s="112"/>
      <c r="C108" s="113"/>
      <c r="D108" s="114"/>
      <c r="E108" s="115"/>
      <c r="F108" s="115"/>
    </row>
    <row r="109" spans="1:6" x14ac:dyDescent="0.2">
      <c r="A109" s="134"/>
      <c r="B109" s="98"/>
      <c r="C109" s="118"/>
      <c r="D109" s="119"/>
      <c r="E109" s="120"/>
      <c r="F109" s="120"/>
    </row>
    <row r="110" spans="1:6" x14ac:dyDescent="0.2">
      <c r="A110" s="105">
        <f>COUNT($A$11:A109)+1</f>
        <v>20</v>
      </c>
      <c r="B110" s="122" t="s">
        <v>13</v>
      </c>
      <c r="C110" s="110"/>
      <c r="D110" s="107"/>
      <c r="E110" s="108"/>
      <c r="F110" s="108"/>
    </row>
    <row r="111" spans="1:6" x14ac:dyDescent="0.2">
      <c r="A111" s="135"/>
      <c r="B111" s="109" t="s">
        <v>12</v>
      </c>
      <c r="C111" s="110"/>
      <c r="D111" s="107"/>
      <c r="E111" s="108"/>
      <c r="F111" s="106"/>
    </row>
    <row r="112" spans="1:6" ht="14.25" x14ac:dyDescent="0.2">
      <c r="A112" s="135"/>
      <c r="B112" s="109"/>
      <c r="C112" s="110">
        <v>38</v>
      </c>
      <c r="D112" s="107" t="s">
        <v>177</v>
      </c>
      <c r="E112" s="13"/>
      <c r="F112" s="108">
        <f>C112*E112</f>
        <v>0</v>
      </c>
    </row>
    <row r="113" spans="1:6" x14ac:dyDescent="0.2">
      <c r="A113" s="136"/>
      <c r="B113" s="112"/>
      <c r="C113" s="113"/>
      <c r="D113" s="114"/>
      <c r="E113" s="115"/>
      <c r="F113" s="115"/>
    </row>
    <row r="114" spans="1:6" x14ac:dyDescent="0.2">
      <c r="A114" s="134"/>
      <c r="B114" s="117"/>
      <c r="C114" s="118"/>
      <c r="D114" s="119"/>
      <c r="E114" s="120"/>
      <c r="F114" s="120"/>
    </row>
    <row r="115" spans="1:6" x14ac:dyDescent="0.2">
      <c r="A115" s="105">
        <f>COUNT($A$7:A114)+1</f>
        <v>22</v>
      </c>
      <c r="B115" s="122" t="s">
        <v>61</v>
      </c>
      <c r="C115" s="110"/>
      <c r="D115" s="107"/>
      <c r="E115" s="108"/>
      <c r="F115" s="106"/>
    </row>
    <row r="116" spans="1:6" ht="41.25" customHeight="1" x14ac:dyDescent="0.2">
      <c r="A116" s="135"/>
      <c r="B116" s="109" t="s">
        <v>101</v>
      </c>
      <c r="C116" s="110"/>
      <c r="D116" s="107"/>
      <c r="E116" s="108"/>
      <c r="F116" s="106"/>
    </row>
    <row r="117" spans="1:6" ht="14.25" x14ac:dyDescent="0.2">
      <c r="A117" s="135"/>
      <c r="B117" s="109" t="s">
        <v>22</v>
      </c>
      <c r="C117" s="110">
        <v>41</v>
      </c>
      <c r="D117" s="107" t="s">
        <v>174</v>
      </c>
      <c r="E117" s="13"/>
      <c r="F117" s="108">
        <f>C117*E117</f>
        <v>0</v>
      </c>
    </row>
    <row r="118" spans="1:6" ht="14.25" x14ac:dyDescent="0.2">
      <c r="A118" s="135"/>
      <c r="B118" s="109" t="s">
        <v>23</v>
      </c>
      <c r="C118" s="110">
        <v>10</v>
      </c>
      <c r="D118" s="107" t="s">
        <v>174</v>
      </c>
      <c r="E118" s="13"/>
      <c r="F118" s="108">
        <f>C118*E118</f>
        <v>0</v>
      </c>
    </row>
    <row r="119" spans="1:6" x14ac:dyDescent="0.2">
      <c r="A119" s="136"/>
      <c r="B119" s="112"/>
      <c r="C119" s="113"/>
      <c r="D119" s="114"/>
      <c r="E119" s="115"/>
      <c r="F119" s="115"/>
    </row>
    <row r="120" spans="1:6" x14ac:dyDescent="0.2">
      <c r="A120" s="134"/>
      <c r="B120" s="117"/>
      <c r="C120" s="118"/>
      <c r="D120" s="119"/>
      <c r="E120" s="120"/>
      <c r="F120" s="120"/>
    </row>
    <row r="121" spans="1:6" x14ac:dyDescent="0.2">
      <c r="A121" s="105">
        <f>COUNT($A$11:A120)+1</f>
        <v>22</v>
      </c>
      <c r="B121" s="122" t="s">
        <v>176</v>
      </c>
      <c r="C121" s="110"/>
      <c r="D121" s="107"/>
      <c r="E121" s="108"/>
      <c r="F121" s="108"/>
    </row>
    <row r="122" spans="1:6" ht="51" x14ac:dyDescent="0.2">
      <c r="A122" s="135"/>
      <c r="B122" s="109" t="s">
        <v>175</v>
      </c>
      <c r="C122" s="110"/>
      <c r="D122" s="107"/>
      <c r="E122" s="108"/>
      <c r="F122" s="108"/>
    </row>
    <row r="123" spans="1:6" ht="14.25" x14ac:dyDescent="0.2">
      <c r="A123" s="135"/>
      <c r="B123" s="109"/>
      <c r="C123" s="110">
        <v>12</v>
      </c>
      <c r="D123" s="107" t="s">
        <v>174</v>
      </c>
      <c r="E123" s="13"/>
      <c r="F123" s="108">
        <f>C123*E123</f>
        <v>0</v>
      </c>
    </row>
    <row r="124" spans="1:6" x14ac:dyDescent="0.2">
      <c r="A124" s="136"/>
      <c r="B124" s="112"/>
      <c r="C124" s="113"/>
      <c r="D124" s="114"/>
      <c r="E124" s="115"/>
      <c r="F124" s="115"/>
    </row>
    <row r="125" spans="1:6" ht="12" customHeight="1" x14ac:dyDescent="0.2">
      <c r="A125" s="134"/>
      <c r="B125" s="117"/>
      <c r="C125" s="118"/>
      <c r="D125" s="119"/>
      <c r="E125" s="120"/>
      <c r="F125" s="120"/>
    </row>
    <row r="126" spans="1:6" x14ac:dyDescent="0.2">
      <c r="A126" s="105">
        <f>COUNT($A$11:A125)+1</f>
        <v>23</v>
      </c>
      <c r="B126" s="122" t="s">
        <v>62</v>
      </c>
      <c r="C126" s="110"/>
      <c r="D126" s="107"/>
      <c r="E126" s="108"/>
      <c r="F126" s="108"/>
    </row>
    <row r="127" spans="1:6" ht="63.75" x14ac:dyDescent="0.2">
      <c r="A127" s="135"/>
      <c r="B127" s="109" t="s">
        <v>79</v>
      </c>
      <c r="C127" s="110"/>
      <c r="D127" s="107"/>
      <c r="E127" s="108"/>
      <c r="F127" s="108"/>
    </row>
    <row r="128" spans="1:6" ht="14.25" x14ac:dyDescent="0.2">
      <c r="A128" s="135"/>
      <c r="B128" s="109"/>
      <c r="C128" s="110">
        <v>23</v>
      </c>
      <c r="D128" s="107" t="s">
        <v>174</v>
      </c>
      <c r="E128" s="13"/>
      <c r="F128" s="108">
        <f>C128*E128</f>
        <v>0</v>
      </c>
    </row>
    <row r="129" spans="1:8" x14ac:dyDescent="0.2">
      <c r="A129" s="136"/>
      <c r="B129" s="112"/>
      <c r="C129" s="113"/>
      <c r="D129" s="114"/>
      <c r="E129" s="115"/>
      <c r="F129" s="115"/>
    </row>
    <row r="130" spans="1:8" x14ac:dyDescent="0.2">
      <c r="A130" s="134"/>
      <c r="B130" s="117"/>
      <c r="C130" s="118"/>
      <c r="D130" s="119"/>
      <c r="E130" s="120"/>
      <c r="F130" s="120"/>
    </row>
    <row r="131" spans="1:8" x14ac:dyDescent="0.2">
      <c r="A131" s="105">
        <f>COUNT($A$11:A130)+1</f>
        <v>24</v>
      </c>
      <c r="B131" s="122" t="s">
        <v>63</v>
      </c>
      <c r="C131" s="110"/>
      <c r="D131" s="107"/>
      <c r="E131" s="108"/>
      <c r="F131" s="106"/>
    </row>
    <row r="132" spans="1:8" ht="51" x14ac:dyDescent="0.2">
      <c r="A132" s="135"/>
      <c r="B132" s="109" t="s">
        <v>80</v>
      </c>
      <c r="C132" s="110"/>
      <c r="D132" s="107"/>
      <c r="E132" s="108"/>
      <c r="F132" s="106"/>
    </row>
    <row r="133" spans="1:8" ht="14.25" x14ac:dyDescent="0.2">
      <c r="A133" s="135"/>
      <c r="B133" s="109"/>
      <c r="C133" s="110">
        <v>15</v>
      </c>
      <c r="D133" s="107" t="s">
        <v>174</v>
      </c>
      <c r="E133" s="13"/>
      <c r="F133" s="108">
        <f>C133*E133</f>
        <v>0</v>
      </c>
    </row>
    <row r="134" spans="1:8" x14ac:dyDescent="0.2">
      <c r="A134" s="136"/>
      <c r="B134" s="112"/>
      <c r="C134" s="113"/>
      <c r="D134" s="114"/>
      <c r="E134" s="115"/>
      <c r="F134" s="115"/>
    </row>
    <row r="135" spans="1:8" x14ac:dyDescent="0.2">
      <c r="A135" s="134"/>
      <c r="B135" s="98"/>
      <c r="C135" s="118"/>
      <c r="D135" s="145"/>
      <c r="E135" s="100"/>
      <c r="F135" s="100"/>
    </row>
    <row r="136" spans="1:8" x14ac:dyDescent="0.2">
      <c r="A136" s="105">
        <f>COUNT($A$11:A135)+1</f>
        <v>25</v>
      </c>
      <c r="B136" s="122" t="s">
        <v>126</v>
      </c>
      <c r="C136" s="110"/>
      <c r="D136" s="107"/>
      <c r="E136" s="108"/>
      <c r="F136" s="108"/>
    </row>
    <row r="137" spans="1:8" ht="38.25" x14ac:dyDescent="0.2">
      <c r="A137" s="135"/>
      <c r="B137" s="109" t="s">
        <v>127</v>
      </c>
      <c r="C137" s="110"/>
      <c r="D137" s="107"/>
      <c r="E137" s="108"/>
      <c r="F137" s="108"/>
    </row>
    <row r="138" spans="1:8" x14ac:dyDescent="0.2">
      <c r="A138" s="135"/>
      <c r="B138" s="122" t="s">
        <v>112</v>
      </c>
      <c r="C138" s="110"/>
      <c r="D138" s="107"/>
      <c r="E138" s="108"/>
      <c r="F138" s="106"/>
      <c r="G138" s="92"/>
      <c r="H138" s="92"/>
    </row>
    <row r="139" spans="1:8" x14ac:dyDescent="0.2">
      <c r="A139" s="135"/>
      <c r="B139" s="109"/>
      <c r="C139" s="110">
        <v>1</v>
      </c>
      <c r="D139" s="107" t="s">
        <v>128</v>
      </c>
      <c r="E139" s="13"/>
      <c r="F139" s="108">
        <f>C139*E139</f>
        <v>0</v>
      </c>
    </row>
    <row r="140" spans="1:8" x14ac:dyDescent="0.2">
      <c r="A140" s="136"/>
      <c r="B140" s="112"/>
      <c r="C140" s="113"/>
      <c r="D140" s="114"/>
      <c r="E140" s="115"/>
      <c r="F140" s="115"/>
    </row>
    <row r="141" spans="1:8" x14ac:dyDescent="0.2">
      <c r="A141" s="134"/>
      <c r="B141" s="117"/>
      <c r="C141" s="118"/>
      <c r="D141" s="119"/>
      <c r="E141" s="120"/>
      <c r="F141" s="120"/>
    </row>
    <row r="142" spans="1:8" x14ac:dyDescent="0.2">
      <c r="A142" s="105">
        <f>COUNT($A$11:A141)+1</f>
        <v>26</v>
      </c>
      <c r="B142" s="122" t="s">
        <v>15</v>
      </c>
      <c r="C142" s="110"/>
      <c r="D142" s="107"/>
      <c r="E142" s="108"/>
      <c r="F142" s="108"/>
    </row>
    <row r="143" spans="1:8" ht="25.5" x14ac:dyDescent="0.2">
      <c r="A143" s="135"/>
      <c r="B143" s="109" t="s">
        <v>173</v>
      </c>
      <c r="C143" s="110"/>
      <c r="D143" s="107"/>
      <c r="E143" s="108"/>
      <c r="F143" s="106"/>
    </row>
    <row r="144" spans="1:8" ht="14.25" x14ac:dyDescent="0.2">
      <c r="A144" s="135"/>
      <c r="B144" s="109"/>
      <c r="C144" s="110">
        <v>47</v>
      </c>
      <c r="D144" s="107" t="s">
        <v>172</v>
      </c>
      <c r="E144" s="13"/>
      <c r="F144" s="108">
        <f>C144*E144</f>
        <v>0</v>
      </c>
    </row>
    <row r="145" spans="1:6" x14ac:dyDescent="0.2">
      <c r="A145" s="136"/>
      <c r="B145" s="112"/>
      <c r="C145" s="113"/>
      <c r="D145" s="114"/>
      <c r="E145" s="115"/>
      <c r="F145" s="115"/>
    </row>
    <row r="146" spans="1:6" x14ac:dyDescent="0.2">
      <c r="A146" s="134"/>
      <c r="B146" s="117"/>
      <c r="C146" s="118"/>
      <c r="D146" s="119"/>
      <c r="E146" s="120"/>
      <c r="F146" s="120"/>
    </row>
    <row r="147" spans="1:6" x14ac:dyDescent="0.2">
      <c r="A147" s="105">
        <f>COUNT($A$11:A146)+1</f>
        <v>27</v>
      </c>
      <c r="B147" s="122" t="s">
        <v>157</v>
      </c>
      <c r="C147" s="110"/>
      <c r="D147" s="107"/>
      <c r="E147" s="108"/>
      <c r="F147" s="106"/>
    </row>
    <row r="148" spans="1:6" ht="25.5" x14ac:dyDescent="0.2">
      <c r="A148" s="135"/>
      <c r="B148" s="109" t="s">
        <v>158</v>
      </c>
      <c r="C148" s="110"/>
      <c r="D148" s="107"/>
      <c r="E148" s="108"/>
      <c r="F148" s="106"/>
    </row>
    <row r="149" spans="1:6" x14ac:dyDescent="0.2">
      <c r="A149" s="135"/>
      <c r="B149" s="109"/>
      <c r="C149" s="110">
        <v>1</v>
      </c>
      <c r="D149" s="107" t="s">
        <v>1</v>
      </c>
      <c r="E149" s="13"/>
      <c r="F149" s="108">
        <f>C149*E149</f>
        <v>0</v>
      </c>
    </row>
    <row r="150" spans="1:6" x14ac:dyDescent="0.2">
      <c r="A150" s="136"/>
      <c r="B150" s="112"/>
      <c r="C150" s="113"/>
      <c r="D150" s="114"/>
      <c r="E150" s="115"/>
      <c r="F150" s="115"/>
    </row>
    <row r="151" spans="1:6" x14ac:dyDescent="0.2">
      <c r="A151" s="134"/>
      <c r="B151" s="117"/>
      <c r="C151" s="118"/>
      <c r="D151" s="119"/>
      <c r="E151" s="120"/>
      <c r="F151" s="120"/>
    </row>
    <row r="152" spans="1:6" x14ac:dyDescent="0.2">
      <c r="A152" s="105">
        <f>COUNT($A$11:A151)+1</f>
        <v>28</v>
      </c>
      <c r="B152" s="122" t="s">
        <v>159</v>
      </c>
      <c r="C152" s="110"/>
      <c r="D152" s="107"/>
      <c r="E152" s="108"/>
      <c r="F152" s="108"/>
    </row>
    <row r="153" spans="1:6" x14ac:dyDescent="0.2">
      <c r="A153" s="135"/>
      <c r="B153" s="109" t="s">
        <v>160</v>
      </c>
      <c r="C153" s="110"/>
      <c r="D153" s="107"/>
      <c r="E153" s="108"/>
      <c r="F153" s="106"/>
    </row>
    <row r="154" spans="1:6" x14ac:dyDescent="0.2">
      <c r="A154" s="135"/>
      <c r="B154" s="109"/>
      <c r="C154" s="110">
        <v>1</v>
      </c>
      <c r="D154" s="107" t="s">
        <v>1</v>
      </c>
      <c r="E154" s="13"/>
      <c r="F154" s="108">
        <f>C154*E154</f>
        <v>0</v>
      </c>
    </row>
    <row r="155" spans="1:6" x14ac:dyDescent="0.2">
      <c r="A155" s="136"/>
      <c r="B155" s="112"/>
      <c r="C155" s="113"/>
      <c r="D155" s="114"/>
      <c r="E155" s="115"/>
      <c r="F155" s="115"/>
    </row>
    <row r="156" spans="1:6" x14ac:dyDescent="0.2">
      <c r="A156" s="134"/>
      <c r="B156" s="98"/>
      <c r="C156" s="99"/>
      <c r="D156" s="100"/>
      <c r="E156" s="101"/>
      <c r="F156" s="99"/>
    </row>
    <row r="157" spans="1:6" x14ac:dyDescent="0.2">
      <c r="A157" s="105">
        <f>COUNT($A$11:A156)+1</f>
        <v>29</v>
      </c>
      <c r="B157" s="122" t="s">
        <v>18</v>
      </c>
      <c r="C157" s="106"/>
      <c r="D157" s="107"/>
      <c r="E157" s="146"/>
      <c r="F157" s="106"/>
    </row>
    <row r="158" spans="1:6" ht="78.75" customHeight="1" x14ac:dyDescent="0.2">
      <c r="A158" s="135"/>
      <c r="B158" s="109" t="s">
        <v>65</v>
      </c>
      <c r="C158" s="106"/>
      <c r="D158" s="107"/>
      <c r="E158" s="108"/>
      <c r="F158" s="106"/>
    </row>
    <row r="159" spans="1:6" x14ac:dyDescent="0.2">
      <c r="A159" s="105"/>
      <c r="B159" s="147"/>
      <c r="C159" s="148"/>
      <c r="D159" s="180">
        <v>0.05</v>
      </c>
      <c r="E159" s="106"/>
      <c r="F159" s="108">
        <f>SUM(F13:F158)*D159</f>
        <v>0</v>
      </c>
    </row>
    <row r="160" spans="1:6" x14ac:dyDescent="0.2">
      <c r="A160" s="111"/>
      <c r="B160" s="150"/>
      <c r="C160" s="151"/>
      <c r="D160" s="181"/>
      <c r="E160" s="153"/>
      <c r="F160" s="115"/>
    </row>
    <row r="161" spans="1:6" x14ac:dyDescent="0.2">
      <c r="A161" s="134"/>
      <c r="B161" s="117"/>
      <c r="C161" s="121"/>
      <c r="D161" s="119"/>
      <c r="E161" s="154"/>
      <c r="F161" s="120"/>
    </row>
    <row r="162" spans="1:6" x14ac:dyDescent="0.2">
      <c r="A162" s="105">
        <f>COUNT($A$11:A161)+1</f>
        <v>30</v>
      </c>
      <c r="B162" s="122" t="s">
        <v>171</v>
      </c>
      <c r="C162" s="106"/>
      <c r="D162" s="107"/>
      <c r="E162" s="146"/>
      <c r="F162" s="108"/>
    </row>
    <row r="163" spans="1:6" ht="38.25" x14ac:dyDescent="0.2">
      <c r="A163" s="135"/>
      <c r="B163" s="109" t="s">
        <v>19</v>
      </c>
      <c r="C163" s="106"/>
      <c r="D163" s="107"/>
      <c r="E163" s="106"/>
      <c r="F163" s="108"/>
    </row>
    <row r="164" spans="1:6" x14ac:dyDescent="0.2">
      <c r="A164" s="135"/>
      <c r="B164" s="109"/>
      <c r="C164" s="148"/>
      <c r="D164" s="180">
        <v>0.05</v>
      </c>
      <c r="E164" s="106"/>
      <c r="F164" s="108">
        <f>SUM(F13:F158)*D164</f>
        <v>0</v>
      </c>
    </row>
    <row r="165" spans="1:6" x14ac:dyDescent="0.2">
      <c r="A165" s="136"/>
      <c r="B165" s="112"/>
      <c r="C165" s="153"/>
      <c r="D165" s="114"/>
      <c r="E165" s="153"/>
      <c r="F165" s="153"/>
    </row>
    <row r="166" spans="1:6" x14ac:dyDescent="0.2">
      <c r="A166" s="135"/>
      <c r="B166" s="109"/>
      <c r="C166" s="106"/>
      <c r="D166" s="107"/>
      <c r="E166" s="106"/>
      <c r="F166" s="106"/>
    </row>
    <row r="167" spans="1:6" x14ac:dyDescent="0.2">
      <c r="A167" s="105">
        <f>COUNT($A$11:A165)+1</f>
        <v>31</v>
      </c>
      <c r="B167" s="122" t="s">
        <v>66</v>
      </c>
      <c r="C167" s="106"/>
      <c r="D167" s="107"/>
      <c r="E167" s="106"/>
      <c r="F167" s="106"/>
    </row>
    <row r="168" spans="1:6" ht="38.25" x14ac:dyDescent="0.2">
      <c r="A168" s="135"/>
      <c r="B168" s="109" t="s">
        <v>20</v>
      </c>
      <c r="C168" s="148"/>
      <c r="D168" s="180">
        <v>0.1</v>
      </c>
      <c r="E168" s="106"/>
      <c r="F168" s="108">
        <f>SUM(F13:F158)*D168</f>
        <v>0</v>
      </c>
    </row>
    <row r="169" spans="1:6" x14ac:dyDescent="0.2">
      <c r="A169" s="136"/>
      <c r="C169" s="106"/>
      <c r="D169" s="107"/>
      <c r="E169" s="146"/>
      <c r="F169" s="106"/>
    </row>
    <row r="170" spans="1:6" x14ac:dyDescent="0.2">
      <c r="A170" s="156"/>
      <c r="B170" s="157" t="s">
        <v>2</v>
      </c>
      <c r="C170" s="158"/>
      <c r="D170" s="159"/>
      <c r="E170" s="160" t="s">
        <v>31</v>
      </c>
      <c r="F170" s="160">
        <f>SUM(F13:F169)</f>
        <v>0</v>
      </c>
    </row>
  </sheetData>
  <sheetProtection algorithmName="SHA-512" hashValue="WbV1kuX+KwCFd3womPSRSX9zeCvlC+PqjDqI1HXpUt8toVR5Nks+5dHV3QRj0m7Y3iRXmrX/i+eE2gYxCmdMaQ==" saltValue="vYL4eZTRuO0UTZD5YmWEjA==" spinCount="100000" sheet="1" objects="1" scenarios="1"/>
  <pageMargins left="0.78740157480314965" right="0.27559055118110237" top="0.86614173228346458" bottom="0.74803149606299213" header="0.31496062992125984" footer="0.31496062992125984"/>
  <pageSetup paperSize="9" orientation="portrait" r:id="rId1"/>
  <headerFooter alignWithMargins="0">
    <oddHeader>&amp;L&amp;"Arial,Navadno"&amp;8ENERGETIKA LJUBLJANA d.o.o.
SEKTOR ZA INVESTICIJE IN RAZVOJ - SLUŽBA ZA PROJEKTIRANJE
št. projekta: 35/C-1810</oddHeader>
    <oddFooter>&amp;C&amp;"Arial,Navadno"&amp;P / &amp;N</oddFooter>
  </headerFooter>
  <rowBreaks count="5" manualBreakCount="5">
    <brk id="34" max="16383" man="1"/>
    <brk id="64" max="16383" man="1"/>
    <brk id="93" max="16383" man="1"/>
    <brk id="124" max="16383" man="1"/>
    <brk id="155"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63D26B-6CBB-4150-B8ED-74C65D690892}">
  <dimension ref="A3:N432"/>
  <sheetViews>
    <sheetView zoomScaleNormal="100" zoomScaleSheetLayoutView="100" workbookViewId="0">
      <selection activeCell="I396" sqref="I396"/>
    </sheetView>
  </sheetViews>
  <sheetFormatPr defaultRowHeight="12.75" x14ac:dyDescent="0.2"/>
  <cols>
    <col min="1" max="1" width="0.42578125" style="184" customWidth="1"/>
    <col min="2" max="2" width="9.140625" style="240"/>
    <col min="3" max="3" width="52.85546875" style="239" customWidth="1"/>
    <col min="4" max="4" width="5.5703125" style="240" customWidth="1"/>
    <col min="5" max="5" width="8.140625" style="241" bestFit="1" customWidth="1"/>
    <col min="6" max="6" width="9.7109375" style="242" customWidth="1"/>
    <col min="7" max="7" width="19.85546875" style="243" customWidth="1"/>
    <col min="8" max="8" width="12.140625" style="191" bestFit="1" customWidth="1"/>
    <col min="9" max="9" width="9" style="191" bestFit="1" customWidth="1"/>
    <col min="10" max="16384" width="9.140625" style="191"/>
  </cols>
  <sheetData>
    <row r="3" spans="1:9" s="183" customFormat="1" ht="35.25" customHeight="1" x14ac:dyDescent="0.25">
      <c r="A3" s="182"/>
      <c r="B3" s="626" t="s">
        <v>448</v>
      </c>
      <c r="C3" s="626"/>
      <c r="D3" s="626"/>
      <c r="E3" s="626"/>
      <c r="F3" s="626"/>
      <c r="G3" s="626"/>
    </row>
    <row r="4" spans="1:9" ht="21" customHeight="1" x14ac:dyDescent="0.2">
      <c r="B4" s="185" t="s">
        <v>192</v>
      </c>
      <c r="C4" s="186"/>
      <c r="D4" s="187"/>
      <c r="E4" s="188"/>
      <c r="F4" s="189"/>
      <c r="G4" s="190"/>
    </row>
    <row r="5" spans="1:9" x14ac:dyDescent="0.2">
      <c r="A5" s="192"/>
      <c r="B5" s="193" t="s">
        <v>193</v>
      </c>
      <c r="C5" s="194" t="s">
        <v>194</v>
      </c>
      <c r="D5" s="193"/>
      <c r="E5" s="195"/>
      <c r="F5" s="196"/>
      <c r="G5" s="197">
        <f>G87</f>
        <v>0</v>
      </c>
    </row>
    <row r="6" spans="1:9" x14ac:dyDescent="0.2">
      <c r="A6" s="192"/>
      <c r="B6" s="193" t="s">
        <v>195</v>
      </c>
      <c r="C6" s="194" t="s">
        <v>196</v>
      </c>
      <c r="D6" s="193"/>
      <c r="E6" s="195"/>
      <c r="F6" s="196"/>
      <c r="G6" s="197">
        <f>G147</f>
        <v>0</v>
      </c>
    </row>
    <row r="7" spans="1:9" x14ac:dyDescent="0.2">
      <c r="A7" s="192"/>
      <c r="B7" s="193" t="s">
        <v>449</v>
      </c>
      <c r="C7" s="194" t="s">
        <v>450</v>
      </c>
      <c r="D7" s="193"/>
      <c r="E7" s="195"/>
      <c r="F7" s="196"/>
      <c r="G7" s="197">
        <f>G212</f>
        <v>0</v>
      </c>
    </row>
    <row r="8" spans="1:9" x14ac:dyDescent="0.2">
      <c r="A8" s="192"/>
      <c r="B8" s="193" t="s">
        <v>451</v>
      </c>
      <c r="C8" s="194" t="s">
        <v>452</v>
      </c>
      <c r="D8" s="193"/>
      <c r="E8" s="195"/>
      <c r="F8" s="196"/>
      <c r="G8" s="197">
        <f>G232</f>
        <v>0</v>
      </c>
    </row>
    <row r="9" spans="1:9" s="183" customFormat="1" ht="17.25" thickBot="1" x14ac:dyDescent="0.3">
      <c r="A9" s="198"/>
      <c r="B9" s="199"/>
      <c r="C9" s="200" t="s">
        <v>453</v>
      </c>
      <c r="D9" s="199"/>
      <c r="E9" s="201"/>
      <c r="F9" s="202"/>
      <c r="G9" s="203">
        <f>SUM(G5:G8)</f>
        <v>0</v>
      </c>
      <c r="H9" s="204"/>
      <c r="I9" s="205"/>
    </row>
    <row r="10" spans="1:9" ht="13.5" thickTop="1" x14ac:dyDescent="0.2">
      <c r="A10" s="192"/>
      <c r="B10" s="206"/>
      <c r="C10" s="207"/>
      <c r="D10" s="206"/>
      <c r="E10" s="208"/>
      <c r="F10" s="209"/>
      <c r="G10" s="210"/>
    </row>
    <row r="11" spans="1:9" x14ac:dyDescent="0.2">
      <c r="A11" s="192"/>
      <c r="B11" s="109"/>
      <c r="C11" s="207"/>
      <c r="D11" s="206"/>
      <c r="E11" s="208"/>
      <c r="F11" s="209"/>
      <c r="G11" s="210"/>
    </row>
    <row r="12" spans="1:9" x14ac:dyDescent="0.2">
      <c r="A12" s="192"/>
      <c r="B12" s="206"/>
      <c r="C12" s="207"/>
      <c r="D12" s="206"/>
      <c r="E12" s="208"/>
      <c r="F12" s="209"/>
      <c r="G12" s="210"/>
    </row>
    <row r="13" spans="1:9" s="218" customFormat="1" ht="14.25" customHeight="1" x14ac:dyDescent="0.25">
      <c r="A13" s="211"/>
      <c r="B13" s="212" t="s">
        <v>692</v>
      </c>
      <c r="C13" s="213"/>
      <c r="D13" s="214"/>
      <c r="E13" s="215"/>
      <c r="F13" s="216"/>
      <c r="G13" s="217"/>
    </row>
    <row r="14" spans="1:9" x14ac:dyDescent="0.2">
      <c r="A14" s="192"/>
      <c r="B14" s="193" t="s">
        <v>193</v>
      </c>
      <c r="C14" s="219" t="s">
        <v>197</v>
      </c>
      <c r="D14" s="193"/>
      <c r="E14" s="195"/>
      <c r="F14" s="196"/>
      <c r="G14" s="197">
        <f>G310</f>
        <v>0</v>
      </c>
    </row>
    <row r="15" spans="1:9" x14ac:dyDescent="0.2">
      <c r="A15" s="192"/>
      <c r="B15" s="193" t="s">
        <v>449</v>
      </c>
      <c r="C15" s="219" t="s">
        <v>454</v>
      </c>
      <c r="D15" s="193"/>
      <c r="E15" s="195"/>
      <c r="F15" s="196"/>
      <c r="G15" s="197">
        <f t="shared" ref="G15:G16" si="0">G311</f>
        <v>0</v>
      </c>
    </row>
    <row r="16" spans="1:9" x14ac:dyDescent="0.2">
      <c r="A16" s="192"/>
      <c r="B16" s="220" t="s">
        <v>451</v>
      </c>
      <c r="C16" s="219" t="s">
        <v>455</v>
      </c>
      <c r="D16" s="193"/>
      <c r="E16" s="195"/>
      <c r="F16" s="196"/>
      <c r="G16" s="197">
        <f t="shared" si="0"/>
        <v>0</v>
      </c>
    </row>
    <row r="17" spans="1:9" ht="17.25" thickBot="1" x14ac:dyDescent="0.25">
      <c r="A17" s="192"/>
      <c r="B17" s="221" t="s">
        <v>198</v>
      </c>
      <c r="C17" s="200" t="s">
        <v>456</v>
      </c>
      <c r="D17" s="222"/>
      <c r="E17" s="223"/>
      <c r="F17" s="224"/>
      <c r="G17" s="203">
        <f>SUM(G14:G16)</f>
        <v>0</v>
      </c>
    </row>
    <row r="18" spans="1:9" ht="17.25" thickTop="1" x14ac:dyDescent="0.2">
      <c r="A18" s="192"/>
      <c r="B18" s="225"/>
      <c r="C18" s="226"/>
      <c r="D18" s="206"/>
      <c r="E18" s="208"/>
      <c r="F18" s="209"/>
      <c r="G18" s="227"/>
    </row>
    <row r="19" spans="1:9" x14ac:dyDescent="0.2">
      <c r="A19" s="192"/>
      <c r="B19" s="206"/>
      <c r="C19" s="207"/>
      <c r="D19" s="206"/>
      <c r="E19" s="208"/>
      <c r="F19" s="209"/>
      <c r="G19" s="210"/>
    </row>
    <row r="20" spans="1:9" s="235" customFormat="1" ht="19.5" x14ac:dyDescent="0.3">
      <c r="A20" s="228"/>
      <c r="B20" s="229" t="s">
        <v>200</v>
      </c>
      <c r="C20" s="230"/>
      <c r="D20" s="231"/>
      <c r="E20" s="232"/>
      <c r="F20" s="233"/>
      <c r="G20" s="234"/>
    </row>
    <row r="21" spans="1:9" ht="16.5" x14ac:dyDescent="0.2">
      <c r="A21" s="192"/>
      <c r="B21" s="206"/>
      <c r="C21" s="226" t="s">
        <v>1069</v>
      </c>
      <c r="D21" s="236"/>
      <c r="E21" s="237"/>
      <c r="F21" s="238"/>
      <c r="G21" s="227">
        <f>G9+G17</f>
        <v>0</v>
      </c>
      <c r="I21" s="205"/>
    </row>
    <row r="22" spans="1:9" x14ac:dyDescent="0.2">
      <c r="A22" s="192"/>
      <c r="B22" s="206"/>
      <c r="C22" s="239" t="s">
        <v>201</v>
      </c>
      <c r="G22" s="243">
        <f>G21*0.22</f>
        <v>0</v>
      </c>
    </row>
    <row r="23" spans="1:9" s="235" customFormat="1" ht="20.25" thickBot="1" x14ac:dyDescent="0.35">
      <c r="A23" s="228"/>
      <c r="B23" s="244"/>
      <c r="C23" s="245" t="s">
        <v>1070</v>
      </c>
      <c r="D23" s="244"/>
      <c r="E23" s="246"/>
      <c r="F23" s="247"/>
      <c r="G23" s="248">
        <f>G21+G22</f>
        <v>0</v>
      </c>
    </row>
    <row r="24" spans="1:9" ht="13.5" thickTop="1" x14ac:dyDescent="0.2">
      <c r="A24" s="192"/>
      <c r="B24" s="206"/>
      <c r="C24" s="207"/>
      <c r="D24" s="206"/>
      <c r="E24" s="208"/>
      <c r="F24" s="209"/>
      <c r="G24" s="210"/>
    </row>
    <row r="25" spans="1:9" x14ac:dyDescent="0.2">
      <c r="A25" s="192"/>
      <c r="B25" s="206"/>
      <c r="C25" s="207"/>
      <c r="D25" s="206"/>
      <c r="E25" s="208"/>
      <c r="F25" s="209"/>
      <c r="G25" s="210"/>
    </row>
    <row r="26" spans="1:9" x14ac:dyDescent="0.2">
      <c r="A26" s="192"/>
      <c r="B26" s="206"/>
      <c r="C26" s="207"/>
      <c r="D26" s="206"/>
      <c r="E26" s="208"/>
      <c r="F26" s="209"/>
      <c r="G26" s="210"/>
    </row>
    <row r="27" spans="1:9" x14ac:dyDescent="0.2">
      <c r="A27" s="192"/>
      <c r="B27" s="206"/>
      <c r="C27" s="207"/>
      <c r="D27" s="206"/>
      <c r="E27" s="208"/>
      <c r="F27" s="209"/>
      <c r="G27" s="210"/>
    </row>
    <row r="28" spans="1:9" s="183" customFormat="1" ht="16.5" x14ac:dyDescent="0.25">
      <c r="A28" s="182"/>
      <c r="B28" s="249" t="s">
        <v>202</v>
      </c>
      <c r="C28" s="250"/>
      <c r="D28" s="251"/>
      <c r="E28" s="252"/>
      <c r="F28" s="253"/>
      <c r="G28" s="254"/>
    </row>
    <row r="29" spans="1:9" s="183" customFormat="1" ht="38.25" customHeight="1" x14ac:dyDescent="0.25">
      <c r="A29" s="182"/>
      <c r="B29" s="627" t="s">
        <v>203</v>
      </c>
      <c r="C29" s="628"/>
      <c r="D29" s="628"/>
      <c r="E29" s="628"/>
      <c r="F29" s="256"/>
      <c r="G29" s="257"/>
    </row>
    <row r="30" spans="1:9" s="183" customFormat="1" ht="12" customHeight="1" x14ac:dyDescent="0.25">
      <c r="A30" s="182"/>
      <c r="B30" s="207"/>
      <c r="C30" s="258"/>
      <c r="D30" s="258"/>
      <c r="E30" s="258"/>
      <c r="F30" s="256"/>
      <c r="G30" s="257"/>
    </row>
    <row r="31" spans="1:9" s="183" customFormat="1" ht="16.5" x14ac:dyDescent="0.25">
      <c r="A31" s="259"/>
      <c r="B31" s="260" t="s">
        <v>204</v>
      </c>
      <c r="C31" s="261"/>
      <c r="D31" s="262"/>
      <c r="E31" s="263"/>
      <c r="F31" s="264"/>
      <c r="G31" s="262"/>
    </row>
    <row r="32" spans="1:9" ht="15" customHeight="1" x14ac:dyDescent="0.2">
      <c r="A32" s="265"/>
      <c r="B32" s="629" t="s">
        <v>205</v>
      </c>
      <c r="C32" s="629"/>
      <c r="D32" s="629"/>
      <c r="E32" s="629"/>
      <c r="G32" s="240"/>
    </row>
    <row r="33" spans="1:7" x14ac:dyDescent="0.2">
      <c r="A33" s="265"/>
      <c r="B33" s="629"/>
      <c r="C33" s="629"/>
      <c r="D33" s="629"/>
      <c r="E33" s="629"/>
      <c r="G33" s="240"/>
    </row>
    <row r="34" spans="1:7" x14ac:dyDescent="0.2">
      <c r="A34" s="265"/>
      <c r="B34" s="629"/>
      <c r="C34" s="629"/>
      <c r="D34" s="629"/>
      <c r="E34" s="629"/>
      <c r="G34" s="240"/>
    </row>
    <row r="35" spans="1:7" x14ac:dyDescent="0.2">
      <c r="A35" s="265"/>
      <c r="B35" s="629"/>
      <c r="C35" s="629"/>
      <c r="D35" s="629"/>
      <c r="E35" s="629"/>
      <c r="G35" s="240"/>
    </row>
    <row r="36" spans="1:7" x14ac:dyDescent="0.2">
      <c r="A36" s="265"/>
      <c r="B36" s="629"/>
      <c r="C36" s="629"/>
      <c r="D36" s="629"/>
      <c r="E36" s="629"/>
      <c r="G36" s="240"/>
    </row>
    <row r="37" spans="1:7" x14ac:dyDescent="0.2">
      <c r="A37" s="265"/>
      <c r="B37" s="629"/>
      <c r="C37" s="629"/>
      <c r="D37" s="629"/>
      <c r="E37" s="629"/>
      <c r="G37" s="240"/>
    </row>
    <row r="38" spans="1:7" x14ac:dyDescent="0.2">
      <c r="A38" s="265"/>
      <c r="B38" s="629"/>
      <c r="C38" s="629"/>
      <c r="D38" s="629"/>
      <c r="E38" s="629"/>
      <c r="G38" s="240"/>
    </row>
    <row r="39" spans="1:7" x14ac:dyDescent="0.2">
      <c r="A39" s="265"/>
      <c r="B39" s="629"/>
      <c r="C39" s="629"/>
      <c r="D39" s="629"/>
      <c r="E39" s="629"/>
      <c r="G39" s="240"/>
    </row>
    <row r="40" spans="1:7" x14ac:dyDescent="0.2">
      <c r="A40" s="265"/>
      <c r="B40" s="629"/>
      <c r="C40" s="629"/>
      <c r="D40" s="629"/>
      <c r="E40" s="629"/>
      <c r="G40" s="240"/>
    </row>
    <row r="41" spans="1:7" x14ac:dyDescent="0.2">
      <c r="A41" s="265"/>
      <c r="B41" s="629"/>
      <c r="C41" s="629"/>
      <c r="D41" s="629"/>
      <c r="E41" s="629"/>
      <c r="G41" s="240"/>
    </row>
    <row r="42" spans="1:7" x14ac:dyDescent="0.2">
      <c r="A42" s="265"/>
      <c r="B42" s="629"/>
      <c r="C42" s="629"/>
      <c r="D42" s="629"/>
      <c r="E42" s="629"/>
      <c r="G42" s="240"/>
    </row>
    <row r="43" spans="1:7" x14ac:dyDescent="0.2">
      <c r="A43" s="265"/>
      <c r="B43" s="629"/>
      <c r="C43" s="629"/>
      <c r="D43" s="629"/>
      <c r="E43" s="629"/>
      <c r="G43" s="240"/>
    </row>
    <row r="44" spans="1:7" ht="41.25" customHeight="1" x14ac:dyDescent="0.2">
      <c r="A44" s="265"/>
      <c r="B44" s="629"/>
      <c r="C44" s="629"/>
      <c r="D44" s="629"/>
      <c r="E44" s="629"/>
      <c r="G44" s="240"/>
    </row>
    <row r="45" spans="1:7" s="218" customFormat="1" ht="54" customHeight="1" thickBot="1" x14ac:dyDescent="0.3">
      <c r="A45" s="198"/>
      <c r="B45" s="267" t="s">
        <v>206</v>
      </c>
      <c r="C45" s="268" t="s">
        <v>207</v>
      </c>
      <c r="D45" s="267"/>
      <c r="E45" s="269"/>
      <c r="F45" s="270"/>
      <c r="G45" s="271">
        <f>G87+G147</f>
        <v>0</v>
      </c>
    </row>
    <row r="46" spans="1:7" ht="7.5" customHeight="1" thickTop="1" x14ac:dyDescent="0.2">
      <c r="A46" s="192"/>
      <c r="B46" s="206"/>
      <c r="C46" s="207"/>
      <c r="D46" s="206"/>
      <c r="E46" s="208"/>
      <c r="F46" s="209"/>
      <c r="G46" s="210"/>
    </row>
    <row r="47" spans="1:7" x14ac:dyDescent="0.2">
      <c r="A47" s="192"/>
      <c r="B47" s="206"/>
      <c r="C47" s="272" t="s">
        <v>208</v>
      </c>
      <c r="D47" s="273" t="s">
        <v>209</v>
      </c>
      <c r="E47" s="274" t="s">
        <v>210</v>
      </c>
      <c r="F47" s="275" t="s">
        <v>211</v>
      </c>
      <c r="G47" s="276" t="s">
        <v>212</v>
      </c>
    </row>
    <row r="48" spans="1:7" ht="5.25" customHeight="1" x14ac:dyDescent="0.2">
      <c r="E48" s="277"/>
    </row>
    <row r="49" spans="1:7" ht="20.25" customHeight="1" x14ac:dyDescent="0.2">
      <c r="A49" s="192"/>
      <c r="B49" s="206" t="s">
        <v>193</v>
      </c>
      <c r="C49" s="278" t="s">
        <v>213</v>
      </c>
      <c r="D49" s="206"/>
      <c r="E49" s="208"/>
      <c r="F49" s="209"/>
      <c r="G49" s="210"/>
    </row>
    <row r="50" spans="1:7" ht="81" customHeight="1" x14ac:dyDescent="0.2">
      <c r="B50" s="279" t="s">
        <v>214</v>
      </c>
      <c r="C50" s="239" t="s">
        <v>215</v>
      </c>
      <c r="D50" s="240" t="s">
        <v>1</v>
      </c>
      <c r="E50" s="241">
        <v>1</v>
      </c>
      <c r="F50" s="29">
        <v>0</v>
      </c>
      <c r="G50" s="44">
        <f>F50*E50</f>
        <v>0</v>
      </c>
    </row>
    <row r="51" spans="1:7" ht="3.75" customHeight="1" x14ac:dyDescent="0.2"/>
    <row r="52" spans="1:7" ht="51" x14ac:dyDescent="0.2">
      <c r="B52" s="240" t="s">
        <v>216</v>
      </c>
      <c r="C52" s="239" t="s">
        <v>217</v>
      </c>
      <c r="D52" s="240" t="s">
        <v>1</v>
      </c>
      <c r="E52" s="241">
        <v>1</v>
      </c>
      <c r="F52" s="29">
        <v>0</v>
      </c>
      <c r="G52" s="44">
        <f>F52*E52</f>
        <v>0</v>
      </c>
    </row>
    <row r="53" spans="1:7" ht="3.75" customHeight="1" x14ac:dyDescent="0.2"/>
    <row r="54" spans="1:7" ht="46.5" customHeight="1" x14ac:dyDescent="0.2">
      <c r="B54" s="240" t="s">
        <v>218</v>
      </c>
      <c r="C54" s="239" t="s">
        <v>219</v>
      </c>
      <c r="D54" s="240" t="s">
        <v>105</v>
      </c>
      <c r="E54" s="241">
        <f>E238</f>
        <v>229.61</v>
      </c>
      <c r="F54" s="28">
        <v>0</v>
      </c>
      <c r="G54" s="44">
        <f>F54*E54</f>
        <v>0</v>
      </c>
    </row>
    <row r="55" spans="1:7" ht="3.75" customHeight="1" x14ac:dyDescent="0.2">
      <c r="G55" s="44"/>
    </row>
    <row r="56" spans="1:7" ht="38.25" x14ac:dyDescent="0.2">
      <c r="B56" s="240" t="s">
        <v>220</v>
      </c>
      <c r="C56" s="239" t="s">
        <v>221</v>
      </c>
      <c r="D56" s="240" t="s">
        <v>1</v>
      </c>
      <c r="E56" s="241">
        <v>27</v>
      </c>
      <c r="F56" s="28">
        <v>0</v>
      </c>
      <c r="G56" s="44">
        <f>F56*E56</f>
        <v>0</v>
      </c>
    </row>
    <row r="57" spans="1:7" ht="3.75" customHeight="1" x14ac:dyDescent="0.2">
      <c r="G57" s="44"/>
    </row>
    <row r="58" spans="1:7" ht="65.25" customHeight="1" x14ac:dyDescent="0.2">
      <c r="B58" s="240" t="s">
        <v>222</v>
      </c>
      <c r="C58" s="239" t="s">
        <v>223</v>
      </c>
      <c r="G58" s="44"/>
    </row>
    <row r="59" spans="1:7" ht="12.75" customHeight="1" x14ac:dyDescent="0.2">
      <c r="C59" s="239" t="s">
        <v>224</v>
      </c>
      <c r="D59" s="240" t="s">
        <v>1</v>
      </c>
      <c r="E59" s="241">
        <v>2</v>
      </c>
      <c r="F59" s="28">
        <v>0</v>
      </c>
      <c r="G59" s="44">
        <f t="shared" ref="G59:G63" si="1">F59*E59</f>
        <v>0</v>
      </c>
    </row>
    <row r="60" spans="1:7" x14ac:dyDescent="0.2">
      <c r="C60" s="239" t="s">
        <v>225</v>
      </c>
      <c r="D60" s="240" t="s">
        <v>1</v>
      </c>
      <c r="E60" s="241">
        <v>15</v>
      </c>
      <c r="F60" s="28">
        <v>0</v>
      </c>
      <c r="G60" s="44">
        <f t="shared" si="1"/>
        <v>0</v>
      </c>
    </row>
    <row r="61" spans="1:7" x14ac:dyDescent="0.2">
      <c r="C61" s="239" t="s">
        <v>226</v>
      </c>
      <c r="D61" s="240" t="s">
        <v>1</v>
      </c>
      <c r="E61" s="241">
        <v>1</v>
      </c>
      <c r="F61" s="28">
        <v>0</v>
      </c>
      <c r="G61" s="44">
        <f t="shared" si="1"/>
        <v>0</v>
      </c>
    </row>
    <row r="62" spans="1:7" x14ac:dyDescent="0.2">
      <c r="C62" s="239" t="s">
        <v>227</v>
      </c>
      <c r="D62" s="240" t="s">
        <v>1</v>
      </c>
      <c r="E62" s="241">
        <v>5</v>
      </c>
      <c r="F62" s="28">
        <v>0</v>
      </c>
      <c r="G62" s="44">
        <f t="shared" si="1"/>
        <v>0</v>
      </c>
    </row>
    <row r="63" spans="1:7" x14ac:dyDescent="0.2">
      <c r="C63" s="239" t="s">
        <v>228</v>
      </c>
      <c r="D63" s="240" t="s">
        <v>1</v>
      </c>
      <c r="E63" s="241">
        <v>6</v>
      </c>
      <c r="F63" s="28">
        <v>0</v>
      </c>
      <c r="G63" s="44">
        <f t="shared" si="1"/>
        <v>0</v>
      </c>
    </row>
    <row r="64" spans="1:7" ht="5.25" customHeight="1" x14ac:dyDescent="0.2">
      <c r="F64" s="241"/>
      <c r="G64" s="44"/>
    </row>
    <row r="65" spans="2:7" ht="66" customHeight="1" x14ac:dyDescent="0.2">
      <c r="B65" s="240" t="s">
        <v>229</v>
      </c>
      <c r="C65" s="239" t="s">
        <v>230</v>
      </c>
      <c r="D65" s="240" t="s">
        <v>105</v>
      </c>
      <c r="E65" s="241">
        <v>10</v>
      </c>
      <c r="F65" s="28">
        <v>0</v>
      </c>
      <c r="G65" s="40">
        <f>F65*E65</f>
        <v>0</v>
      </c>
    </row>
    <row r="66" spans="2:7" ht="5.25" customHeight="1" x14ac:dyDescent="0.2">
      <c r="F66" s="241" t="s">
        <v>231</v>
      </c>
      <c r="G66" s="40"/>
    </row>
    <row r="67" spans="2:7" ht="66" customHeight="1" x14ac:dyDescent="0.2">
      <c r="B67" s="240" t="s">
        <v>232</v>
      </c>
      <c r="C67" s="280" t="s">
        <v>233</v>
      </c>
      <c r="D67" s="240" t="s">
        <v>105</v>
      </c>
      <c r="E67" s="241">
        <v>70</v>
      </c>
      <c r="F67" s="28">
        <v>0</v>
      </c>
      <c r="G67" s="40">
        <f>F67*E67</f>
        <v>0</v>
      </c>
    </row>
    <row r="68" spans="2:7" ht="5.25" customHeight="1" x14ac:dyDescent="0.2">
      <c r="F68" s="241" t="s">
        <v>231</v>
      </c>
      <c r="G68" s="40"/>
    </row>
    <row r="69" spans="2:7" ht="55.5" customHeight="1" x14ac:dyDescent="0.2">
      <c r="B69" s="240" t="s">
        <v>234</v>
      </c>
      <c r="C69" s="239" t="s">
        <v>235</v>
      </c>
      <c r="D69" s="240" t="s">
        <v>105</v>
      </c>
      <c r="E69" s="241">
        <v>45</v>
      </c>
      <c r="F69" s="28">
        <v>0</v>
      </c>
      <c r="G69" s="40">
        <f>F69*E69</f>
        <v>0</v>
      </c>
    </row>
    <row r="70" spans="2:7" ht="5.25" customHeight="1" x14ac:dyDescent="0.2">
      <c r="F70" s="241" t="s">
        <v>231</v>
      </c>
      <c r="G70" s="40"/>
    </row>
    <row r="71" spans="2:7" ht="55.5" customHeight="1" x14ac:dyDescent="0.2">
      <c r="B71" s="240" t="s">
        <v>236</v>
      </c>
      <c r="C71" s="239" t="s">
        <v>237</v>
      </c>
      <c r="D71" s="240" t="s">
        <v>105</v>
      </c>
      <c r="E71" s="241">
        <v>60</v>
      </c>
      <c r="F71" s="28">
        <v>0</v>
      </c>
      <c r="G71" s="40">
        <f>F71*E71</f>
        <v>0</v>
      </c>
    </row>
    <row r="72" spans="2:7" ht="3.75" customHeight="1" x14ac:dyDescent="0.2">
      <c r="G72" s="44"/>
    </row>
    <row r="73" spans="2:7" ht="27.75" customHeight="1" x14ac:dyDescent="0.2">
      <c r="B73" s="240" t="s">
        <v>238</v>
      </c>
      <c r="C73" s="239" t="s">
        <v>239</v>
      </c>
      <c r="D73" s="240" t="s">
        <v>128</v>
      </c>
      <c r="E73" s="240">
        <v>120</v>
      </c>
      <c r="F73" s="28">
        <v>0</v>
      </c>
      <c r="G73" s="44">
        <f>F73*E73</f>
        <v>0</v>
      </c>
    </row>
    <row r="74" spans="2:7" ht="5.25" customHeight="1" x14ac:dyDescent="0.2">
      <c r="E74" s="240"/>
      <c r="F74" s="241" t="s">
        <v>231</v>
      </c>
      <c r="G74" s="44"/>
    </row>
    <row r="75" spans="2:7" ht="55.5" customHeight="1" x14ac:dyDescent="0.2">
      <c r="B75" s="240" t="s">
        <v>240</v>
      </c>
      <c r="C75" s="280" t="s">
        <v>241</v>
      </c>
      <c r="D75" s="240" t="s">
        <v>242</v>
      </c>
      <c r="E75" s="240">
        <v>538</v>
      </c>
      <c r="F75" s="28">
        <v>0</v>
      </c>
      <c r="G75" s="40">
        <f>F75*E75</f>
        <v>0</v>
      </c>
    </row>
    <row r="76" spans="2:7" ht="3.75" customHeight="1" x14ac:dyDescent="0.2">
      <c r="F76" s="281"/>
      <c r="G76" s="40"/>
    </row>
    <row r="77" spans="2:7" ht="42" customHeight="1" x14ac:dyDescent="0.2">
      <c r="B77" s="240" t="s">
        <v>243</v>
      </c>
      <c r="C77" s="239" t="s">
        <v>244</v>
      </c>
      <c r="D77" s="240" t="s">
        <v>1</v>
      </c>
      <c r="E77" s="241">
        <v>6</v>
      </c>
      <c r="F77" s="28">
        <v>0</v>
      </c>
      <c r="G77" s="40">
        <f>F77*E77</f>
        <v>0</v>
      </c>
    </row>
    <row r="78" spans="2:7" ht="3.75" customHeight="1" x14ac:dyDescent="0.2">
      <c r="F78" s="281"/>
      <c r="G78" s="40"/>
    </row>
    <row r="79" spans="2:7" ht="42" customHeight="1" x14ac:dyDescent="0.2">
      <c r="B79" s="240" t="s">
        <v>245</v>
      </c>
      <c r="C79" s="239" t="s">
        <v>246</v>
      </c>
      <c r="D79" s="240" t="s">
        <v>1</v>
      </c>
      <c r="E79" s="241">
        <v>1</v>
      </c>
      <c r="F79" s="28">
        <v>0</v>
      </c>
      <c r="G79" s="40">
        <f>F79*E79</f>
        <v>0</v>
      </c>
    </row>
    <row r="80" spans="2:7" ht="3.75" customHeight="1" x14ac:dyDescent="0.2">
      <c r="F80" s="281"/>
      <c r="G80" s="44"/>
    </row>
    <row r="81" spans="1:8" ht="54.75" customHeight="1" x14ac:dyDescent="0.2">
      <c r="B81" s="240" t="s">
        <v>247</v>
      </c>
      <c r="C81" s="239" t="s">
        <v>248</v>
      </c>
      <c r="D81" s="240" t="s">
        <v>1</v>
      </c>
      <c r="E81" s="241">
        <v>6</v>
      </c>
      <c r="F81" s="28">
        <v>0</v>
      </c>
      <c r="G81" s="44">
        <f>F81*E81</f>
        <v>0</v>
      </c>
    </row>
    <row r="82" spans="1:8" ht="3.75" customHeight="1" x14ac:dyDescent="0.2"/>
    <row r="83" spans="1:8" ht="51" x14ac:dyDescent="0.2">
      <c r="B83" s="240" t="s">
        <v>249</v>
      </c>
      <c r="C83" s="239" t="s">
        <v>250</v>
      </c>
      <c r="D83" s="240" t="s">
        <v>251</v>
      </c>
      <c r="E83" s="241">
        <f>E54*2</f>
        <v>459.22</v>
      </c>
      <c r="F83" s="28">
        <v>0</v>
      </c>
      <c r="G83" s="44">
        <f>F83*E83</f>
        <v>0</v>
      </c>
    </row>
    <row r="84" spans="1:8" ht="3.75" customHeight="1" x14ac:dyDescent="0.2">
      <c r="G84" s="44"/>
    </row>
    <row r="85" spans="1:8" x14ac:dyDescent="0.2">
      <c r="B85" s="240" t="s">
        <v>252</v>
      </c>
      <c r="C85" s="239" t="s">
        <v>253</v>
      </c>
      <c r="D85" s="240">
        <v>10</v>
      </c>
      <c r="G85" s="243">
        <f>SUM(G50:G84)*(D85/100)</f>
        <v>0</v>
      </c>
    </row>
    <row r="86" spans="1:8" ht="3.75" customHeight="1" x14ac:dyDescent="0.2"/>
    <row r="87" spans="1:8" ht="13.5" thickBot="1" x14ac:dyDescent="0.25">
      <c r="A87" s="282"/>
      <c r="B87" s="222" t="s">
        <v>193</v>
      </c>
      <c r="C87" s="283" t="s">
        <v>254</v>
      </c>
      <c r="D87" s="222"/>
      <c r="E87" s="223"/>
      <c r="F87" s="224"/>
      <c r="G87" s="284">
        <f>SUM(G50:G85)</f>
        <v>0</v>
      </c>
    </row>
    <row r="88" spans="1:8" ht="13.5" thickTop="1" x14ac:dyDescent="0.2"/>
    <row r="89" spans="1:8" ht="9" customHeight="1" x14ac:dyDescent="0.2"/>
    <row r="90" spans="1:8" s="183" customFormat="1" ht="16.5" x14ac:dyDescent="0.25">
      <c r="A90" s="211"/>
      <c r="B90" s="285" t="s">
        <v>195</v>
      </c>
      <c r="C90" s="260" t="s">
        <v>255</v>
      </c>
      <c r="D90" s="285"/>
      <c r="E90" s="286"/>
      <c r="F90" s="287"/>
      <c r="G90" s="288"/>
    </row>
    <row r="91" spans="1:8" ht="6.75" customHeight="1" x14ac:dyDescent="0.2">
      <c r="A91" s="192"/>
      <c r="B91" s="206"/>
      <c r="C91" s="207"/>
      <c r="D91" s="206"/>
      <c r="E91" s="208"/>
      <c r="F91" s="209"/>
      <c r="G91" s="210"/>
    </row>
    <row r="92" spans="1:8" x14ac:dyDescent="0.2">
      <c r="A92" s="192"/>
      <c r="B92" s="206"/>
      <c r="C92" s="207" t="s">
        <v>256</v>
      </c>
      <c r="D92" s="206"/>
      <c r="E92" s="208"/>
      <c r="F92" s="209"/>
      <c r="G92" s="210"/>
    </row>
    <row r="93" spans="1:8" ht="63.75" x14ac:dyDescent="0.2">
      <c r="A93" s="192"/>
      <c r="B93" s="191"/>
      <c r="C93" s="239" t="s">
        <v>257</v>
      </c>
      <c r="D93" s="206"/>
      <c r="E93" s="208"/>
      <c r="F93" s="209"/>
      <c r="G93" s="210"/>
    </row>
    <row r="94" spans="1:8" x14ac:dyDescent="0.2">
      <c r="A94" s="192"/>
      <c r="B94" s="206"/>
      <c r="C94" s="207"/>
      <c r="D94" s="206"/>
      <c r="E94" s="241">
        <f>[2]kubature!F3</f>
        <v>570.04</v>
      </c>
      <c r="F94" s="209"/>
      <c r="G94" s="210"/>
    </row>
    <row r="95" spans="1:8" ht="38.25" x14ac:dyDescent="0.2">
      <c r="B95" s="289" t="s">
        <v>258</v>
      </c>
      <c r="C95" s="239" t="s">
        <v>259</v>
      </c>
    </row>
    <row r="96" spans="1:8" ht="14.25" x14ac:dyDescent="0.2">
      <c r="C96" s="239" t="s">
        <v>260</v>
      </c>
      <c r="D96" s="240" t="s">
        <v>261</v>
      </c>
      <c r="E96" s="290">
        <f>[2]kubature!F3*0.9</f>
        <v>513.03599999999994</v>
      </c>
      <c r="F96" s="28">
        <v>0</v>
      </c>
      <c r="G96" s="44">
        <f>F96*E96</f>
        <v>0</v>
      </c>
      <c r="H96" s="291"/>
    </row>
    <row r="97" spans="2:7" ht="14.25" x14ac:dyDescent="0.2">
      <c r="C97" s="239" t="s">
        <v>262</v>
      </c>
      <c r="D97" s="240" t="s">
        <v>261</v>
      </c>
      <c r="E97" s="290">
        <f>[2]kubature!F3*0.05</f>
        <v>28.501999999999999</v>
      </c>
      <c r="F97" s="28">
        <v>0</v>
      </c>
      <c r="G97" s="44">
        <f>F97*E97</f>
        <v>0</v>
      </c>
    </row>
    <row r="98" spans="2:7" ht="8.25" customHeight="1" x14ac:dyDescent="0.2">
      <c r="B98" s="45"/>
      <c r="C98" s="46"/>
      <c r="D98" s="45"/>
      <c r="E98" s="47"/>
      <c r="F98" s="48"/>
      <c r="G98" s="36"/>
    </row>
    <row r="99" spans="2:7" ht="38.25" x14ac:dyDescent="0.2">
      <c r="B99" s="49" t="s">
        <v>263</v>
      </c>
      <c r="C99" s="280" t="s">
        <v>264</v>
      </c>
      <c r="D99" s="50"/>
      <c r="E99" s="51"/>
      <c r="F99" s="52"/>
      <c r="G99" s="53"/>
    </row>
    <row r="100" spans="2:7" ht="14.25" x14ac:dyDescent="0.2">
      <c r="B100" s="50"/>
      <c r="C100" s="54" t="s">
        <v>265</v>
      </c>
      <c r="D100" s="50" t="s">
        <v>261</v>
      </c>
      <c r="E100" s="55">
        <f>E94*0.05</f>
        <v>28.501999999999999</v>
      </c>
      <c r="F100" s="37">
        <v>0</v>
      </c>
      <c r="G100" s="38">
        <f>F100*E100</f>
        <v>0</v>
      </c>
    </row>
    <row r="101" spans="2:7" ht="6.75" customHeight="1" x14ac:dyDescent="0.2">
      <c r="E101" s="290"/>
      <c r="G101" s="40"/>
    </row>
    <row r="102" spans="2:7" ht="78.75" customHeight="1" x14ac:dyDescent="0.2">
      <c r="B102" s="240" t="s">
        <v>266</v>
      </c>
      <c r="C102" s="239" t="s">
        <v>267</v>
      </c>
      <c r="D102" s="240" t="s">
        <v>261</v>
      </c>
      <c r="E102" s="241">
        <f>[2]kubature!F3*0.02</f>
        <v>11.4008</v>
      </c>
      <c r="F102" s="28">
        <v>0</v>
      </c>
      <c r="G102" s="44">
        <f>F102*E102</f>
        <v>0</v>
      </c>
    </row>
    <row r="103" spans="2:7" ht="8.25" customHeight="1" x14ac:dyDescent="0.2"/>
    <row r="104" spans="2:7" ht="38.25" x14ac:dyDescent="0.2">
      <c r="B104" s="240" t="s">
        <v>268</v>
      </c>
      <c r="C104" s="239" t="s">
        <v>269</v>
      </c>
      <c r="D104" s="292">
        <v>0.03</v>
      </c>
      <c r="G104" s="44"/>
    </row>
    <row r="105" spans="2:7" ht="14.25" x14ac:dyDescent="0.2">
      <c r="C105" s="239" t="s">
        <v>265</v>
      </c>
      <c r="D105" s="240" t="s">
        <v>261</v>
      </c>
      <c r="E105" s="241">
        <f>SUM(E96:E102)*D104</f>
        <v>17.443223999999994</v>
      </c>
      <c r="F105" s="28">
        <v>0</v>
      </c>
      <c r="G105" s="44">
        <f>F105*E105</f>
        <v>0</v>
      </c>
    </row>
    <row r="106" spans="2:7" ht="9.75" customHeight="1" x14ac:dyDescent="0.2">
      <c r="G106" s="44"/>
    </row>
    <row r="107" spans="2:7" ht="27.75" customHeight="1" x14ac:dyDescent="0.2">
      <c r="B107" s="240" t="s">
        <v>270</v>
      </c>
      <c r="C107" s="239" t="s">
        <v>271</v>
      </c>
      <c r="D107" s="240" t="s">
        <v>251</v>
      </c>
      <c r="E107" s="241">
        <f>(E54)*0.6</f>
        <v>137.76599999999999</v>
      </c>
      <c r="F107" s="28">
        <v>0</v>
      </c>
      <c r="G107" s="44">
        <f>F107*E107</f>
        <v>0</v>
      </c>
    </row>
    <row r="108" spans="2:7" ht="6" customHeight="1" x14ac:dyDescent="0.2">
      <c r="G108" s="44"/>
    </row>
    <row r="109" spans="2:7" ht="141" customHeight="1" x14ac:dyDescent="0.2">
      <c r="B109" s="240" t="s">
        <v>272</v>
      </c>
      <c r="C109" s="239" t="s">
        <v>273</v>
      </c>
      <c r="D109" s="240" t="s">
        <v>251</v>
      </c>
      <c r="E109" s="241">
        <v>1960</v>
      </c>
      <c r="F109" s="28">
        <v>0</v>
      </c>
      <c r="G109" s="44">
        <f>F109*E109</f>
        <v>0</v>
      </c>
    </row>
    <row r="110" spans="2:7" ht="6.75" customHeight="1" x14ac:dyDescent="0.2">
      <c r="G110" s="44"/>
    </row>
    <row r="111" spans="2:7" ht="150.75" customHeight="1" x14ac:dyDescent="0.2">
      <c r="B111" s="240" t="s">
        <v>274</v>
      </c>
      <c r="C111" s="239" t="s">
        <v>319</v>
      </c>
      <c r="D111" s="240" t="s">
        <v>251</v>
      </c>
      <c r="E111" s="241">
        <f>6*(E286+E280+E282)</f>
        <v>18</v>
      </c>
      <c r="F111" s="28">
        <v>0</v>
      </c>
      <c r="G111" s="44">
        <f>F111*E111</f>
        <v>0</v>
      </c>
    </row>
    <row r="112" spans="2:7" ht="9" customHeight="1" x14ac:dyDescent="0.2">
      <c r="G112" s="44"/>
    </row>
    <row r="113" spans="2:7" ht="51" x14ac:dyDescent="0.2">
      <c r="B113" s="240" t="s">
        <v>275</v>
      </c>
      <c r="C113" s="239" t="s">
        <v>276</v>
      </c>
      <c r="D113" s="184"/>
      <c r="E113" s="241">
        <f>SUM(E114:E117)</f>
        <v>367.26499999999999</v>
      </c>
      <c r="F113" s="281"/>
      <c r="G113" s="293"/>
    </row>
    <row r="114" spans="2:7" ht="38.25" x14ac:dyDescent="0.2">
      <c r="C114" s="239" t="s">
        <v>277</v>
      </c>
      <c r="D114" s="240" t="s">
        <v>261</v>
      </c>
      <c r="E114" s="241">
        <f>0.33*3*(E60+E59+E61+E63+E62)</f>
        <v>28.71</v>
      </c>
      <c r="F114" s="28">
        <v>0</v>
      </c>
      <c r="G114" s="44">
        <f>F114*E114</f>
        <v>0</v>
      </c>
    </row>
    <row r="115" spans="2:7" ht="51" x14ac:dyDescent="0.2">
      <c r="C115" s="239" t="s">
        <v>278</v>
      </c>
      <c r="D115" s="240" t="s">
        <v>261</v>
      </c>
      <c r="E115" s="241">
        <f>[2]kubature!P3+[2]kubature!O3</f>
        <v>97.580000000000013</v>
      </c>
      <c r="F115" s="28">
        <v>0</v>
      </c>
      <c r="G115" s="44">
        <f>F115*E115</f>
        <v>0</v>
      </c>
    </row>
    <row r="116" spans="2:7" ht="43.5" customHeight="1" x14ac:dyDescent="0.2">
      <c r="C116" s="239" t="s">
        <v>320</v>
      </c>
      <c r="D116" s="240" t="s">
        <v>261</v>
      </c>
      <c r="E116" s="241">
        <f>(E286+E280+E282)*2</f>
        <v>6</v>
      </c>
      <c r="F116" s="28">
        <v>0</v>
      </c>
      <c r="G116" s="44">
        <f>F116*E116</f>
        <v>0</v>
      </c>
    </row>
    <row r="117" spans="2:7" ht="63.75" customHeight="1" x14ac:dyDescent="0.2">
      <c r="C117" s="239" t="s">
        <v>279</v>
      </c>
      <c r="D117" s="240" t="s">
        <v>261</v>
      </c>
      <c r="E117" s="241">
        <f>[2]kubature!M3*0.5</f>
        <v>234.97499999999999</v>
      </c>
      <c r="F117" s="28">
        <v>0</v>
      </c>
      <c r="G117" s="44">
        <f>F117*E117</f>
        <v>0</v>
      </c>
    </row>
    <row r="118" spans="2:7" ht="4.5" customHeight="1" x14ac:dyDescent="0.2">
      <c r="G118" s="44"/>
    </row>
    <row r="119" spans="2:7" ht="76.5" x14ac:dyDescent="0.2">
      <c r="B119" s="240" t="s">
        <v>280</v>
      </c>
      <c r="C119" s="239" t="s">
        <v>281</v>
      </c>
      <c r="D119" s="240" t="s">
        <v>261</v>
      </c>
      <c r="E119" s="241">
        <f>[2]kubature!M3*0.5</f>
        <v>234.97499999999999</v>
      </c>
      <c r="F119" s="28">
        <v>0</v>
      </c>
      <c r="G119" s="44">
        <f>F119*E119</f>
        <v>0</v>
      </c>
    </row>
    <row r="120" spans="2:7" ht="3.75" customHeight="1" x14ac:dyDescent="0.2">
      <c r="G120" s="44"/>
    </row>
    <row r="121" spans="2:7" ht="63.75" x14ac:dyDescent="0.2">
      <c r="B121" s="240" t="s">
        <v>282</v>
      </c>
      <c r="C121" s="239" t="s">
        <v>283</v>
      </c>
      <c r="D121" s="240" t="s">
        <v>261</v>
      </c>
      <c r="E121" s="241">
        <f>E119</f>
        <v>234.97499999999999</v>
      </c>
      <c r="F121" s="28">
        <v>0</v>
      </c>
      <c r="G121" s="44">
        <f>F121*E121</f>
        <v>0</v>
      </c>
    </row>
    <row r="122" spans="2:7" ht="14.25" x14ac:dyDescent="0.2">
      <c r="C122" s="294" t="s">
        <v>284</v>
      </c>
      <c r="D122" s="240" t="s">
        <v>261</v>
      </c>
      <c r="E122" s="241">
        <f>E121</f>
        <v>234.97499999999999</v>
      </c>
      <c r="F122" s="28">
        <v>0</v>
      </c>
      <c r="G122" s="44">
        <f>F122*E122</f>
        <v>0</v>
      </c>
    </row>
    <row r="123" spans="2:7" ht="5.25" customHeight="1" x14ac:dyDescent="0.2">
      <c r="G123" s="44"/>
    </row>
    <row r="124" spans="2:7" ht="80.25" customHeight="1" x14ac:dyDescent="0.2">
      <c r="B124" s="240" t="s">
        <v>285</v>
      </c>
      <c r="C124" s="239" t="s">
        <v>286</v>
      </c>
      <c r="E124" s="241" t="str">
        <f>IF(SUM(E125:E128)=0,"0","")</f>
        <v/>
      </c>
      <c r="G124" s="44"/>
    </row>
    <row r="125" spans="2:7" ht="14.25" x14ac:dyDescent="0.2">
      <c r="C125" s="239" t="s">
        <v>287</v>
      </c>
      <c r="D125" s="240" t="s">
        <v>261</v>
      </c>
      <c r="E125" s="241">
        <f>E94-E119</f>
        <v>335.06499999999994</v>
      </c>
      <c r="F125" s="28">
        <v>0</v>
      </c>
      <c r="G125" s="44">
        <f>F125*E125</f>
        <v>0</v>
      </c>
    </row>
    <row r="126" spans="2:7" x14ac:dyDescent="0.2">
      <c r="C126" s="280" t="s">
        <v>288</v>
      </c>
      <c r="D126" s="295" t="s">
        <v>289</v>
      </c>
      <c r="E126" s="296">
        <f>0*0.1*2.4</f>
        <v>0</v>
      </c>
      <c r="F126" s="39">
        <v>0</v>
      </c>
      <c r="G126" s="56">
        <f>F126*E126</f>
        <v>0</v>
      </c>
    </row>
    <row r="127" spans="2:7" x14ac:dyDescent="0.2">
      <c r="C127" s="239" t="s">
        <v>290</v>
      </c>
      <c r="D127" s="240" t="s">
        <v>289</v>
      </c>
      <c r="E127" s="241">
        <v>1</v>
      </c>
      <c r="F127" s="28">
        <v>0</v>
      </c>
      <c r="G127" s="44">
        <f>F127*E127</f>
        <v>0</v>
      </c>
    </row>
    <row r="128" spans="2:7" x14ac:dyDescent="0.2">
      <c r="C128" s="239" t="s">
        <v>291</v>
      </c>
      <c r="D128" s="240" t="s">
        <v>289</v>
      </c>
      <c r="E128" s="241">
        <v>1</v>
      </c>
      <c r="F128" s="28">
        <v>0</v>
      </c>
      <c r="G128" s="44">
        <f>F128*E128</f>
        <v>0</v>
      </c>
    </row>
    <row r="129" spans="1:7" ht="9" customHeight="1" x14ac:dyDescent="0.2"/>
    <row r="130" spans="1:7" ht="25.5" x14ac:dyDescent="0.2">
      <c r="B130" s="240" t="s">
        <v>292</v>
      </c>
      <c r="C130" s="239" t="s">
        <v>293</v>
      </c>
      <c r="D130" s="240" t="s">
        <v>105</v>
      </c>
      <c r="E130" s="241">
        <f>E54</f>
        <v>229.61</v>
      </c>
      <c r="F130" s="28">
        <v>0</v>
      </c>
      <c r="G130" s="44">
        <f>F130*E130</f>
        <v>0</v>
      </c>
    </row>
    <row r="131" spans="1:7" ht="6" customHeight="1" x14ac:dyDescent="0.2"/>
    <row r="132" spans="1:7" ht="6" customHeight="1" x14ac:dyDescent="0.2"/>
    <row r="133" spans="1:7" ht="51" x14ac:dyDescent="0.2">
      <c r="B133" s="240" t="s">
        <v>294</v>
      </c>
      <c r="C133" s="239" t="s">
        <v>295</v>
      </c>
      <c r="D133" s="240" t="s">
        <v>105</v>
      </c>
      <c r="E133" s="241">
        <f>(+E60+E59+E61)*3</f>
        <v>54</v>
      </c>
      <c r="F133" s="28">
        <v>0</v>
      </c>
      <c r="G133" s="44">
        <f>F133*E133</f>
        <v>0</v>
      </c>
    </row>
    <row r="134" spans="1:7" ht="6" customHeight="1" x14ac:dyDescent="0.2"/>
    <row r="135" spans="1:7" x14ac:dyDescent="0.2">
      <c r="A135" s="192"/>
      <c r="B135" s="206"/>
      <c r="C135" s="207" t="s">
        <v>296</v>
      </c>
      <c r="D135" s="206"/>
      <c r="E135" s="208"/>
      <c r="F135" s="209"/>
      <c r="G135" s="210"/>
    </row>
    <row r="136" spans="1:7" ht="51" x14ac:dyDescent="0.2">
      <c r="B136" s="240" t="s">
        <v>297</v>
      </c>
      <c r="C136" s="239" t="s">
        <v>298</v>
      </c>
      <c r="D136" s="240" t="s">
        <v>261</v>
      </c>
      <c r="E136" s="241">
        <f>E138*0.5</f>
        <v>4</v>
      </c>
      <c r="F136" s="28">
        <v>0</v>
      </c>
      <c r="G136" s="44">
        <f>F136*E136</f>
        <v>0</v>
      </c>
    </row>
    <row r="137" spans="1:7" ht="6" customHeight="1" x14ac:dyDescent="0.2"/>
    <row r="138" spans="1:7" ht="27.75" customHeight="1" x14ac:dyDescent="0.2">
      <c r="B138" s="240" t="s">
        <v>299</v>
      </c>
      <c r="C138" s="239" t="s">
        <v>300</v>
      </c>
      <c r="D138" s="240" t="s">
        <v>1</v>
      </c>
      <c r="E138" s="241">
        <f>SUM(E272+E269+E286+E271+E280+E282)</f>
        <v>8</v>
      </c>
      <c r="F138" s="28">
        <v>0</v>
      </c>
      <c r="G138" s="44">
        <f>F138*E138</f>
        <v>0</v>
      </c>
    </row>
    <row r="139" spans="1:7" ht="5.25" customHeight="1" x14ac:dyDescent="0.2"/>
    <row r="140" spans="1:7" ht="29.25" customHeight="1" x14ac:dyDescent="0.2">
      <c r="B140" s="240" t="s">
        <v>301</v>
      </c>
      <c r="C140" s="239" t="s">
        <v>302</v>
      </c>
      <c r="D140" s="240" t="s">
        <v>1</v>
      </c>
      <c r="E140" s="241">
        <f>E138</f>
        <v>8</v>
      </c>
      <c r="F140" s="28">
        <v>0</v>
      </c>
      <c r="G140" s="44">
        <f>F140*E140</f>
        <v>0</v>
      </c>
    </row>
    <row r="141" spans="1:7" ht="3.75" customHeight="1" x14ac:dyDescent="0.2">
      <c r="G141" s="44"/>
    </row>
    <row r="142" spans="1:7" x14ac:dyDescent="0.2">
      <c r="C142" s="207" t="s">
        <v>303</v>
      </c>
      <c r="G142" s="44"/>
    </row>
    <row r="143" spans="1:7" ht="18" customHeight="1" x14ac:dyDescent="0.2">
      <c r="B143" s="240" t="s">
        <v>304</v>
      </c>
      <c r="C143" s="239" t="s">
        <v>305</v>
      </c>
      <c r="D143" s="240" t="s">
        <v>251</v>
      </c>
      <c r="E143" s="241">
        <f>E83</f>
        <v>459.22</v>
      </c>
      <c r="F143" s="28">
        <v>0</v>
      </c>
      <c r="G143" s="44">
        <f>F143*E143</f>
        <v>0</v>
      </c>
    </row>
    <row r="144" spans="1:7" ht="4.5" customHeight="1" x14ac:dyDescent="0.2">
      <c r="G144" s="44"/>
    </row>
    <row r="145" spans="1:7" x14ac:dyDescent="0.2">
      <c r="B145" s="240" t="s">
        <v>306</v>
      </c>
      <c r="C145" s="239" t="s">
        <v>307</v>
      </c>
      <c r="D145" s="240">
        <v>10</v>
      </c>
      <c r="G145" s="243">
        <f>SUM(G90:G144)*(D145/100)</f>
        <v>0</v>
      </c>
    </row>
    <row r="146" spans="1:7" ht="9.75" customHeight="1" x14ac:dyDescent="0.2"/>
    <row r="147" spans="1:7" ht="26.25" thickBot="1" x14ac:dyDescent="0.25">
      <c r="A147" s="282"/>
      <c r="B147" s="222" t="s">
        <v>195</v>
      </c>
      <c r="C147" s="297" t="s">
        <v>308</v>
      </c>
      <c r="D147" s="283"/>
      <c r="E147" s="223"/>
      <c r="F147" s="224"/>
      <c r="G147" s="284">
        <f>SUM(G90:G145)</f>
        <v>0</v>
      </c>
    </row>
    <row r="148" spans="1:7" ht="13.5" thickTop="1" x14ac:dyDescent="0.2"/>
    <row r="149" spans="1:7" ht="4.5" customHeight="1" x14ac:dyDescent="0.2"/>
    <row r="150" spans="1:7" s="183" customFormat="1" ht="16.5" x14ac:dyDescent="0.25">
      <c r="A150" s="259"/>
      <c r="B150" s="260" t="s">
        <v>457</v>
      </c>
      <c r="C150" s="261"/>
      <c r="D150" s="262"/>
      <c r="E150" s="263"/>
      <c r="F150" s="264"/>
      <c r="G150" s="262"/>
    </row>
    <row r="151" spans="1:7" ht="6" customHeight="1" x14ac:dyDescent="0.2">
      <c r="A151" s="265"/>
      <c r="B151" s="298"/>
      <c r="G151" s="240"/>
    </row>
    <row r="152" spans="1:7" ht="15" customHeight="1" x14ac:dyDescent="0.2">
      <c r="A152" s="265"/>
      <c r="B152" s="629" t="s">
        <v>458</v>
      </c>
      <c r="C152" s="629"/>
      <c r="D152" s="629"/>
      <c r="E152" s="629"/>
      <c r="G152" s="240"/>
    </row>
    <row r="153" spans="1:7" x14ac:dyDescent="0.2">
      <c r="A153" s="265"/>
      <c r="B153" s="629"/>
      <c r="C153" s="629"/>
      <c r="D153" s="629"/>
      <c r="E153" s="629"/>
      <c r="G153" s="240"/>
    </row>
    <row r="154" spans="1:7" x14ac:dyDescent="0.2">
      <c r="A154" s="265"/>
      <c r="B154" s="629"/>
      <c r="C154" s="629"/>
      <c r="D154" s="629"/>
      <c r="E154" s="629"/>
      <c r="G154" s="240"/>
    </row>
    <row r="155" spans="1:7" x14ac:dyDescent="0.2">
      <c r="A155" s="299"/>
      <c r="B155" s="300"/>
      <c r="C155" s="301"/>
      <c r="D155" s="300"/>
      <c r="E155" s="302"/>
      <c r="F155" s="303"/>
      <c r="G155" s="304" t="s">
        <v>212</v>
      </c>
    </row>
    <row r="156" spans="1:7" s="218" customFormat="1" ht="17.25" thickBot="1" x14ac:dyDescent="0.3">
      <c r="A156" s="198"/>
      <c r="B156" s="267" t="s">
        <v>449</v>
      </c>
      <c r="C156" s="305" t="s">
        <v>459</v>
      </c>
      <c r="D156" s="267"/>
      <c r="E156" s="269"/>
      <c r="F156" s="270"/>
      <c r="G156" s="271">
        <f>G212</f>
        <v>0</v>
      </c>
    </row>
    <row r="157" spans="1:7" ht="13.5" thickTop="1" x14ac:dyDescent="0.2">
      <c r="A157" s="265"/>
      <c r="B157" s="239"/>
      <c r="D157" s="306"/>
      <c r="E157" s="307"/>
      <c r="G157" s="240"/>
    </row>
    <row r="158" spans="1:7" x14ac:dyDescent="0.2">
      <c r="A158" s="265"/>
      <c r="B158" s="298"/>
      <c r="C158" s="272" t="s">
        <v>208</v>
      </c>
      <c r="D158" s="273" t="s">
        <v>209</v>
      </c>
      <c r="E158" s="274" t="s">
        <v>210</v>
      </c>
      <c r="F158" s="275" t="s">
        <v>211</v>
      </c>
      <c r="G158" s="308" t="s">
        <v>212</v>
      </c>
    </row>
    <row r="159" spans="1:7" x14ac:dyDescent="0.2">
      <c r="A159" s="265"/>
      <c r="B159" s="298"/>
      <c r="G159" s="240"/>
    </row>
    <row r="160" spans="1:7" x14ac:dyDescent="0.2">
      <c r="A160" s="265"/>
      <c r="B160" s="206" t="s">
        <v>449</v>
      </c>
      <c r="C160" s="207" t="s">
        <v>460</v>
      </c>
      <c r="G160" s="240"/>
    </row>
    <row r="161" spans="1:7" ht="8.25" customHeight="1" x14ac:dyDescent="0.2">
      <c r="A161" s="265"/>
      <c r="B161" s="298"/>
      <c r="C161" s="278"/>
      <c r="G161" s="309"/>
    </row>
    <row r="162" spans="1:7" ht="38.25" x14ac:dyDescent="0.2">
      <c r="A162" s="265"/>
      <c r="B162" s="240" t="s">
        <v>461</v>
      </c>
      <c r="C162" s="239" t="s">
        <v>462</v>
      </c>
      <c r="D162" s="306" t="s">
        <v>1</v>
      </c>
      <c r="E162" s="307">
        <v>1</v>
      </c>
      <c r="F162" s="28">
        <v>0</v>
      </c>
      <c r="G162" s="44">
        <f>F162*E162</f>
        <v>0</v>
      </c>
    </row>
    <row r="163" spans="1:7" ht="7.5" customHeight="1" x14ac:dyDescent="0.2">
      <c r="A163" s="265"/>
      <c r="B163" s="298"/>
      <c r="G163" s="309"/>
    </row>
    <row r="164" spans="1:7" ht="51" x14ac:dyDescent="0.2">
      <c r="A164" s="265"/>
      <c r="B164" s="240" t="s">
        <v>463</v>
      </c>
      <c r="C164" s="239" t="s">
        <v>464</v>
      </c>
      <c r="D164" s="306" t="s">
        <v>1</v>
      </c>
      <c r="E164" s="307">
        <v>1</v>
      </c>
      <c r="F164" s="28">
        <v>0</v>
      </c>
      <c r="G164" s="44">
        <f>F164*E164</f>
        <v>0</v>
      </c>
    </row>
    <row r="165" spans="1:7" ht="7.5" customHeight="1" x14ac:dyDescent="0.2">
      <c r="A165" s="265"/>
      <c r="B165" s="298"/>
      <c r="G165" s="309"/>
    </row>
    <row r="166" spans="1:7" ht="76.5" x14ac:dyDescent="0.2">
      <c r="A166" s="265"/>
      <c r="B166" s="240" t="s">
        <v>465</v>
      </c>
      <c r="C166" s="310" t="s">
        <v>466</v>
      </c>
      <c r="D166" s="310"/>
      <c r="E166" s="307"/>
      <c r="G166" s="309"/>
    </row>
    <row r="167" spans="1:7" x14ac:dyDescent="0.2">
      <c r="A167" s="265"/>
      <c r="C167" s="239" t="s">
        <v>467</v>
      </c>
      <c r="D167" s="240" t="s">
        <v>105</v>
      </c>
      <c r="E167" s="241">
        <f>E238</f>
        <v>229.61</v>
      </c>
      <c r="F167" s="28">
        <v>0</v>
      </c>
      <c r="G167" s="44">
        <f>F167*E167</f>
        <v>0</v>
      </c>
    </row>
    <row r="168" spans="1:7" ht="7.5" customHeight="1" x14ac:dyDescent="0.2">
      <c r="A168" s="265"/>
      <c r="B168" s="298"/>
      <c r="G168" s="309"/>
    </row>
    <row r="169" spans="1:7" ht="42" customHeight="1" x14ac:dyDescent="0.2">
      <c r="A169" s="265"/>
      <c r="B169" s="240" t="s">
        <v>468</v>
      </c>
      <c r="C169" s="239" t="s">
        <v>469</v>
      </c>
      <c r="D169" s="239"/>
      <c r="E169" s="307"/>
      <c r="G169" s="309"/>
    </row>
    <row r="170" spans="1:7" x14ac:dyDescent="0.2">
      <c r="A170" s="265"/>
      <c r="C170" s="239" t="s">
        <v>470</v>
      </c>
      <c r="D170" s="240" t="s">
        <v>1</v>
      </c>
      <c r="E170" s="241">
        <f>H287-E171</f>
        <v>43</v>
      </c>
      <c r="F170" s="28">
        <v>0</v>
      </c>
      <c r="G170" s="44">
        <f>F170*E170</f>
        <v>0</v>
      </c>
    </row>
    <row r="171" spans="1:7" x14ac:dyDescent="0.2">
      <c r="A171" s="265"/>
      <c r="C171" s="239" t="s">
        <v>471</v>
      </c>
      <c r="D171" s="240" t="s">
        <v>1</v>
      </c>
      <c r="E171" s="241">
        <v>12</v>
      </c>
      <c r="F171" s="28">
        <v>0</v>
      </c>
      <c r="G171" s="44">
        <f>F171*E171</f>
        <v>0</v>
      </c>
    </row>
    <row r="172" spans="1:7" x14ac:dyDescent="0.2">
      <c r="A172" s="265"/>
      <c r="C172" s="280" t="s">
        <v>472</v>
      </c>
      <c r="D172" s="240" t="s">
        <v>1</v>
      </c>
      <c r="E172" s="241">
        <v>6</v>
      </c>
      <c r="F172" s="28">
        <v>0</v>
      </c>
      <c r="G172" s="40">
        <f>F172*E172</f>
        <v>0</v>
      </c>
    </row>
    <row r="173" spans="1:7" ht="6.75" customHeight="1" x14ac:dyDescent="0.2">
      <c r="A173" s="265"/>
      <c r="G173" s="44"/>
    </row>
    <row r="174" spans="1:7" ht="29.25" customHeight="1" x14ac:dyDescent="0.2">
      <c r="A174" s="265"/>
      <c r="B174" s="240" t="s">
        <v>473</v>
      </c>
      <c r="C174" s="239" t="s">
        <v>474</v>
      </c>
      <c r="D174" s="239"/>
      <c r="E174" s="307"/>
      <c r="F174" s="57"/>
      <c r="G174" s="58"/>
    </row>
    <row r="175" spans="1:7" x14ac:dyDescent="0.2">
      <c r="A175" s="265"/>
      <c r="B175" s="298"/>
      <c r="C175" s="239" t="s">
        <v>475</v>
      </c>
      <c r="D175" s="240" t="s">
        <v>1</v>
      </c>
      <c r="E175" s="59">
        <f>SUM(E245:E254)</f>
        <v>23</v>
      </c>
      <c r="F175" s="28">
        <v>0</v>
      </c>
      <c r="G175" s="44">
        <f>F175*E175</f>
        <v>0</v>
      </c>
    </row>
    <row r="176" spans="1:7" ht="7.5" customHeight="1" x14ac:dyDescent="0.2">
      <c r="A176" s="265"/>
      <c r="B176" s="298"/>
      <c r="G176" s="240"/>
    </row>
    <row r="177" spans="1:7" ht="25.5" x14ac:dyDescent="0.2">
      <c r="A177" s="265"/>
      <c r="B177" s="240" t="s">
        <v>476</v>
      </c>
      <c r="C177" s="239" t="s">
        <v>477</v>
      </c>
      <c r="D177" s="239"/>
      <c r="E177" s="306"/>
      <c r="G177" s="240"/>
    </row>
    <row r="178" spans="1:7" x14ac:dyDescent="0.2">
      <c r="A178" s="265"/>
      <c r="B178" s="298"/>
      <c r="C178" s="239" t="s">
        <v>478</v>
      </c>
      <c r="D178" s="240" t="s">
        <v>1</v>
      </c>
      <c r="E178" s="311">
        <f>SUM(E258:E262)</f>
        <v>18</v>
      </c>
      <c r="F178" s="28">
        <v>0</v>
      </c>
      <c r="G178" s="44">
        <f>F178*E178</f>
        <v>0</v>
      </c>
    </row>
    <row r="179" spans="1:7" x14ac:dyDescent="0.2">
      <c r="A179" s="265"/>
      <c r="B179" s="298"/>
      <c r="E179" s="311"/>
      <c r="G179" s="44"/>
    </row>
    <row r="180" spans="1:7" ht="38.25" customHeight="1" x14ac:dyDescent="0.2">
      <c r="A180" s="265"/>
      <c r="B180" s="298" t="s">
        <v>479</v>
      </c>
      <c r="C180" s="239" t="s">
        <v>480</v>
      </c>
      <c r="D180" s="239"/>
      <c r="E180" s="307"/>
      <c r="G180" s="240"/>
    </row>
    <row r="181" spans="1:7" x14ac:dyDescent="0.2">
      <c r="A181" s="265"/>
      <c r="B181" s="298"/>
      <c r="C181" s="239" t="s">
        <v>481</v>
      </c>
      <c r="D181" s="306" t="s">
        <v>1</v>
      </c>
      <c r="E181" s="241">
        <f>E269+E271+E272</f>
        <v>5</v>
      </c>
      <c r="F181" s="28">
        <v>0</v>
      </c>
      <c r="G181" s="44">
        <f>F181*E181</f>
        <v>0</v>
      </c>
    </row>
    <row r="182" spans="1:7" x14ac:dyDescent="0.2">
      <c r="A182" s="265"/>
      <c r="B182" s="298"/>
      <c r="D182" s="306"/>
      <c r="F182" s="241"/>
      <c r="G182" s="44"/>
    </row>
    <row r="183" spans="1:7" ht="51" x14ac:dyDescent="0.2">
      <c r="A183" s="265"/>
      <c r="B183" s="298" t="s">
        <v>482</v>
      </c>
      <c r="C183" s="239" t="s">
        <v>483</v>
      </c>
      <c r="D183" s="191"/>
      <c r="E183" s="191"/>
      <c r="F183" s="312"/>
      <c r="G183" s="191"/>
    </row>
    <row r="184" spans="1:7" x14ac:dyDescent="0.2">
      <c r="A184" s="265"/>
      <c r="B184" s="298"/>
      <c r="C184" s="239" t="s">
        <v>484</v>
      </c>
      <c r="D184" s="306" t="s">
        <v>1</v>
      </c>
      <c r="E184" s="241">
        <v>1</v>
      </c>
      <c r="F184" s="28">
        <v>0</v>
      </c>
      <c r="G184" s="44">
        <f>F184*E184</f>
        <v>0</v>
      </c>
    </row>
    <row r="185" spans="1:7" ht="9.9499999999999993" customHeight="1" x14ac:dyDescent="0.2">
      <c r="A185" s="265"/>
      <c r="B185" s="298"/>
      <c r="D185" s="306"/>
      <c r="G185" s="44"/>
    </row>
    <row r="186" spans="1:7" ht="65.25" customHeight="1" x14ac:dyDescent="0.2">
      <c r="A186" s="265"/>
      <c r="B186" s="298" t="s">
        <v>485</v>
      </c>
      <c r="C186" s="239" t="s">
        <v>486</v>
      </c>
      <c r="D186" s="306" t="s">
        <v>1</v>
      </c>
      <c r="E186" s="241">
        <f>E286</f>
        <v>1</v>
      </c>
      <c r="F186" s="28">
        <v>0</v>
      </c>
      <c r="G186" s="44">
        <f>F186*E186</f>
        <v>0</v>
      </c>
    </row>
    <row r="187" spans="1:7" ht="8.25" customHeight="1" x14ac:dyDescent="0.2">
      <c r="A187" s="265"/>
      <c r="B187" s="298"/>
      <c r="D187" s="306"/>
      <c r="F187" s="306"/>
      <c r="G187" s="44"/>
    </row>
    <row r="188" spans="1:7" ht="41.25" customHeight="1" x14ac:dyDescent="0.2">
      <c r="A188" s="265"/>
      <c r="B188" s="298" t="s">
        <v>487</v>
      </c>
      <c r="C188" s="239" t="s">
        <v>488</v>
      </c>
      <c r="D188" s="306" t="s">
        <v>1</v>
      </c>
      <c r="E188" s="241">
        <f>E280+E282</f>
        <v>2</v>
      </c>
      <c r="F188" s="28">
        <v>0</v>
      </c>
      <c r="G188" s="44">
        <f>F188*E188</f>
        <v>0</v>
      </c>
    </row>
    <row r="189" spans="1:7" ht="8.25" customHeight="1" x14ac:dyDescent="0.2">
      <c r="A189" s="265"/>
      <c r="B189" s="298"/>
      <c r="D189" s="306"/>
      <c r="F189" s="306"/>
      <c r="G189" s="44"/>
    </row>
    <row r="190" spans="1:7" ht="54.75" customHeight="1" x14ac:dyDescent="0.2">
      <c r="A190" s="265"/>
      <c r="B190" s="298" t="s">
        <v>489</v>
      </c>
      <c r="C190" s="280" t="s">
        <v>490</v>
      </c>
      <c r="D190" s="306" t="s">
        <v>1</v>
      </c>
      <c r="E190" s="241">
        <f>E282+E284</f>
        <v>1</v>
      </c>
      <c r="F190" s="28">
        <v>0</v>
      </c>
      <c r="G190" s="40">
        <f>F190*E190</f>
        <v>0</v>
      </c>
    </row>
    <row r="191" spans="1:7" ht="7.5" customHeight="1" x14ac:dyDescent="0.2">
      <c r="A191" s="265"/>
      <c r="B191" s="298"/>
      <c r="D191" s="306"/>
      <c r="F191" s="313"/>
      <c r="G191" s="44"/>
    </row>
    <row r="192" spans="1:7" ht="30.75" customHeight="1" x14ac:dyDescent="0.2">
      <c r="A192" s="265"/>
      <c r="B192" s="298" t="s">
        <v>491</v>
      </c>
      <c r="C192" s="239" t="s">
        <v>492</v>
      </c>
      <c r="D192" s="240" t="s">
        <v>1</v>
      </c>
      <c r="E192" s="241">
        <f>E181+E186+E188</f>
        <v>8</v>
      </c>
      <c r="F192" s="28">
        <v>0</v>
      </c>
      <c r="G192" s="44">
        <f>F192*E192</f>
        <v>0</v>
      </c>
    </row>
    <row r="193" spans="1:7" ht="9" customHeight="1" x14ac:dyDescent="0.2">
      <c r="A193" s="265"/>
      <c r="B193" s="298"/>
      <c r="G193" s="240"/>
    </row>
    <row r="194" spans="1:7" ht="30" customHeight="1" x14ac:dyDescent="0.2">
      <c r="A194" s="265"/>
      <c r="B194" s="298" t="s">
        <v>493</v>
      </c>
      <c r="C194" s="239" t="s">
        <v>494</v>
      </c>
      <c r="D194" s="240" t="s">
        <v>1</v>
      </c>
      <c r="E194" s="241">
        <f>E293+E295</f>
        <v>7</v>
      </c>
      <c r="F194" s="28">
        <v>0</v>
      </c>
      <c r="G194" s="44">
        <f>F194*E194</f>
        <v>0</v>
      </c>
    </row>
    <row r="195" spans="1:7" ht="9" customHeight="1" x14ac:dyDescent="0.2">
      <c r="A195" s="265"/>
      <c r="B195" s="298"/>
      <c r="G195" s="240"/>
    </row>
    <row r="196" spans="1:7" ht="52.5" customHeight="1" x14ac:dyDescent="0.2">
      <c r="A196" s="265"/>
      <c r="B196" s="298" t="s">
        <v>495</v>
      </c>
      <c r="C196" s="239" t="s">
        <v>496</v>
      </c>
      <c r="D196" s="240" t="s">
        <v>1</v>
      </c>
      <c r="E196" s="241">
        <f>E291</f>
        <v>4</v>
      </c>
      <c r="F196" s="28">
        <v>0</v>
      </c>
      <c r="G196" s="44">
        <f>F196*E196</f>
        <v>0</v>
      </c>
    </row>
    <row r="197" spans="1:7" ht="6.75" customHeight="1" x14ac:dyDescent="0.2">
      <c r="A197" s="265"/>
      <c r="B197" s="298"/>
      <c r="G197" s="240"/>
    </row>
    <row r="198" spans="1:7" ht="64.5" customHeight="1" x14ac:dyDescent="0.2">
      <c r="A198" s="265"/>
      <c r="B198" s="298" t="s">
        <v>497</v>
      </c>
      <c r="C198" s="239" t="s">
        <v>498</v>
      </c>
      <c r="D198" s="240" t="s">
        <v>105</v>
      </c>
      <c r="E198" s="241">
        <f>E297</f>
        <v>229.61</v>
      </c>
      <c r="F198" s="28">
        <v>0</v>
      </c>
      <c r="G198" s="44">
        <f>F198*E198</f>
        <v>0</v>
      </c>
    </row>
    <row r="199" spans="1:7" ht="7.5" customHeight="1" x14ac:dyDescent="0.2">
      <c r="A199" s="265"/>
      <c r="B199" s="298"/>
      <c r="G199" s="240"/>
    </row>
    <row r="200" spans="1:7" ht="51.75" customHeight="1" x14ac:dyDescent="0.2">
      <c r="A200" s="265"/>
      <c r="B200" s="298" t="s">
        <v>499</v>
      </c>
      <c r="C200" s="239" t="s">
        <v>500</v>
      </c>
      <c r="D200" s="240" t="s">
        <v>105</v>
      </c>
      <c r="E200" s="241">
        <f>E198</f>
        <v>229.61</v>
      </c>
      <c r="F200" s="28">
        <v>0</v>
      </c>
      <c r="G200" s="44">
        <f>F200*E200</f>
        <v>0</v>
      </c>
    </row>
    <row r="201" spans="1:7" ht="6.75" customHeight="1" x14ac:dyDescent="0.2">
      <c r="A201" s="265"/>
      <c r="B201" s="298"/>
      <c r="G201" s="240"/>
    </row>
    <row r="202" spans="1:7" ht="28.5" customHeight="1" x14ac:dyDescent="0.2">
      <c r="A202" s="265"/>
      <c r="B202" s="298" t="s">
        <v>501</v>
      </c>
      <c r="C202" s="239" t="s">
        <v>502</v>
      </c>
      <c r="D202" s="240" t="s">
        <v>1</v>
      </c>
      <c r="E202" s="241">
        <v>1</v>
      </c>
      <c r="F202" s="28">
        <v>0</v>
      </c>
      <c r="G202" s="44">
        <f>F202*E202</f>
        <v>0</v>
      </c>
    </row>
    <row r="203" spans="1:7" ht="5.25" customHeight="1" x14ac:dyDescent="0.2">
      <c r="A203" s="265"/>
      <c r="B203" s="298"/>
      <c r="G203" s="240"/>
    </row>
    <row r="204" spans="1:7" ht="42" customHeight="1" x14ac:dyDescent="0.2">
      <c r="A204" s="265"/>
      <c r="B204" s="298" t="s">
        <v>503</v>
      </c>
      <c r="C204" s="239" t="s">
        <v>504</v>
      </c>
      <c r="D204" s="240" t="s">
        <v>1</v>
      </c>
      <c r="E204" s="241">
        <f>+E186</f>
        <v>1</v>
      </c>
      <c r="F204" s="28">
        <v>0</v>
      </c>
      <c r="G204" s="44">
        <f>F204*E204</f>
        <v>0</v>
      </c>
    </row>
    <row r="205" spans="1:7" ht="4.5" customHeight="1" x14ac:dyDescent="0.2">
      <c r="A205" s="265"/>
      <c r="B205" s="298"/>
      <c r="G205" s="240"/>
    </row>
    <row r="206" spans="1:7" ht="28.5" customHeight="1" x14ac:dyDescent="0.2">
      <c r="A206" s="265"/>
      <c r="B206" s="298" t="s">
        <v>505</v>
      </c>
      <c r="C206" s="239" t="s">
        <v>506</v>
      </c>
      <c r="D206" s="240" t="s">
        <v>1</v>
      </c>
      <c r="E206" s="241">
        <v>2</v>
      </c>
      <c r="F206" s="28">
        <v>0</v>
      </c>
      <c r="G206" s="44">
        <f>F206*E206</f>
        <v>0</v>
      </c>
    </row>
    <row r="207" spans="1:7" ht="6.75" customHeight="1" x14ac:dyDescent="0.2">
      <c r="A207" s="265"/>
      <c r="B207" s="298"/>
      <c r="G207" s="44"/>
    </row>
    <row r="208" spans="1:7" ht="93" customHeight="1" x14ac:dyDescent="0.2">
      <c r="A208" s="265"/>
      <c r="B208" s="298" t="s">
        <v>507</v>
      </c>
      <c r="C208" s="239" t="s">
        <v>508</v>
      </c>
      <c r="D208" s="240" t="s">
        <v>93</v>
      </c>
      <c r="E208" s="241">
        <v>1</v>
      </c>
      <c r="F208" s="28">
        <v>0</v>
      </c>
      <c r="G208" s="40">
        <f>F208*E208</f>
        <v>0</v>
      </c>
    </row>
    <row r="209" spans="1:7" ht="4.5" customHeight="1" x14ac:dyDescent="0.2">
      <c r="A209" s="265"/>
      <c r="B209" s="298"/>
      <c r="G209" s="240"/>
    </row>
    <row r="210" spans="1:7" x14ac:dyDescent="0.2">
      <c r="B210" s="240" t="s">
        <v>509</v>
      </c>
      <c r="C210" s="239" t="s">
        <v>510</v>
      </c>
      <c r="D210" s="240">
        <v>10</v>
      </c>
      <c r="G210" s="243">
        <f>SUM(G160:G209)*(D210/100)</f>
        <v>0</v>
      </c>
    </row>
    <row r="211" spans="1:7" ht="6" customHeight="1" x14ac:dyDescent="0.2">
      <c r="C211" s="314"/>
      <c r="F211" s="281"/>
      <c r="G211" s="293"/>
    </row>
    <row r="212" spans="1:7" ht="26.25" thickBot="1" x14ac:dyDescent="0.25">
      <c r="A212" s="282"/>
      <c r="B212" s="222" t="s">
        <v>449</v>
      </c>
      <c r="C212" s="297" t="s">
        <v>511</v>
      </c>
      <c r="D212" s="283" t="s">
        <v>512</v>
      </c>
      <c r="E212" s="223"/>
      <c r="F212" s="224"/>
      <c r="G212" s="284">
        <f>SUM(G160:G211)</f>
        <v>0</v>
      </c>
    </row>
    <row r="213" spans="1:7" ht="13.5" thickTop="1" x14ac:dyDescent="0.2">
      <c r="A213" s="265"/>
      <c r="B213" s="298"/>
      <c r="G213" s="240"/>
    </row>
    <row r="214" spans="1:7" ht="9" customHeight="1" x14ac:dyDescent="0.2">
      <c r="C214" s="314"/>
      <c r="F214" s="281"/>
      <c r="G214" s="293"/>
    </row>
    <row r="215" spans="1:7" s="183" customFormat="1" ht="16.5" customHeight="1" x14ac:dyDescent="0.25">
      <c r="A215" s="182"/>
      <c r="B215" s="260" t="s">
        <v>513</v>
      </c>
      <c r="C215" s="315"/>
      <c r="D215" s="262"/>
      <c r="E215" s="263"/>
      <c r="F215" s="316"/>
      <c r="G215" s="317"/>
    </row>
    <row r="216" spans="1:7" ht="15" customHeight="1" x14ac:dyDescent="0.2">
      <c r="B216" s="624" t="s">
        <v>514</v>
      </c>
      <c r="C216" s="624"/>
      <c r="D216" s="624"/>
      <c r="E216" s="625"/>
      <c r="F216" s="281"/>
      <c r="G216" s="293"/>
    </row>
    <row r="217" spans="1:7" ht="15" customHeight="1" x14ac:dyDescent="0.2">
      <c r="B217" s="624"/>
      <c r="C217" s="624"/>
      <c r="D217" s="624"/>
      <c r="E217" s="625"/>
      <c r="F217" s="281"/>
      <c r="G217" s="293"/>
    </row>
    <row r="218" spans="1:7" ht="15" customHeight="1" x14ac:dyDescent="0.2">
      <c r="B218" s="624"/>
      <c r="C218" s="624"/>
      <c r="D218" s="624"/>
      <c r="E218" s="625"/>
      <c r="F218" s="281"/>
      <c r="G218" s="293"/>
    </row>
    <row r="219" spans="1:7" ht="15" customHeight="1" x14ac:dyDescent="0.2">
      <c r="B219" s="624"/>
      <c r="C219" s="624"/>
      <c r="D219" s="624"/>
      <c r="E219" s="625"/>
      <c r="F219" s="281"/>
      <c r="G219" s="293"/>
    </row>
    <row r="220" spans="1:7" ht="15" customHeight="1" x14ac:dyDescent="0.2">
      <c r="B220" s="624"/>
      <c r="C220" s="624"/>
      <c r="D220" s="624"/>
      <c r="E220" s="625"/>
      <c r="F220" s="281"/>
      <c r="G220" s="293"/>
    </row>
    <row r="221" spans="1:7" ht="15" customHeight="1" x14ac:dyDescent="0.2">
      <c r="B221" s="624"/>
      <c r="C221" s="624"/>
      <c r="D221" s="624"/>
      <c r="E221" s="625"/>
      <c r="F221" s="281"/>
      <c r="G221" s="293"/>
    </row>
    <row r="222" spans="1:7" ht="15" customHeight="1" x14ac:dyDescent="0.2">
      <c r="B222" s="624"/>
      <c r="C222" s="624"/>
      <c r="D222" s="624"/>
      <c r="E222" s="625"/>
      <c r="F222" s="281"/>
      <c r="G222" s="293"/>
    </row>
    <row r="223" spans="1:7" ht="15" customHeight="1" x14ac:dyDescent="0.2">
      <c r="B223" s="624"/>
      <c r="C223" s="624"/>
      <c r="D223" s="624"/>
      <c r="E223" s="625"/>
      <c r="F223" s="281"/>
      <c r="G223" s="293"/>
    </row>
    <row r="224" spans="1:7" ht="15" customHeight="1" x14ac:dyDescent="0.2">
      <c r="B224" s="624"/>
      <c r="C224" s="624"/>
      <c r="D224" s="624"/>
      <c r="E224" s="625"/>
      <c r="F224" s="281"/>
      <c r="G224" s="293"/>
    </row>
    <row r="225" spans="1:7" ht="15" customHeight="1" x14ac:dyDescent="0.2">
      <c r="B225" s="624"/>
      <c r="C225" s="624"/>
      <c r="D225" s="624"/>
      <c r="E225" s="625"/>
      <c r="F225" s="281"/>
      <c r="G225" s="293"/>
    </row>
    <row r="226" spans="1:7" ht="15" customHeight="1" x14ac:dyDescent="0.2">
      <c r="B226" s="624"/>
      <c r="C226" s="624"/>
      <c r="D226" s="624"/>
      <c r="E226" s="625"/>
      <c r="F226" s="281"/>
      <c r="G226" s="293"/>
    </row>
    <row r="227" spans="1:7" ht="15" customHeight="1" x14ac:dyDescent="0.2">
      <c r="B227" s="624"/>
      <c r="C227" s="624"/>
      <c r="D227" s="624"/>
      <c r="E227" s="625"/>
      <c r="F227" s="281"/>
      <c r="G227" s="293"/>
    </row>
    <row r="228" spans="1:7" ht="15" customHeight="1" x14ac:dyDescent="0.2">
      <c r="B228" s="624"/>
      <c r="C228" s="624"/>
      <c r="D228" s="624"/>
      <c r="E228" s="625"/>
      <c r="F228" s="281"/>
      <c r="G228" s="293"/>
    </row>
    <row r="229" spans="1:7" ht="15" customHeight="1" x14ac:dyDescent="0.2">
      <c r="B229" s="624"/>
      <c r="C229" s="624"/>
      <c r="D229" s="624"/>
      <c r="E229" s="625"/>
      <c r="F229" s="281"/>
      <c r="G229" s="293"/>
    </row>
    <row r="230" spans="1:7" ht="36.75" customHeight="1" x14ac:dyDescent="0.2">
      <c r="B230" s="624"/>
      <c r="C230" s="624"/>
      <c r="D230" s="624"/>
      <c r="E230" s="625"/>
      <c r="F230" s="281"/>
      <c r="G230" s="293"/>
    </row>
    <row r="231" spans="1:7" s="323" customFormat="1" ht="13.5" customHeight="1" x14ac:dyDescent="0.2">
      <c r="A231" s="299"/>
      <c r="B231" s="300"/>
      <c r="C231" s="320"/>
      <c r="D231" s="320"/>
      <c r="E231" s="302"/>
      <c r="F231" s="321"/>
      <c r="G231" s="322" t="s">
        <v>212</v>
      </c>
    </row>
    <row r="232" spans="1:7" s="324" customFormat="1" ht="13.5" thickBot="1" x14ac:dyDescent="0.25">
      <c r="B232" s="325" t="s">
        <v>451</v>
      </c>
      <c r="C232" s="326" t="s">
        <v>515</v>
      </c>
      <c r="D232" s="325"/>
      <c r="E232" s="327"/>
      <c r="F232" s="328"/>
      <c r="G232" s="329">
        <f>G305</f>
        <v>0</v>
      </c>
    </row>
    <row r="233" spans="1:7" ht="6.75" customHeight="1" thickTop="1" x14ac:dyDescent="0.2">
      <c r="C233" s="314"/>
      <c r="F233" s="281"/>
      <c r="G233" s="293"/>
    </row>
    <row r="234" spans="1:7" s="336" customFormat="1" ht="15" customHeight="1" x14ac:dyDescent="0.2">
      <c r="A234" s="265"/>
      <c r="B234" s="330"/>
      <c r="C234" s="331" t="s">
        <v>208</v>
      </c>
      <c r="D234" s="332" t="s">
        <v>209</v>
      </c>
      <c r="E234" s="333" t="s">
        <v>210</v>
      </c>
      <c r="F234" s="334" t="s">
        <v>211</v>
      </c>
      <c r="G234" s="335" t="s">
        <v>212</v>
      </c>
    </row>
    <row r="235" spans="1:7" ht="6" customHeight="1" x14ac:dyDescent="0.2">
      <c r="C235" s="314"/>
      <c r="F235" s="281"/>
      <c r="G235" s="293"/>
    </row>
    <row r="236" spans="1:7" s="184" customFormat="1" ht="15" customHeight="1" x14ac:dyDescent="0.2">
      <c r="B236" s="206" t="s">
        <v>451</v>
      </c>
      <c r="C236" s="207" t="s">
        <v>460</v>
      </c>
      <c r="D236" s="240"/>
      <c r="E236" s="241"/>
      <c r="F236" s="281"/>
      <c r="G236" s="293"/>
    </row>
    <row r="237" spans="1:7" ht="89.25" x14ac:dyDescent="0.2">
      <c r="A237" s="192"/>
      <c r="B237" s="337" t="s">
        <v>516</v>
      </c>
      <c r="C237" s="320" t="s">
        <v>517</v>
      </c>
      <c r="D237" s="320"/>
      <c r="E237" s="338"/>
      <c r="F237" s="281"/>
      <c r="G237" s="293"/>
    </row>
    <row r="238" spans="1:7" x14ac:dyDescent="0.2">
      <c r="C238" s="339" t="s">
        <v>518</v>
      </c>
      <c r="D238" s="340" t="s">
        <v>105</v>
      </c>
      <c r="E238" s="341">
        <v>229.61</v>
      </c>
      <c r="F238" s="342"/>
      <c r="G238" s="343"/>
    </row>
    <row r="239" spans="1:7" x14ac:dyDescent="0.2">
      <c r="C239" s="344"/>
      <c r="D239" s="345" t="s">
        <v>519</v>
      </c>
      <c r="E239" s="346">
        <f>ROUND((E238*1.02)/6,0)</f>
        <v>39</v>
      </c>
      <c r="F239" s="281"/>
      <c r="G239" s="293"/>
    </row>
    <row r="240" spans="1:7" x14ac:dyDescent="0.2">
      <c r="B240" s="345"/>
      <c r="C240" s="347"/>
      <c r="D240" s="345" t="s">
        <v>1</v>
      </c>
      <c r="E240" s="348">
        <f>ROUND(E239,0)</f>
        <v>39</v>
      </c>
      <c r="F240" s="349"/>
      <c r="G240" s="350"/>
    </row>
    <row r="241" spans="1:9" x14ac:dyDescent="0.2">
      <c r="C241" s="314" t="s">
        <v>520</v>
      </c>
      <c r="D241" s="240" t="s">
        <v>105</v>
      </c>
      <c r="E241" s="346">
        <f>E240*6-E242</f>
        <v>90</v>
      </c>
      <c r="F241" s="28">
        <v>0</v>
      </c>
      <c r="G241" s="44">
        <f>F241*E241</f>
        <v>0</v>
      </c>
    </row>
    <row r="242" spans="1:9" x14ac:dyDescent="0.2">
      <c r="C242" s="314" t="s">
        <v>521</v>
      </c>
      <c r="D242" s="240" t="s">
        <v>105</v>
      </c>
      <c r="E242" s="346">
        <f>24*6</f>
        <v>144</v>
      </c>
      <c r="F242" s="28">
        <v>0</v>
      </c>
      <c r="G242" s="44">
        <f>F242*E242</f>
        <v>0</v>
      </c>
      <c r="I242" s="351"/>
    </row>
    <row r="243" spans="1:9" x14ac:dyDescent="0.2">
      <c r="E243" s="346"/>
    </row>
    <row r="244" spans="1:9" x14ac:dyDescent="0.2">
      <c r="B244" s="337" t="s">
        <v>522</v>
      </c>
      <c r="C244" s="310" t="s">
        <v>523</v>
      </c>
      <c r="D244" s="310"/>
      <c r="E244" s="346"/>
      <c r="F244" s="281"/>
      <c r="G244" s="293"/>
    </row>
    <row r="245" spans="1:9" x14ac:dyDescent="0.2">
      <c r="C245" s="314" t="s">
        <v>524</v>
      </c>
      <c r="D245" s="240" t="s">
        <v>1</v>
      </c>
      <c r="E245" s="346">
        <v>1</v>
      </c>
      <c r="F245" s="28">
        <v>0</v>
      </c>
      <c r="G245" s="44">
        <f t="shared" ref="G245:G246" si="2">F245*E245</f>
        <v>0</v>
      </c>
    </row>
    <row r="246" spans="1:9" x14ac:dyDescent="0.2">
      <c r="C246" s="314" t="s">
        <v>525</v>
      </c>
      <c r="D246" s="240" t="s">
        <v>1</v>
      </c>
      <c r="E246" s="346">
        <v>3</v>
      </c>
      <c r="F246" s="28">
        <v>0</v>
      </c>
      <c r="G246" s="44">
        <f t="shared" si="2"/>
        <v>0</v>
      </c>
    </row>
    <row r="247" spans="1:9" x14ac:dyDescent="0.2">
      <c r="C247" s="314" t="s">
        <v>526</v>
      </c>
      <c r="D247" s="240" t="s">
        <v>1</v>
      </c>
      <c r="E247" s="346">
        <v>5</v>
      </c>
      <c r="F247" s="28">
        <v>0</v>
      </c>
      <c r="G247" s="44">
        <f>F247*E247</f>
        <v>0</v>
      </c>
    </row>
    <row r="248" spans="1:9" x14ac:dyDescent="0.2">
      <c r="C248" s="314" t="s">
        <v>527</v>
      </c>
      <c r="D248" s="240" t="s">
        <v>1</v>
      </c>
      <c r="E248" s="346">
        <v>3</v>
      </c>
      <c r="F248" s="28">
        <v>0</v>
      </c>
      <c r="G248" s="44">
        <f t="shared" ref="G248:G254" si="3">F248*E248</f>
        <v>0</v>
      </c>
    </row>
    <row r="249" spans="1:9" x14ac:dyDescent="0.2">
      <c r="C249" s="314" t="s">
        <v>528</v>
      </c>
      <c r="D249" s="240" t="s">
        <v>1</v>
      </c>
      <c r="E249" s="346">
        <v>2</v>
      </c>
      <c r="F249" s="28">
        <v>0</v>
      </c>
      <c r="G249" s="44">
        <f t="shared" si="3"/>
        <v>0</v>
      </c>
    </row>
    <row r="250" spans="1:9" x14ac:dyDescent="0.2">
      <c r="C250" s="314" t="s">
        <v>529</v>
      </c>
      <c r="D250" s="240" t="s">
        <v>1</v>
      </c>
      <c r="E250" s="346">
        <v>3</v>
      </c>
      <c r="F250" s="28">
        <v>0</v>
      </c>
      <c r="G250" s="44">
        <f t="shared" si="3"/>
        <v>0</v>
      </c>
    </row>
    <row r="251" spans="1:9" x14ac:dyDescent="0.2">
      <c r="C251" s="314" t="s">
        <v>530</v>
      </c>
      <c r="D251" s="240" t="s">
        <v>1</v>
      </c>
      <c r="E251" s="346">
        <v>1</v>
      </c>
      <c r="F251" s="28">
        <v>0</v>
      </c>
      <c r="G251" s="44">
        <f t="shared" si="3"/>
        <v>0</v>
      </c>
    </row>
    <row r="252" spans="1:9" x14ac:dyDescent="0.2">
      <c r="C252" s="314" t="s">
        <v>531</v>
      </c>
      <c r="D252" s="240" t="s">
        <v>1</v>
      </c>
      <c r="E252" s="346">
        <v>1</v>
      </c>
      <c r="F252" s="28">
        <v>0</v>
      </c>
      <c r="G252" s="44">
        <f t="shared" si="3"/>
        <v>0</v>
      </c>
    </row>
    <row r="253" spans="1:9" x14ac:dyDescent="0.2">
      <c r="C253" s="314" t="s">
        <v>532</v>
      </c>
      <c r="D253" s="240" t="s">
        <v>1</v>
      </c>
      <c r="E253" s="346">
        <v>1</v>
      </c>
      <c r="F253" s="28">
        <v>0</v>
      </c>
      <c r="G253" s="44">
        <f t="shared" si="3"/>
        <v>0</v>
      </c>
    </row>
    <row r="254" spans="1:9" s="183" customFormat="1" ht="12.75" customHeight="1" x14ac:dyDescent="0.25">
      <c r="A254" s="184"/>
      <c r="B254" s="240"/>
      <c r="C254" s="314" t="s">
        <v>533</v>
      </c>
      <c r="D254" s="240" t="s">
        <v>1</v>
      </c>
      <c r="E254" s="346">
        <v>3</v>
      </c>
      <c r="F254" s="28">
        <v>0</v>
      </c>
      <c r="G254" s="44">
        <f t="shared" si="3"/>
        <v>0</v>
      </c>
      <c r="H254" s="191"/>
      <c r="I254" s="191"/>
    </row>
    <row r="255" spans="1:9" s="183" customFormat="1" ht="12" customHeight="1" x14ac:dyDescent="0.25">
      <c r="A255" s="184"/>
      <c r="B255" s="240"/>
      <c r="C255" s="314" t="s">
        <v>534</v>
      </c>
      <c r="D255" s="240"/>
      <c r="E255" s="346"/>
      <c r="F255" s="281"/>
      <c r="G255" s="44"/>
      <c r="H255" s="191"/>
      <c r="I255" s="191"/>
    </row>
    <row r="256" spans="1:9" x14ac:dyDescent="0.2">
      <c r="E256" s="346"/>
    </row>
    <row r="257" spans="1:9" s="183" customFormat="1" ht="25.5" x14ac:dyDescent="0.25">
      <c r="A257" s="184"/>
      <c r="B257" s="240" t="s">
        <v>535</v>
      </c>
      <c r="C257" s="310" t="s">
        <v>536</v>
      </c>
      <c r="D257" s="310"/>
      <c r="E257" s="346"/>
      <c r="F257" s="281"/>
      <c r="G257" s="293"/>
      <c r="H257" s="191"/>
      <c r="I257" s="191"/>
    </row>
    <row r="258" spans="1:9" x14ac:dyDescent="0.2">
      <c r="C258" s="314" t="s">
        <v>537</v>
      </c>
      <c r="D258" s="240" t="s">
        <v>1</v>
      </c>
      <c r="E258" s="346">
        <v>8</v>
      </c>
      <c r="F258" s="28">
        <v>0</v>
      </c>
      <c r="G258" s="44">
        <f t="shared" ref="G258:G262" si="4">F258*E258</f>
        <v>0</v>
      </c>
    </row>
    <row r="259" spans="1:9" x14ac:dyDescent="0.2">
      <c r="C259" s="314" t="s">
        <v>538</v>
      </c>
      <c r="D259" s="240" t="s">
        <v>1</v>
      </c>
      <c r="E259" s="346">
        <v>3</v>
      </c>
      <c r="F259" s="28">
        <v>0</v>
      </c>
      <c r="G259" s="44">
        <f t="shared" si="4"/>
        <v>0</v>
      </c>
    </row>
    <row r="260" spans="1:9" x14ac:dyDescent="0.2">
      <c r="C260" s="314" t="s">
        <v>539</v>
      </c>
      <c r="D260" s="240" t="s">
        <v>1</v>
      </c>
      <c r="E260" s="346">
        <v>2</v>
      </c>
      <c r="F260" s="28">
        <v>0</v>
      </c>
      <c r="G260" s="44">
        <f t="shared" si="4"/>
        <v>0</v>
      </c>
    </row>
    <row r="261" spans="1:9" x14ac:dyDescent="0.2">
      <c r="C261" s="314" t="s">
        <v>540</v>
      </c>
      <c r="D261" s="240" t="s">
        <v>1</v>
      </c>
      <c r="E261" s="346">
        <v>4</v>
      </c>
      <c r="F261" s="28">
        <v>0</v>
      </c>
      <c r="G261" s="44">
        <f t="shared" si="4"/>
        <v>0</v>
      </c>
    </row>
    <row r="262" spans="1:9" x14ac:dyDescent="0.2">
      <c r="C262" s="314" t="s">
        <v>541</v>
      </c>
      <c r="D262" s="240" t="s">
        <v>1</v>
      </c>
      <c r="E262" s="346">
        <v>1</v>
      </c>
      <c r="F262" s="28">
        <v>0</v>
      </c>
      <c r="G262" s="44">
        <f t="shared" si="4"/>
        <v>0</v>
      </c>
    </row>
    <row r="263" spans="1:9" x14ac:dyDescent="0.2">
      <c r="C263" s="314"/>
      <c r="E263" s="346"/>
      <c r="F263" s="346"/>
      <c r="G263" s="44"/>
    </row>
    <row r="264" spans="1:9" ht="38.25" x14ac:dyDescent="0.2">
      <c r="B264" s="240" t="s">
        <v>542</v>
      </c>
      <c r="C264" s="310" t="s">
        <v>543</v>
      </c>
      <c r="D264" s="306"/>
      <c r="E264" s="346"/>
      <c r="F264" s="281"/>
      <c r="G264" s="293"/>
    </row>
    <row r="265" spans="1:9" x14ac:dyDescent="0.2">
      <c r="C265" s="314" t="s">
        <v>544</v>
      </c>
      <c r="D265" s="240" t="s">
        <v>1</v>
      </c>
      <c r="E265" s="346">
        <v>5</v>
      </c>
      <c r="F265" s="28">
        <v>0</v>
      </c>
      <c r="G265" s="44">
        <f t="shared" ref="G265" si="5">F265*E265</f>
        <v>0</v>
      </c>
    </row>
    <row r="266" spans="1:9" x14ac:dyDescent="0.2">
      <c r="E266" s="346"/>
      <c r="F266" s="281"/>
    </row>
    <row r="267" spans="1:9" ht="51" x14ac:dyDescent="0.2">
      <c r="B267" s="240" t="s">
        <v>545</v>
      </c>
      <c r="C267" s="310" t="s">
        <v>546</v>
      </c>
      <c r="D267" s="310"/>
      <c r="E267" s="346"/>
      <c r="F267" s="281"/>
      <c r="G267" s="293"/>
    </row>
    <row r="268" spans="1:9" s="218" customFormat="1" ht="16.5" x14ac:dyDescent="0.25">
      <c r="A268" s="184"/>
      <c r="B268" s="240"/>
      <c r="C268" s="314" t="s">
        <v>547</v>
      </c>
      <c r="D268" s="348"/>
      <c r="E268" s="184"/>
      <c r="F268" s="281"/>
      <c r="G268" s="293"/>
      <c r="H268" s="191"/>
      <c r="I268" s="191"/>
    </row>
    <row r="269" spans="1:9" ht="12.75" customHeight="1" x14ac:dyDescent="0.2">
      <c r="C269" s="314" t="s">
        <v>548</v>
      </c>
      <c r="D269" s="240" t="s">
        <v>1</v>
      </c>
      <c r="E269" s="346">
        <v>1</v>
      </c>
      <c r="F269" s="28">
        <v>0</v>
      </c>
      <c r="G269" s="44">
        <f>F269*E269</f>
        <v>0</v>
      </c>
    </row>
    <row r="270" spans="1:9" ht="15.75" x14ac:dyDescent="0.2">
      <c r="C270" s="314" t="s">
        <v>549</v>
      </c>
      <c r="D270" s="348"/>
      <c r="E270" s="184"/>
      <c r="F270" s="281"/>
      <c r="G270" s="293"/>
    </row>
    <row r="271" spans="1:9" x14ac:dyDescent="0.2">
      <c r="C271" s="314" t="s">
        <v>548</v>
      </c>
      <c r="D271" s="240" t="s">
        <v>1</v>
      </c>
      <c r="E271" s="346">
        <v>1</v>
      </c>
      <c r="F271" s="28">
        <v>0</v>
      </c>
      <c r="G271" s="44">
        <f>F271*E271</f>
        <v>0</v>
      </c>
    </row>
    <row r="272" spans="1:9" ht="16.5" customHeight="1" x14ac:dyDescent="0.2">
      <c r="C272" s="314" t="s">
        <v>518</v>
      </c>
      <c r="D272" s="240" t="s">
        <v>1</v>
      </c>
      <c r="E272" s="346">
        <v>3</v>
      </c>
      <c r="F272" s="28">
        <v>0</v>
      </c>
      <c r="G272" s="44">
        <f>F272*E272</f>
        <v>0</v>
      </c>
    </row>
    <row r="273" spans="2:8" ht="7.5" customHeight="1" x14ac:dyDescent="0.2">
      <c r="C273" s="314"/>
      <c r="E273" s="346"/>
      <c r="G273" s="44"/>
    </row>
    <row r="274" spans="2:8" ht="68.25" customHeight="1" x14ac:dyDescent="0.2">
      <c r="B274" s="240" t="s">
        <v>550</v>
      </c>
      <c r="C274" s="239" t="s">
        <v>551</v>
      </c>
      <c r="E274" s="346"/>
    </row>
    <row r="275" spans="2:8" ht="16.5" customHeight="1" x14ac:dyDescent="0.2">
      <c r="C275" s="314" t="s">
        <v>552</v>
      </c>
      <c r="E275" s="346"/>
      <c r="F275" s="281"/>
      <c r="G275" s="293"/>
    </row>
    <row r="276" spans="2:8" ht="16.5" customHeight="1" x14ac:dyDescent="0.2">
      <c r="C276" s="314" t="s">
        <v>484</v>
      </c>
      <c r="D276" s="240" t="s">
        <v>1</v>
      </c>
      <c r="E276" s="346">
        <v>1</v>
      </c>
      <c r="F276" s="28">
        <v>0</v>
      </c>
      <c r="G276" s="40">
        <f>F276*E276</f>
        <v>0</v>
      </c>
    </row>
    <row r="277" spans="2:8" ht="8.25" customHeight="1" x14ac:dyDescent="0.2">
      <c r="C277" s="314"/>
      <c r="E277" s="346"/>
      <c r="F277" s="346"/>
      <c r="G277" s="44"/>
    </row>
    <row r="278" spans="2:8" ht="55.5" customHeight="1" x14ac:dyDescent="0.2">
      <c r="B278" s="240" t="s">
        <v>553</v>
      </c>
      <c r="C278" s="310" t="s">
        <v>554</v>
      </c>
      <c r="E278" s="346"/>
    </row>
    <row r="279" spans="2:8" ht="15.75" customHeight="1" x14ac:dyDescent="0.2">
      <c r="C279" s="314" t="s">
        <v>555</v>
      </c>
      <c r="E279" s="346"/>
      <c r="F279" s="281"/>
      <c r="G279" s="293"/>
    </row>
    <row r="280" spans="2:8" ht="13.5" customHeight="1" x14ac:dyDescent="0.2">
      <c r="C280" s="314" t="s">
        <v>548</v>
      </c>
      <c r="D280" s="240" t="s">
        <v>1</v>
      </c>
      <c r="E280" s="346">
        <v>1</v>
      </c>
      <c r="F280" s="28">
        <v>0</v>
      </c>
      <c r="G280" s="44">
        <f>F280*E280</f>
        <v>0</v>
      </c>
    </row>
    <row r="281" spans="2:8" ht="17.25" customHeight="1" x14ac:dyDescent="0.2">
      <c r="C281" s="314" t="s">
        <v>556</v>
      </c>
      <c r="E281" s="346"/>
      <c r="F281" s="281"/>
      <c r="G281" s="293"/>
    </row>
    <row r="282" spans="2:8" ht="17.25" customHeight="1" x14ac:dyDescent="0.2">
      <c r="C282" s="314" t="s">
        <v>548</v>
      </c>
      <c r="D282" s="240" t="s">
        <v>1</v>
      </c>
      <c r="E282" s="346">
        <v>1</v>
      </c>
      <c r="F282" s="28">
        <v>0</v>
      </c>
      <c r="G282" s="44">
        <f>F282*E282</f>
        <v>0</v>
      </c>
    </row>
    <row r="283" spans="2:8" x14ac:dyDescent="0.2">
      <c r="E283" s="346"/>
    </row>
    <row r="284" spans="2:8" ht="76.5" x14ac:dyDescent="0.2">
      <c r="B284" s="240" t="s">
        <v>557</v>
      </c>
      <c r="C284" s="310" t="s">
        <v>558</v>
      </c>
      <c r="D284" s="310"/>
      <c r="E284" s="346"/>
      <c r="F284" s="281"/>
      <c r="G284" s="293"/>
    </row>
    <row r="285" spans="2:8" ht="15.75" x14ac:dyDescent="0.2">
      <c r="C285" s="314" t="s">
        <v>556</v>
      </c>
      <c r="E285" s="346"/>
      <c r="F285" s="281"/>
      <c r="G285" s="293"/>
    </row>
    <row r="286" spans="2:8" x14ac:dyDescent="0.2">
      <c r="C286" s="314" t="s">
        <v>548</v>
      </c>
      <c r="D286" s="240" t="s">
        <v>1</v>
      </c>
      <c r="E286" s="346">
        <v>1</v>
      </c>
      <c r="F286" s="28">
        <v>0</v>
      </c>
      <c r="G286" s="44">
        <f>F286*E286</f>
        <v>0</v>
      </c>
    </row>
    <row r="287" spans="2:8" ht="7.5" customHeight="1" x14ac:dyDescent="0.2">
      <c r="F287" s="281"/>
      <c r="G287" s="184"/>
      <c r="H287" s="351">
        <f>SUM(E245:E286)</f>
        <v>55</v>
      </c>
    </row>
    <row r="288" spans="2:8" ht="38.25" x14ac:dyDescent="0.2">
      <c r="B288" s="240" t="s">
        <v>559</v>
      </c>
      <c r="C288" s="352" t="s">
        <v>560</v>
      </c>
      <c r="D288" s="310"/>
      <c r="E288" s="346"/>
      <c r="F288" s="281"/>
      <c r="G288" s="293"/>
    </row>
    <row r="289" spans="2:8" x14ac:dyDescent="0.2">
      <c r="C289" s="280" t="s">
        <v>561</v>
      </c>
      <c r="D289" s="240" t="s">
        <v>1</v>
      </c>
      <c r="E289" s="346">
        <v>1</v>
      </c>
      <c r="F289" s="28">
        <v>0</v>
      </c>
      <c r="G289" s="40">
        <f>F289*E289</f>
        <v>0</v>
      </c>
    </row>
    <row r="290" spans="2:8" ht="7.5" customHeight="1" x14ac:dyDescent="0.2">
      <c r="F290" s="281"/>
      <c r="G290" s="184"/>
      <c r="H290" s="351"/>
    </row>
    <row r="291" spans="2:8" ht="63.75" x14ac:dyDescent="0.2">
      <c r="B291" s="240" t="s">
        <v>562</v>
      </c>
      <c r="C291" s="310" t="s">
        <v>563</v>
      </c>
      <c r="D291" s="240" t="s">
        <v>1</v>
      </c>
      <c r="E291" s="346">
        <f>E286+E280+E282+E276</f>
        <v>4</v>
      </c>
      <c r="F291" s="28">
        <v>0</v>
      </c>
      <c r="G291" s="44">
        <f>F291*E291</f>
        <v>0</v>
      </c>
    </row>
    <row r="292" spans="2:8" ht="7.5" customHeight="1" x14ac:dyDescent="0.2">
      <c r="E292" s="346"/>
    </row>
    <row r="293" spans="2:8" ht="45.75" customHeight="1" x14ac:dyDescent="0.2">
      <c r="B293" s="240" t="s">
        <v>564</v>
      </c>
      <c r="C293" s="310" t="s">
        <v>565</v>
      </c>
      <c r="D293" s="240" t="s">
        <v>1</v>
      </c>
      <c r="E293" s="346">
        <f>E276+E272</f>
        <v>4</v>
      </c>
      <c r="F293" s="28">
        <v>0</v>
      </c>
      <c r="G293" s="44">
        <f>F293*E293</f>
        <v>0</v>
      </c>
    </row>
    <row r="294" spans="2:8" ht="9.9499999999999993" customHeight="1" x14ac:dyDescent="0.2">
      <c r="C294" s="310"/>
      <c r="E294" s="346"/>
      <c r="G294" s="44"/>
    </row>
    <row r="295" spans="2:8" ht="42.75" customHeight="1" x14ac:dyDescent="0.2">
      <c r="B295" s="240" t="s">
        <v>566</v>
      </c>
      <c r="C295" s="310" t="s">
        <v>567</v>
      </c>
      <c r="D295" s="240" t="s">
        <v>1</v>
      </c>
      <c r="E295" s="346">
        <f>E286+E280+E282</f>
        <v>3</v>
      </c>
      <c r="F295" s="28">
        <v>0</v>
      </c>
      <c r="G295" s="44">
        <f>F295*E295</f>
        <v>0</v>
      </c>
    </row>
    <row r="296" spans="2:8" ht="11.25" customHeight="1" x14ac:dyDescent="0.2">
      <c r="C296" s="310"/>
      <c r="E296" s="346"/>
      <c r="F296" s="346"/>
      <c r="G296" s="44"/>
    </row>
    <row r="297" spans="2:8" ht="28.5" customHeight="1" x14ac:dyDescent="0.2">
      <c r="B297" s="240" t="s">
        <v>568</v>
      </c>
      <c r="C297" s="310" t="s">
        <v>569</v>
      </c>
      <c r="D297" s="240" t="s">
        <v>105</v>
      </c>
      <c r="E297" s="241">
        <f>E54</f>
        <v>229.61</v>
      </c>
      <c r="F297" s="28">
        <v>0</v>
      </c>
      <c r="G297" s="44">
        <f>F297*E297</f>
        <v>0</v>
      </c>
    </row>
    <row r="298" spans="2:8" x14ac:dyDescent="0.2">
      <c r="C298" s="310"/>
      <c r="G298" s="44"/>
    </row>
    <row r="299" spans="2:8" ht="56.25" customHeight="1" x14ac:dyDescent="0.2">
      <c r="B299" s="240" t="s">
        <v>570</v>
      </c>
      <c r="C299" s="239" t="s">
        <v>571</v>
      </c>
      <c r="D299" s="240" t="s">
        <v>1</v>
      </c>
      <c r="E299" s="241">
        <v>1</v>
      </c>
      <c r="F299" s="28">
        <v>0</v>
      </c>
      <c r="G299" s="44">
        <f>F299*E299</f>
        <v>0</v>
      </c>
    </row>
    <row r="300" spans="2:8" x14ac:dyDescent="0.2">
      <c r="F300" s="353"/>
      <c r="G300" s="354"/>
    </row>
    <row r="301" spans="2:8" x14ac:dyDescent="0.2">
      <c r="B301" s="240" t="s">
        <v>572</v>
      </c>
      <c r="C301" s="239" t="s">
        <v>573</v>
      </c>
      <c r="D301" s="240">
        <v>10</v>
      </c>
      <c r="E301" s="311"/>
      <c r="F301" s="355"/>
      <c r="G301" s="354">
        <f>SUM(G237:G299)*(D301/100)</f>
        <v>0</v>
      </c>
    </row>
    <row r="302" spans="2:8" ht="7.5" customHeight="1" x14ac:dyDescent="0.2"/>
    <row r="303" spans="2:8" x14ac:dyDescent="0.2">
      <c r="B303" s="240" t="s">
        <v>572</v>
      </c>
      <c r="C303" s="239" t="s">
        <v>574</v>
      </c>
      <c r="D303" s="240">
        <v>10</v>
      </c>
      <c r="G303" s="243">
        <f>SUM(G236:G299)*(D303/100)</f>
        <v>0</v>
      </c>
    </row>
    <row r="304" spans="2:8" ht="6.75" customHeight="1" x14ac:dyDescent="0.25">
      <c r="B304" s="173"/>
      <c r="C304" s="356"/>
      <c r="D304" s="173"/>
      <c r="E304" s="173"/>
      <c r="F304" s="173"/>
      <c r="G304" s="173"/>
    </row>
    <row r="305" spans="2:7" ht="13.5" thickBot="1" x14ac:dyDescent="0.25">
      <c r="B305" s="222" t="s">
        <v>451</v>
      </c>
      <c r="C305" s="297" t="s">
        <v>575</v>
      </c>
      <c r="D305" s="283" t="s">
        <v>512</v>
      </c>
      <c r="E305" s="223"/>
      <c r="F305" s="224"/>
      <c r="G305" s="284">
        <f>SUM(G241:G304)</f>
        <v>0</v>
      </c>
    </row>
    <row r="306" spans="2:7" ht="17.25" customHeight="1" thickTop="1" x14ac:dyDescent="0.25">
      <c r="B306" s="173"/>
      <c r="C306" s="356"/>
      <c r="D306" s="173"/>
      <c r="E306" s="173"/>
      <c r="F306" s="173"/>
      <c r="G306" s="173"/>
    </row>
    <row r="307" spans="2:7" ht="21" customHeight="1" x14ac:dyDescent="0.2">
      <c r="B307" s="357" t="s">
        <v>309</v>
      </c>
      <c r="C307" s="358"/>
      <c r="D307" s="359"/>
      <c r="E307" s="360"/>
      <c r="F307" s="361"/>
      <c r="G307" s="362"/>
    </row>
    <row r="308" spans="2:7" ht="12" customHeight="1" x14ac:dyDescent="0.2">
      <c r="B308" s="363"/>
      <c r="C308" s="364"/>
      <c r="D308" s="365"/>
      <c r="E308" s="366"/>
      <c r="F308" s="367"/>
      <c r="G308" s="368"/>
    </row>
    <row r="309" spans="2:7" ht="15.75" x14ac:dyDescent="0.2">
      <c r="B309" s="363" t="s">
        <v>576</v>
      </c>
      <c r="C309" s="364"/>
      <c r="D309" s="365"/>
      <c r="E309" s="366"/>
      <c r="F309" s="367"/>
      <c r="G309" s="368"/>
    </row>
    <row r="310" spans="2:7" x14ac:dyDescent="0.2">
      <c r="B310" s="206" t="s">
        <v>193</v>
      </c>
      <c r="C310" s="207" t="s">
        <v>197</v>
      </c>
      <c r="D310" s="206"/>
      <c r="E310" s="369"/>
      <c r="F310" s="206"/>
      <c r="G310" s="210">
        <f>G328</f>
        <v>0</v>
      </c>
    </row>
    <row r="311" spans="2:7" x14ac:dyDescent="0.2">
      <c r="B311" s="206" t="s">
        <v>449</v>
      </c>
      <c r="C311" s="207" t="s">
        <v>577</v>
      </c>
      <c r="D311" s="206"/>
      <c r="E311" s="369"/>
      <c r="F311" s="206"/>
      <c r="G311" s="210">
        <f>G354</f>
        <v>0</v>
      </c>
    </row>
    <row r="312" spans="2:7" x14ac:dyDescent="0.2">
      <c r="B312" s="206" t="s">
        <v>451</v>
      </c>
      <c r="C312" s="207" t="s">
        <v>578</v>
      </c>
      <c r="D312" s="206"/>
      <c r="E312" s="369"/>
      <c r="F312" s="206"/>
      <c r="G312" s="210">
        <f>G374</f>
        <v>0</v>
      </c>
    </row>
    <row r="313" spans="2:7" ht="17.25" thickBot="1" x14ac:dyDescent="0.25">
      <c r="B313" s="222"/>
      <c r="C313" s="297" t="s">
        <v>579</v>
      </c>
      <c r="D313" s="222"/>
      <c r="E313" s="370"/>
      <c r="F313" s="222"/>
      <c r="G313" s="203">
        <f>SUM(G310:G312)</f>
        <v>0</v>
      </c>
    </row>
    <row r="314" spans="2:7" ht="13.5" thickTop="1" x14ac:dyDescent="0.2">
      <c r="B314" s="206"/>
      <c r="C314" s="207"/>
      <c r="D314" s="206"/>
      <c r="E314" s="369"/>
      <c r="F314" s="206"/>
      <c r="G314" s="210"/>
    </row>
    <row r="315" spans="2:7" x14ac:dyDescent="0.2">
      <c r="B315" s="371" t="s">
        <v>310</v>
      </c>
      <c r="E315" s="279"/>
      <c r="F315" s="353"/>
      <c r="G315" s="354"/>
    </row>
    <row r="316" spans="2:7" ht="25.5" x14ac:dyDescent="0.2">
      <c r="B316" s="371"/>
      <c r="C316" s="239" t="s">
        <v>311</v>
      </c>
      <c r="E316" s="279"/>
      <c r="F316" s="353"/>
      <c r="G316" s="354"/>
    </row>
    <row r="317" spans="2:7" x14ac:dyDescent="0.2">
      <c r="B317" s="372"/>
      <c r="E317" s="279"/>
      <c r="F317" s="353"/>
      <c r="G317" s="354"/>
    </row>
    <row r="318" spans="2:7" ht="33.75" thickBot="1" x14ac:dyDescent="0.25">
      <c r="B318" s="267" t="s">
        <v>206</v>
      </c>
      <c r="C318" s="268" t="s">
        <v>312</v>
      </c>
      <c r="D318" s="267"/>
      <c r="E318" s="373"/>
      <c r="F318" s="374"/>
      <c r="G318" s="271">
        <f>G328</f>
        <v>0</v>
      </c>
    </row>
    <row r="319" spans="2:7" ht="13.5" thickTop="1" x14ac:dyDescent="0.2">
      <c r="E319" s="279"/>
      <c r="F319" s="353"/>
      <c r="G319" s="354"/>
    </row>
    <row r="320" spans="2:7" x14ac:dyDescent="0.2">
      <c r="C320" s="272" t="s">
        <v>208</v>
      </c>
      <c r="D320" s="273" t="s">
        <v>209</v>
      </c>
      <c r="E320" s="375" t="s">
        <v>210</v>
      </c>
      <c r="F320" s="273" t="s">
        <v>211</v>
      </c>
      <c r="G320" s="276" t="s">
        <v>212</v>
      </c>
    </row>
    <row r="321" spans="2:7" x14ac:dyDescent="0.2">
      <c r="E321" s="279"/>
      <c r="F321" s="353"/>
      <c r="G321" s="354"/>
    </row>
    <row r="322" spans="2:7" ht="25.5" x14ac:dyDescent="0.2">
      <c r="B322" s="240" t="s">
        <v>214</v>
      </c>
      <c r="C322" s="376" t="s">
        <v>313</v>
      </c>
      <c r="D322" s="240" t="s">
        <v>1</v>
      </c>
      <c r="E322" s="311">
        <v>1</v>
      </c>
      <c r="F322" s="28">
        <v>0</v>
      </c>
      <c r="G322" s="40">
        <f>F322*E322</f>
        <v>0</v>
      </c>
    </row>
    <row r="323" spans="2:7" x14ac:dyDescent="0.2">
      <c r="C323" s="184"/>
      <c r="E323" s="279"/>
      <c r="F323" s="353"/>
      <c r="G323" s="354"/>
    </row>
    <row r="324" spans="2:7" ht="63.75" x14ac:dyDescent="0.2">
      <c r="B324" s="240" t="s">
        <v>266</v>
      </c>
      <c r="C324" s="239" t="s">
        <v>314</v>
      </c>
      <c r="D324" s="240" t="s">
        <v>261</v>
      </c>
      <c r="E324" s="279">
        <f>0.5*0.5*E338</f>
        <v>11</v>
      </c>
      <c r="F324" s="28">
        <v>0</v>
      </c>
      <c r="G324" s="40">
        <f>F324*E324</f>
        <v>0</v>
      </c>
    </row>
    <row r="325" spans="2:7" x14ac:dyDescent="0.2">
      <c r="E325" s="279"/>
      <c r="F325" s="353"/>
      <c r="G325" s="354"/>
    </row>
    <row r="326" spans="2:7" x14ac:dyDescent="0.2">
      <c r="B326" s="240" t="s">
        <v>306</v>
      </c>
      <c r="C326" s="239" t="s">
        <v>315</v>
      </c>
      <c r="D326" s="240">
        <v>10</v>
      </c>
      <c r="E326" s="279"/>
      <c r="F326" s="353"/>
      <c r="G326" s="354">
        <f>SUM(G321:G325)*(D326/100)</f>
        <v>0</v>
      </c>
    </row>
    <row r="327" spans="2:7" x14ac:dyDescent="0.2">
      <c r="E327" s="279"/>
      <c r="F327" s="353"/>
      <c r="G327" s="354"/>
    </row>
    <row r="328" spans="2:7" ht="26.25" thickBot="1" x14ac:dyDescent="0.25">
      <c r="B328" s="222" t="s">
        <v>193</v>
      </c>
      <c r="C328" s="297" t="s">
        <v>316</v>
      </c>
      <c r="D328" s="222"/>
      <c r="E328" s="370"/>
      <c r="F328" s="222"/>
      <c r="G328" s="284">
        <f>SUM(G321:G326)</f>
        <v>0</v>
      </c>
    </row>
    <row r="329" spans="2:7" ht="13.5" thickTop="1" x14ac:dyDescent="0.2">
      <c r="E329" s="279"/>
      <c r="F329" s="353"/>
      <c r="G329" s="354"/>
    </row>
    <row r="330" spans="2:7" x14ac:dyDescent="0.2">
      <c r="C330" s="184"/>
      <c r="E330" s="279"/>
      <c r="F330" s="353"/>
      <c r="G330" s="210" t="s">
        <v>212</v>
      </c>
    </row>
    <row r="331" spans="2:7" ht="17.25" thickBot="1" x14ac:dyDescent="0.25">
      <c r="B331" s="305" t="s">
        <v>580</v>
      </c>
      <c r="C331" s="377"/>
      <c r="D331" s="378"/>
      <c r="E331" s="378"/>
      <c r="F331" s="379"/>
      <c r="G331" s="271">
        <f>G354</f>
        <v>0</v>
      </c>
    </row>
    <row r="332" spans="2:7" ht="13.5" thickTop="1" x14ac:dyDescent="0.2">
      <c r="C332" s="184"/>
      <c r="E332" s="279"/>
      <c r="F332" s="353"/>
      <c r="G332" s="354"/>
    </row>
    <row r="333" spans="2:7" x14ac:dyDescent="0.2">
      <c r="C333" s="272" t="s">
        <v>208</v>
      </c>
      <c r="D333" s="273" t="s">
        <v>209</v>
      </c>
      <c r="E333" s="273" t="s">
        <v>210</v>
      </c>
      <c r="F333" s="273" t="s">
        <v>211</v>
      </c>
      <c r="G333" s="308" t="s">
        <v>212</v>
      </c>
    </row>
    <row r="334" spans="2:7" x14ac:dyDescent="0.2">
      <c r="C334" s="184"/>
      <c r="E334" s="279"/>
      <c r="F334" s="353"/>
      <c r="G334" s="354"/>
    </row>
    <row r="335" spans="2:7" ht="25.5" x14ac:dyDescent="0.2">
      <c r="B335" s="240" t="s">
        <v>581</v>
      </c>
      <c r="C335" s="376" t="s">
        <v>582</v>
      </c>
      <c r="D335" s="240" t="s">
        <v>1</v>
      </c>
      <c r="E335" s="279">
        <v>1</v>
      </c>
      <c r="F335" s="28">
        <v>0</v>
      </c>
      <c r="G335" s="40">
        <f>F335*E335</f>
        <v>0</v>
      </c>
    </row>
    <row r="336" spans="2:7" x14ac:dyDescent="0.2">
      <c r="C336" s="376"/>
      <c r="E336" s="279"/>
      <c r="F336" s="40"/>
      <c r="G336" s="40"/>
    </row>
    <row r="337" spans="2:14" ht="64.5" customHeight="1" x14ac:dyDescent="0.2">
      <c r="C337" s="310" t="s">
        <v>583</v>
      </c>
      <c r="E337" s="279"/>
      <c r="F337" s="40"/>
      <c r="G337" s="40"/>
    </row>
    <row r="338" spans="2:14" x14ac:dyDescent="0.2">
      <c r="C338" s="239" t="s">
        <v>584</v>
      </c>
      <c r="D338" s="240" t="s">
        <v>105</v>
      </c>
      <c r="E338" s="241">
        <v>44</v>
      </c>
      <c r="F338" s="28">
        <v>0</v>
      </c>
      <c r="G338" s="44">
        <f>F338*E338</f>
        <v>0</v>
      </c>
    </row>
    <row r="339" spans="2:14" x14ac:dyDescent="0.2">
      <c r="F339" s="40"/>
      <c r="G339" s="44"/>
    </row>
    <row r="340" spans="2:14" ht="39.75" customHeight="1" x14ac:dyDescent="0.2">
      <c r="B340" s="240" t="s">
        <v>585</v>
      </c>
      <c r="C340" s="239" t="s">
        <v>586</v>
      </c>
      <c r="D340" s="240" t="s">
        <v>1</v>
      </c>
      <c r="E340" s="311">
        <f>H395</f>
        <v>14</v>
      </c>
      <c r="F340" s="60">
        <v>0</v>
      </c>
      <c r="G340" s="40">
        <f>F340*E340</f>
        <v>0</v>
      </c>
      <c r="I340" s="240"/>
      <c r="J340" s="310"/>
      <c r="K340" s="310"/>
      <c r="L340" s="307"/>
      <c r="M340" s="242"/>
      <c r="N340" s="309"/>
    </row>
    <row r="341" spans="2:14" ht="6.75" customHeight="1" x14ac:dyDescent="0.2">
      <c r="E341" s="311"/>
      <c r="F341" s="40"/>
      <c r="G341" s="40"/>
      <c r="I341" s="240"/>
      <c r="J341" s="310"/>
      <c r="K341" s="310"/>
      <c r="L341" s="307"/>
      <c r="M341" s="242"/>
      <c r="N341" s="309"/>
    </row>
    <row r="342" spans="2:14" ht="63.75" x14ac:dyDescent="0.2">
      <c r="B342" s="240" t="s">
        <v>587</v>
      </c>
      <c r="C342" s="239" t="s">
        <v>588</v>
      </c>
      <c r="E342" s="279"/>
    </row>
    <row r="343" spans="2:14" x14ac:dyDescent="0.2">
      <c r="C343" s="239" t="s">
        <v>589</v>
      </c>
      <c r="D343" s="240" t="s">
        <v>1</v>
      </c>
      <c r="E343" s="279">
        <f>E397</f>
        <v>5</v>
      </c>
      <c r="F343" s="28">
        <v>0</v>
      </c>
      <c r="G343" s="44">
        <f>F343*E343</f>
        <v>0</v>
      </c>
    </row>
    <row r="344" spans="2:14" ht="8.25" customHeight="1" x14ac:dyDescent="0.2">
      <c r="E344" s="279"/>
      <c r="F344" s="353"/>
      <c r="G344" s="354"/>
      <c r="I344" s="240"/>
      <c r="J344" s="239"/>
      <c r="K344" s="240"/>
      <c r="L344" s="241"/>
      <c r="M344" s="242"/>
      <c r="N344" s="44"/>
    </row>
    <row r="345" spans="2:14" ht="38.25" x14ac:dyDescent="0.2">
      <c r="B345" s="298" t="s">
        <v>590</v>
      </c>
      <c r="C345" s="239" t="s">
        <v>591</v>
      </c>
      <c r="D345" s="240" t="s">
        <v>105</v>
      </c>
      <c r="E345" s="241">
        <f>E379</f>
        <v>73</v>
      </c>
      <c r="F345" s="28">
        <v>0</v>
      </c>
      <c r="G345" s="40">
        <f>F345*E345</f>
        <v>0</v>
      </c>
    </row>
    <row r="346" spans="2:14" x14ac:dyDescent="0.2">
      <c r="B346" s="298"/>
      <c r="F346" s="241"/>
      <c r="G346" s="40"/>
    </row>
    <row r="347" spans="2:14" ht="38.25" x14ac:dyDescent="0.2">
      <c r="B347" s="240" t="s">
        <v>592</v>
      </c>
      <c r="C347" s="239" t="s">
        <v>593</v>
      </c>
      <c r="D347" s="191"/>
      <c r="E347" s="191"/>
      <c r="F347" s="312"/>
      <c r="G347" s="191"/>
    </row>
    <row r="348" spans="2:14" x14ac:dyDescent="0.2">
      <c r="C348" s="294" t="s">
        <v>594</v>
      </c>
      <c r="D348" s="240" t="s">
        <v>1</v>
      </c>
      <c r="E348" s="279">
        <v>2</v>
      </c>
      <c r="F348" s="28">
        <v>0</v>
      </c>
      <c r="G348" s="44">
        <f>F348*E348</f>
        <v>0</v>
      </c>
    </row>
    <row r="349" spans="2:14" x14ac:dyDescent="0.2">
      <c r="F349" s="353"/>
      <c r="G349" s="354"/>
    </row>
    <row r="350" spans="2:14" ht="38.25" x14ac:dyDescent="0.2">
      <c r="B350" s="298" t="s">
        <v>595</v>
      </c>
      <c r="C350" s="239" t="s">
        <v>596</v>
      </c>
      <c r="D350" s="240" t="s">
        <v>1</v>
      </c>
      <c r="E350" s="311">
        <v>1</v>
      </c>
      <c r="F350" s="28">
        <v>0</v>
      </c>
      <c r="G350" s="40">
        <f>F350*E350</f>
        <v>0</v>
      </c>
    </row>
    <row r="351" spans="2:14" x14ac:dyDescent="0.2">
      <c r="E351" s="279"/>
      <c r="F351" s="353"/>
      <c r="G351" s="354"/>
    </row>
    <row r="352" spans="2:14" x14ac:dyDescent="0.2">
      <c r="B352" s="240" t="s">
        <v>509</v>
      </c>
      <c r="C352" s="239" t="s">
        <v>315</v>
      </c>
      <c r="D352" s="240">
        <v>10</v>
      </c>
      <c r="E352" s="279"/>
      <c r="F352" s="353"/>
      <c r="G352" s="354">
        <f>SUM(G334:G350)*(D352/100)</f>
        <v>0</v>
      </c>
    </row>
    <row r="353" spans="2:7" x14ac:dyDescent="0.2">
      <c r="E353" s="279"/>
      <c r="F353" s="353"/>
      <c r="G353" s="354"/>
    </row>
    <row r="354" spans="2:7" ht="13.5" thickBot="1" x14ac:dyDescent="0.25">
      <c r="B354" s="222" t="s">
        <v>449</v>
      </c>
      <c r="C354" s="297" t="s">
        <v>597</v>
      </c>
      <c r="D354" s="283" t="s">
        <v>512</v>
      </c>
      <c r="E354" s="380"/>
      <c r="F354" s="370"/>
      <c r="G354" s="284">
        <f>SUM(G335:G353)</f>
        <v>0</v>
      </c>
    </row>
    <row r="355" spans="2:7" ht="13.5" thickTop="1" x14ac:dyDescent="0.2">
      <c r="B355" s="371"/>
      <c r="E355" s="279"/>
    </row>
    <row r="356" spans="2:7" ht="16.5" x14ac:dyDescent="0.25">
      <c r="B356" s="260" t="s">
        <v>598</v>
      </c>
      <c r="C356" s="315"/>
      <c r="D356" s="262"/>
      <c r="E356" s="381"/>
      <c r="F356" s="382"/>
      <c r="G356" s="383"/>
    </row>
    <row r="357" spans="2:7" ht="15" x14ac:dyDescent="0.2">
      <c r="B357" s="622"/>
      <c r="C357" s="623"/>
      <c r="E357" s="279"/>
      <c r="F357" s="353"/>
      <c r="G357" s="354"/>
    </row>
    <row r="358" spans="2:7" x14ac:dyDescent="0.2">
      <c r="B358" s="624" t="s">
        <v>599</v>
      </c>
      <c r="C358" s="624"/>
      <c r="D358" s="624"/>
      <c r="E358" s="625"/>
      <c r="F358" s="385"/>
      <c r="G358" s="386"/>
    </row>
    <row r="359" spans="2:7" x14ac:dyDescent="0.2">
      <c r="B359" s="624"/>
      <c r="C359" s="624"/>
      <c r="D359" s="624"/>
      <c r="E359" s="625"/>
      <c r="F359" s="385"/>
      <c r="G359" s="386"/>
    </row>
    <row r="360" spans="2:7" x14ac:dyDescent="0.2">
      <c r="B360" s="624"/>
      <c r="C360" s="624"/>
      <c r="D360" s="624"/>
      <c r="E360" s="625"/>
      <c r="F360" s="385"/>
      <c r="G360" s="386"/>
    </row>
    <row r="361" spans="2:7" x14ac:dyDescent="0.2">
      <c r="B361" s="624"/>
      <c r="C361" s="624"/>
      <c r="D361" s="624"/>
      <c r="E361" s="625"/>
      <c r="F361" s="385"/>
      <c r="G361" s="386"/>
    </row>
    <row r="362" spans="2:7" x14ac:dyDescent="0.2">
      <c r="B362" s="624"/>
      <c r="C362" s="624"/>
      <c r="D362" s="624"/>
      <c r="E362" s="625"/>
      <c r="F362" s="385"/>
      <c r="G362" s="386"/>
    </row>
    <row r="363" spans="2:7" x14ac:dyDescent="0.2">
      <c r="B363" s="624"/>
      <c r="C363" s="624"/>
      <c r="D363" s="624"/>
      <c r="E363" s="625"/>
      <c r="F363" s="385"/>
      <c r="G363" s="386"/>
    </row>
    <row r="364" spans="2:7" x14ac:dyDescent="0.2">
      <c r="B364" s="624"/>
      <c r="C364" s="624"/>
      <c r="D364" s="624"/>
      <c r="E364" s="625"/>
      <c r="F364" s="385"/>
      <c r="G364" s="386"/>
    </row>
    <row r="365" spans="2:7" x14ac:dyDescent="0.2">
      <c r="B365" s="624"/>
      <c r="C365" s="624"/>
      <c r="D365" s="624"/>
      <c r="E365" s="625"/>
      <c r="F365" s="385"/>
      <c r="G365" s="386"/>
    </row>
    <row r="366" spans="2:7" x14ac:dyDescent="0.2">
      <c r="B366" s="624"/>
      <c r="C366" s="624"/>
      <c r="D366" s="624"/>
      <c r="E366" s="625"/>
      <c r="F366" s="385"/>
      <c r="G366" s="386"/>
    </row>
    <row r="367" spans="2:7" x14ac:dyDescent="0.2">
      <c r="B367" s="624"/>
      <c r="C367" s="624"/>
      <c r="D367" s="624"/>
      <c r="E367" s="625"/>
      <c r="F367" s="385"/>
      <c r="G367" s="386"/>
    </row>
    <row r="368" spans="2:7" x14ac:dyDescent="0.2">
      <c r="B368" s="624"/>
      <c r="C368" s="624"/>
      <c r="D368" s="624"/>
      <c r="E368" s="625"/>
      <c r="F368" s="385"/>
      <c r="G368" s="386"/>
    </row>
    <row r="369" spans="2:7" x14ac:dyDescent="0.2">
      <c r="B369" s="624"/>
      <c r="C369" s="624"/>
      <c r="D369" s="624"/>
      <c r="E369" s="625"/>
      <c r="F369" s="385"/>
      <c r="G369" s="386"/>
    </row>
    <row r="370" spans="2:7" x14ac:dyDescent="0.2">
      <c r="B370" s="624"/>
      <c r="C370" s="624"/>
      <c r="D370" s="624"/>
      <c r="E370" s="625"/>
      <c r="F370" s="385"/>
      <c r="G370" s="386"/>
    </row>
    <row r="371" spans="2:7" x14ac:dyDescent="0.2">
      <c r="B371" s="624"/>
      <c r="C371" s="624"/>
      <c r="D371" s="624"/>
      <c r="E371" s="625"/>
      <c r="F371" s="385"/>
      <c r="G371" s="386"/>
    </row>
    <row r="372" spans="2:7" ht="21.75" customHeight="1" x14ac:dyDescent="0.2">
      <c r="B372" s="624"/>
      <c r="C372" s="624"/>
      <c r="D372" s="624"/>
      <c r="E372" s="625"/>
      <c r="F372" s="385"/>
      <c r="G372" s="386"/>
    </row>
    <row r="373" spans="2:7" x14ac:dyDescent="0.2">
      <c r="B373" s="300"/>
      <c r="C373" s="320"/>
      <c r="D373" s="320"/>
      <c r="E373" s="387"/>
      <c r="F373" s="388"/>
      <c r="G373" s="322" t="s">
        <v>212</v>
      </c>
    </row>
    <row r="374" spans="2:7" ht="13.5" thickBot="1" x14ac:dyDescent="0.25">
      <c r="B374" s="222" t="s">
        <v>451</v>
      </c>
      <c r="C374" s="297" t="s">
        <v>600</v>
      </c>
      <c r="D374" s="222"/>
      <c r="E374" s="380"/>
      <c r="F374" s="370"/>
      <c r="G374" s="284">
        <f>G403</f>
        <v>0</v>
      </c>
    </row>
    <row r="375" spans="2:7" ht="13.5" thickTop="1" x14ac:dyDescent="0.2">
      <c r="C375" s="314"/>
      <c r="E375" s="311"/>
      <c r="F375" s="385"/>
      <c r="G375" s="386"/>
    </row>
    <row r="376" spans="2:7" x14ac:dyDescent="0.2">
      <c r="C376" s="389" t="s">
        <v>208</v>
      </c>
      <c r="D376" s="273" t="s">
        <v>209</v>
      </c>
      <c r="E376" s="390" t="s">
        <v>210</v>
      </c>
      <c r="F376" s="391" t="s">
        <v>211</v>
      </c>
      <c r="G376" s="392" t="s">
        <v>212</v>
      </c>
    </row>
    <row r="377" spans="2:7" x14ac:dyDescent="0.2">
      <c r="C377" s="393"/>
      <c r="D377" s="206"/>
      <c r="E377" s="394"/>
      <c r="F377" s="395"/>
      <c r="G377" s="396"/>
    </row>
    <row r="378" spans="2:7" x14ac:dyDescent="0.2">
      <c r="B378" s="310" t="s">
        <v>601</v>
      </c>
      <c r="C378" s="310" t="s">
        <v>602</v>
      </c>
      <c r="D378" s="310"/>
      <c r="E378" s="298"/>
      <c r="F378" s="385"/>
      <c r="G378" s="386"/>
    </row>
    <row r="379" spans="2:7" x14ac:dyDescent="0.2">
      <c r="B379" s="310"/>
      <c r="C379" s="310" t="s">
        <v>603</v>
      </c>
      <c r="D379" s="240" t="s">
        <v>105</v>
      </c>
      <c r="E379" s="311">
        <v>73</v>
      </c>
      <c r="F379" s="31">
        <v>0</v>
      </c>
      <c r="G379" s="40">
        <f>F379*E379</f>
        <v>0</v>
      </c>
    </row>
    <row r="380" spans="2:7" x14ac:dyDescent="0.2">
      <c r="B380" s="310"/>
      <c r="C380" s="310" t="s">
        <v>604</v>
      </c>
      <c r="D380" s="240" t="s">
        <v>105</v>
      </c>
      <c r="E380" s="311">
        <f>6*2</f>
        <v>12</v>
      </c>
      <c r="F380" s="28">
        <v>0</v>
      </c>
      <c r="G380" s="44">
        <f>F380*E380</f>
        <v>0</v>
      </c>
    </row>
    <row r="381" spans="2:7" x14ac:dyDescent="0.2">
      <c r="B381" s="310"/>
      <c r="C381" s="310"/>
      <c r="E381" s="311"/>
      <c r="F381" s="311"/>
      <c r="G381" s="44"/>
    </row>
    <row r="382" spans="2:7" x14ac:dyDescent="0.2">
      <c r="B382" s="337" t="s">
        <v>522</v>
      </c>
      <c r="C382" s="624" t="s">
        <v>605</v>
      </c>
      <c r="D382" s="624"/>
      <c r="E382" s="311"/>
      <c r="F382" s="281"/>
      <c r="G382" s="293"/>
    </row>
    <row r="383" spans="2:7" x14ac:dyDescent="0.2">
      <c r="B383" s="306"/>
      <c r="C383" s="314" t="s">
        <v>606</v>
      </c>
      <c r="D383" s="240" t="s">
        <v>1</v>
      </c>
      <c r="E383" s="311">
        <v>2</v>
      </c>
      <c r="F383" s="28">
        <v>0</v>
      </c>
      <c r="G383" s="44">
        <f t="shared" ref="G383:G384" si="6">F383*E383</f>
        <v>0</v>
      </c>
    </row>
    <row r="384" spans="2:7" x14ac:dyDescent="0.2">
      <c r="B384" s="306"/>
      <c r="C384" s="314" t="s">
        <v>607</v>
      </c>
      <c r="D384" s="240" t="s">
        <v>1</v>
      </c>
      <c r="E384" s="311">
        <v>2</v>
      </c>
      <c r="F384" s="28">
        <v>0</v>
      </c>
      <c r="G384" s="44">
        <f t="shared" si="6"/>
        <v>0</v>
      </c>
    </row>
    <row r="385" spans="2:8" x14ac:dyDescent="0.2">
      <c r="B385" s="306"/>
      <c r="C385" s="397" t="s">
        <v>608</v>
      </c>
      <c r="E385" s="311"/>
      <c r="F385" s="281"/>
      <c r="G385" s="44"/>
    </row>
    <row r="386" spans="2:8" x14ac:dyDescent="0.2">
      <c r="B386" s="306"/>
      <c r="C386" s="314"/>
      <c r="E386" s="311"/>
      <c r="F386" s="385"/>
      <c r="G386" s="40"/>
    </row>
    <row r="387" spans="2:8" ht="38.25" x14ac:dyDescent="0.2">
      <c r="B387" s="240" t="s">
        <v>609</v>
      </c>
      <c r="C387" s="239" t="s">
        <v>610</v>
      </c>
      <c r="D387" s="240" t="s">
        <v>93</v>
      </c>
      <c r="E387" s="241">
        <v>1</v>
      </c>
      <c r="F387" s="28">
        <v>0</v>
      </c>
      <c r="G387" s="398">
        <f>F387*E387</f>
        <v>0</v>
      </c>
    </row>
    <row r="388" spans="2:8" x14ac:dyDescent="0.2">
      <c r="F388" s="385"/>
      <c r="G388" s="398"/>
    </row>
    <row r="389" spans="2:8" x14ac:dyDescent="0.2">
      <c r="B389" s="240" t="s">
        <v>542</v>
      </c>
      <c r="C389" s="624" t="s">
        <v>611</v>
      </c>
      <c r="D389" s="622"/>
      <c r="E389" s="311" t="s">
        <v>231</v>
      </c>
      <c r="F389" s="385"/>
      <c r="G389" s="386"/>
    </row>
    <row r="390" spans="2:8" x14ac:dyDescent="0.2">
      <c r="C390" s="239" t="s">
        <v>612</v>
      </c>
      <c r="D390" s="240" t="s">
        <v>1</v>
      </c>
      <c r="E390" s="311">
        <v>2</v>
      </c>
      <c r="F390" s="31">
        <v>0</v>
      </c>
      <c r="G390" s="40">
        <f>F390*E390</f>
        <v>0</v>
      </c>
    </row>
    <row r="391" spans="2:8" x14ac:dyDescent="0.2">
      <c r="E391" s="311"/>
      <c r="F391" s="311"/>
      <c r="G391" s="40"/>
    </row>
    <row r="392" spans="2:8" ht="58.5" customHeight="1" x14ac:dyDescent="0.2">
      <c r="B392" s="240" t="s">
        <v>613</v>
      </c>
      <c r="C392" s="314" t="s">
        <v>614</v>
      </c>
      <c r="F392" s="281"/>
      <c r="G392" s="44"/>
    </row>
    <row r="393" spans="2:8" x14ac:dyDescent="0.2">
      <c r="C393" s="314" t="s">
        <v>615</v>
      </c>
      <c r="D393" s="240" t="s">
        <v>1</v>
      </c>
      <c r="E393" s="241">
        <v>2</v>
      </c>
      <c r="F393" s="28">
        <v>0</v>
      </c>
      <c r="G393" s="44">
        <f>F393*E393</f>
        <v>0</v>
      </c>
    </row>
    <row r="394" spans="2:8" x14ac:dyDescent="0.2">
      <c r="C394" s="314" t="s">
        <v>616</v>
      </c>
      <c r="D394" s="240" t="s">
        <v>1</v>
      </c>
      <c r="E394" s="241">
        <v>5</v>
      </c>
      <c r="F394" s="28">
        <v>0</v>
      </c>
      <c r="G394" s="44">
        <f>F394*E394</f>
        <v>0</v>
      </c>
    </row>
    <row r="395" spans="2:8" x14ac:dyDescent="0.2">
      <c r="E395" s="191"/>
      <c r="F395" s="281"/>
      <c r="H395" s="279">
        <f>SUM(E383:E394)</f>
        <v>14</v>
      </c>
    </row>
    <row r="396" spans="2:8" ht="129" customHeight="1" x14ac:dyDescent="0.2">
      <c r="B396" s="240" t="s">
        <v>617</v>
      </c>
      <c r="C396" s="239" t="s">
        <v>618</v>
      </c>
      <c r="D396" s="399"/>
      <c r="E396" s="399"/>
    </row>
    <row r="397" spans="2:8" x14ac:dyDescent="0.2">
      <c r="C397" s="239" t="s">
        <v>619</v>
      </c>
      <c r="D397" s="240" t="s">
        <v>1</v>
      </c>
      <c r="E397" s="311">
        <v>5</v>
      </c>
      <c r="F397" s="28">
        <v>0</v>
      </c>
      <c r="G397" s="44">
        <f>F397*E397</f>
        <v>0</v>
      </c>
    </row>
    <row r="398" spans="2:8" x14ac:dyDescent="0.2">
      <c r="F398" s="353"/>
      <c r="G398" s="354"/>
    </row>
    <row r="399" spans="2:8" x14ac:dyDescent="0.2">
      <c r="B399" s="240" t="s">
        <v>572</v>
      </c>
      <c r="C399" s="239" t="s">
        <v>573</v>
      </c>
      <c r="D399" s="240">
        <v>10</v>
      </c>
      <c r="E399" s="311"/>
      <c r="F399" s="355">
        <v>0</v>
      </c>
      <c r="G399" s="354">
        <f>SUM(G378:G397)*(D399/100)</f>
        <v>0</v>
      </c>
    </row>
    <row r="400" spans="2:8" x14ac:dyDescent="0.2">
      <c r="E400" s="311"/>
      <c r="F400" s="355"/>
      <c r="G400" s="354"/>
    </row>
    <row r="401" spans="1:9" x14ac:dyDescent="0.2">
      <c r="B401" s="240" t="s">
        <v>620</v>
      </c>
      <c r="C401" s="239" t="s">
        <v>574</v>
      </c>
      <c r="D401" s="240">
        <v>10</v>
      </c>
      <c r="E401" s="311"/>
      <c r="F401" s="355"/>
      <c r="G401" s="354">
        <f>SUM(G379:G397)*(D401/100)</f>
        <v>0</v>
      </c>
    </row>
    <row r="402" spans="1:9" x14ac:dyDescent="0.2">
      <c r="C402" s="314"/>
      <c r="E402" s="311"/>
      <c r="F402" s="385"/>
      <c r="G402" s="386"/>
    </row>
    <row r="403" spans="1:9" ht="13.5" thickBot="1" x14ac:dyDescent="0.25">
      <c r="B403" s="222" t="s">
        <v>451</v>
      </c>
      <c r="C403" s="297" t="s">
        <v>621</v>
      </c>
      <c r="D403" s="283" t="s">
        <v>512</v>
      </c>
      <c r="E403" s="380"/>
      <c r="F403" s="370"/>
      <c r="G403" s="284">
        <f>SUM(G378:G402)</f>
        <v>0</v>
      </c>
    </row>
    <row r="404" spans="1:9" ht="13.5" thickTop="1" x14ac:dyDescent="0.2">
      <c r="B404" s="206"/>
      <c r="C404" s="207"/>
      <c r="D404" s="278"/>
      <c r="E404" s="394"/>
      <c r="F404" s="369"/>
      <c r="G404" s="210"/>
    </row>
    <row r="405" spans="1:9" ht="21" customHeight="1" x14ac:dyDescent="0.2">
      <c r="B405" s="363"/>
      <c r="D405" s="365"/>
      <c r="E405" s="366"/>
      <c r="F405" s="367"/>
      <c r="G405" s="368"/>
    </row>
    <row r="406" spans="1:9" s="336" customFormat="1" ht="15" customHeight="1" x14ac:dyDescent="0.2">
      <c r="A406" s="184"/>
      <c r="B406" s="240"/>
      <c r="C406" s="239"/>
      <c r="D406" s="240"/>
      <c r="E406" s="241"/>
      <c r="F406" s="242"/>
      <c r="G406" s="243"/>
      <c r="H406" s="191"/>
      <c r="I406" s="191"/>
    </row>
    <row r="407" spans="1:9" ht="9.9499999999999993" customHeight="1" x14ac:dyDescent="0.2"/>
    <row r="408" spans="1:9" s="184" customFormat="1" ht="15" customHeight="1" x14ac:dyDescent="0.2">
      <c r="B408" s="240"/>
      <c r="C408" s="239"/>
      <c r="D408" s="240"/>
      <c r="E408" s="241"/>
      <c r="F408" s="242"/>
      <c r="G408" s="243"/>
      <c r="H408" s="191"/>
      <c r="I408" s="191"/>
    </row>
    <row r="415" spans="1:9" s="184" customFormat="1" x14ac:dyDescent="0.2">
      <c r="B415" s="240"/>
      <c r="C415" s="239"/>
      <c r="D415" s="240"/>
      <c r="E415" s="241"/>
      <c r="F415" s="242"/>
      <c r="G415" s="243"/>
      <c r="H415" s="191"/>
      <c r="I415" s="191"/>
    </row>
    <row r="416" spans="1:9" s="184" customFormat="1" ht="8.25" customHeight="1" x14ac:dyDescent="0.2">
      <c r="B416" s="240"/>
      <c r="C416" s="239"/>
      <c r="D416" s="240"/>
      <c r="E416" s="241"/>
      <c r="F416" s="242"/>
      <c r="G416" s="243"/>
      <c r="H416" s="191"/>
      <c r="I416" s="191"/>
    </row>
    <row r="417" spans="1:9" s="184" customFormat="1" x14ac:dyDescent="0.2">
      <c r="B417" s="240"/>
      <c r="C417" s="239"/>
      <c r="D417" s="240"/>
      <c r="E417" s="241"/>
      <c r="F417" s="242"/>
      <c r="G417" s="243"/>
      <c r="H417" s="191"/>
      <c r="I417" s="191"/>
    </row>
    <row r="418" spans="1:9" s="184" customFormat="1" x14ac:dyDescent="0.2">
      <c r="B418" s="240"/>
      <c r="C418" s="239"/>
      <c r="D418" s="240"/>
      <c r="E418" s="241"/>
      <c r="F418" s="242"/>
      <c r="G418" s="243"/>
      <c r="H418" s="191"/>
      <c r="I418" s="191"/>
    </row>
    <row r="419" spans="1:9" s="184" customFormat="1" x14ac:dyDescent="0.2">
      <c r="B419" s="240"/>
      <c r="C419" s="239"/>
      <c r="D419" s="240"/>
      <c r="E419" s="241"/>
      <c r="F419" s="242"/>
      <c r="G419" s="243"/>
      <c r="H419" s="191"/>
      <c r="I419" s="191"/>
    </row>
    <row r="420" spans="1:9" s="184" customFormat="1" x14ac:dyDescent="0.2">
      <c r="B420" s="240"/>
      <c r="C420" s="239"/>
      <c r="D420" s="240"/>
      <c r="E420" s="241"/>
      <c r="F420" s="242"/>
      <c r="G420" s="243"/>
      <c r="H420" s="191"/>
      <c r="I420" s="191"/>
    </row>
    <row r="421" spans="1:9" s="184" customFormat="1" x14ac:dyDescent="0.2">
      <c r="B421" s="240"/>
      <c r="C421" s="239"/>
      <c r="D421" s="240"/>
      <c r="E421" s="241"/>
      <c r="F421" s="242"/>
      <c r="G421" s="243"/>
      <c r="H421" s="191"/>
      <c r="I421" s="191"/>
    </row>
    <row r="422" spans="1:9" s="184" customFormat="1" ht="7.5" customHeight="1" x14ac:dyDescent="0.2">
      <c r="B422" s="240"/>
      <c r="C422" s="239"/>
      <c r="D422" s="240"/>
      <c r="E422" s="241"/>
      <c r="F422" s="242"/>
      <c r="G422" s="243"/>
      <c r="H422" s="191"/>
      <c r="I422" s="191"/>
    </row>
    <row r="424" spans="1:9" ht="7.5" customHeight="1" x14ac:dyDescent="0.2"/>
    <row r="425" spans="1:9" ht="55.5" customHeight="1" x14ac:dyDescent="0.2"/>
    <row r="426" spans="1:9" ht="6.75" customHeight="1" x14ac:dyDescent="0.2"/>
    <row r="428" spans="1:9" ht="8.25" customHeight="1" x14ac:dyDescent="0.2"/>
    <row r="429" spans="1:9" s="282" customFormat="1" ht="13.5" thickBot="1" x14ac:dyDescent="0.25">
      <c r="A429" s="184"/>
      <c r="B429" s="240"/>
      <c r="C429" s="239"/>
      <c r="D429" s="240"/>
      <c r="E429" s="241"/>
      <c r="F429" s="242"/>
      <c r="G429" s="243"/>
      <c r="H429" s="191"/>
      <c r="I429" s="191"/>
    </row>
    <row r="430" spans="1:9" s="192" customFormat="1" ht="13.5" thickTop="1" x14ac:dyDescent="0.2">
      <c r="A430" s="184"/>
      <c r="B430" s="240"/>
      <c r="C430" s="239"/>
      <c r="D430" s="240"/>
      <c r="E430" s="241"/>
      <c r="F430" s="242"/>
      <c r="G430" s="243"/>
      <c r="H430" s="191"/>
      <c r="I430" s="191"/>
    </row>
    <row r="431" spans="1:9" s="400" customFormat="1" ht="15" x14ac:dyDescent="0.2">
      <c r="A431" s="184"/>
      <c r="B431" s="240"/>
      <c r="C431" s="239"/>
      <c r="D431" s="240"/>
      <c r="E431" s="241"/>
      <c r="F431" s="242"/>
      <c r="G431" s="243"/>
      <c r="H431" s="191"/>
      <c r="I431" s="191"/>
    </row>
    <row r="432" spans="1:9" s="400" customFormat="1" ht="21" customHeight="1" x14ac:dyDescent="0.2">
      <c r="A432" s="184"/>
      <c r="B432" s="240"/>
      <c r="C432" s="239"/>
      <c r="D432" s="240"/>
      <c r="E432" s="241"/>
      <c r="F432" s="242"/>
      <c r="G432" s="243"/>
      <c r="H432" s="191"/>
      <c r="I432" s="191"/>
    </row>
  </sheetData>
  <sheetProtection algorithmName="SHA-512" hashValue="9mDEWPek/NqFg1OErgBwSQMMps6rUkdLC4A747mnSJuRlcjZwE1Zh+4SGRbGqvs3zStCJ8llimlO/rm2Q+Y/6g==" saltValue="97xiPP6HVe+XgmTZLdyh/w==" spinCount="100000" sheet="1" objects="1" scenarios="1"/>
  <mergeCells count="9">
    <mergeCell ref="B357:C357"/>
    <mergeCell ref="B358:E372"/>
    <mergeCell ref="C382:D382"/>
    <mergeCell ref="C389:D389"/>
    <mergeCell ref="B3:G3"/>
    <mergeCell ref="B29:E29"/>
    <mergeCell ref="B32:E44"/>
    <mergeCell ref="B152:E154"/>
    <mergeCell ref="B216:E230"/>
  </mergeCells>
  <phoneticPr fontId="18" type="noConversion"/>
  <conditionalFormatting sqref="F50 F52 F54 F56 F81 F83 F96:F97 F102 F105 F107 F109 F111 F130 F136 F138 F140 F143 F162 F164 F170:F172 F175 F178 F181 F192 F194 F196 F198 F200 F202 F204 F206 F208 F245:F254 F258:F262 F269 F271:F272 F348 F383:F384">
    <cfRule type="expression" dxfId="212" priority="59">
      <formula>F50=""</formula>
    </cfRule>
  </conditionalFormatting>
  <conditionalFormatting sqref="F59:F63">
    <cfRule type="expression" dxfId="211" priority="54">
      <formula>F59=""</formula>
    </cfRule>
  </conditionalFormatting>
  <conditionalFormatting sqref="F65">
    <cfRule type="expression" dxfId="210" priority="7">
      <formula>F65=""</formula>
    </cfRule>
  </conditionalFormatting>
  <conditionalFormatting sqref="F67">
    <cfRule type="expression" dxfId="209" priority="17">
      <formula>F67=""</formula>
    </cfRule>
  </conditionalFormatting>
  <conditionalFormatting sqref="F69 F71">
    <cfRule type="expression" dxfId="208" priority="18">
      <formula>F69=""</formula>
    </cfRule>
  </conditionalFormatting>
  <conditionalFormatting sqref="F73">
    <cfRule type="expression" dxfId="207" priority="56">
      <formula>F73=""</formula>
    </cfRule>
  </conditionalFormatting>
  <conditionalFormatting sqref="F75">
    <cfRule type="expression" dxfId="206" priority="16">
      <formula>F75=""</formula>
    </cfRule>
  </conditionalFormatting>
  <conditionalFormatting sqref="F77">
    <cfRule type="expression" dxfId="205" priority="13">
      <formula>F77=""</formula>
    </cfRule>
  </conditionalFormatting>
  <conditionalFormatting sqref="F79">
    <cfRule type="expression" dxfId="204" priority="11">
      <formula>F79=""</formula>
    </cfRule>
  </conditionalFormatting>
  <conditionalFormatting sqref="F100">
    <cfRule type="expression" dxfId="203" priority="38">
      <formula>F100=""</formula>
    </cfRule>
  </conditionalFormatting>
  <conditionalFormatting sqref="F114:F117">
    <cfRule type="expression" dxfId="202" priority="53">
      <formula>F114=""</formula>
    </cfRule>
  </conditionalFormatting>
  <conditionalFormatting sqref="F119">
    <cfRule type="expression" dxfId="201" priority="55">
      <formula>F119=""</formula>
    </cfRule>
  </conditionalFormatting>
  <conditionalFormatting sqref="F122">
    <cfRule type="expression" dxfId="200" priority="57">
      <formula>F122=""</formula>
    </cfRule>
  </conditionalFormatting>
  <conditionalFormatting sqref="F125:F128">
    <cfRule type="expression" dxfId="199" priority="15">
      <formula>F125=""</formula>
    </cfRule>
  </conditionalFormatting>
  <conditionalFormatting sqref="F133">
    <cfRule type="expression" dxfId="198" priority="52">
      <formula>F133=""</formula>
    </cfRule>
  </conditionalFormatting>
  <conditionalFormatting sqref="F167">
    <cfRule type="expression" dxfId="197" priority="51">
      <formula>F167=""</formula>
    </cfRule>
  </conditionalFormatting>
  <conditionalFormatting sqref="F184">
    <cfRule type="expression" dxfId="196" priority="39">
      <formula>F184=""</formula>
    </cfRule>
  </conditionalFormatting>
  <conditionalFormatting sqref="F186">
    <cfRule type="expression" dxfId="195" priority="58">
      <formula>F186=""</formula>
    </cfRule>
  </conditionalFormatting>
  <conditionalFormatting sqref="F188 F190">
    <cfRule type="expression" dxfId="194" priority="49">
      <formula>F188=""</formula>
    </cfRule>
  </conditionalFormatting>
  <conditionalFormatting sqref="F241:F242 F286 F291 F293 F295 F297 F299">
    <cfRule type="expression" dxfId="193" priority="50">
      <formula>F241=""</formula>
    </cfRule>
  </conditionalFormatting>
  <conditionalFormatting sqref="F265">
    <cfRule type="expression" dxfId="192" priority="6">
      <formula>F265=""</formula>
    </cfRule>
  </conditionalFormatting>
  <conditionalFormatting sqref="F276">
    <cfRule type="expression" dxfId="191" priority="10">
      <formula>F276=""</formula>
    </cfRule>
  </conditionalFormatting>
  <conditionalFormatting sqref="F280">
    <cfRule type="expression" dxfId="190" priority="36">
      <formula>F280=""</formula>
    </cfRule>
  </conditionalFormatting>
  <conditionalFormatting sqref="F282">
    <cfRule type="expression" dxfId="189" priority="37">
      <formula>F282=""</formula>
    </cfRule>
  </conditionalFormatting>
  <conditionalFormatting sqref="F289">
    <cfRule type="expression" dxfId="188" priority="14">
      <formula>F289=""</formula>
    </cfRule>
  </conditionalFormatting>
  <conditionalFormatting sqref="F322">
    <cfRule type="expression" dxfId="187" priority="5">
      <formula>F322=""</formula>
    </cfRule>
  </conditionalFormatting>
  <conditionalFormatting sqref="F324">
    <cfRule type="expression" dxfId="186" priority="1">
      <formula>F324=""</formula>
    </cfRule>
  </conditionalFormatting>
  <conditionalFormatting sqref="F335">
    <cfRule type="expression" dxfId="185" priority="4">
      <formula>F335=""</formula>
    </cfRule>
  </conditionalFormatting>
  <conditionalFormatting sqref="F338">
    <cfRule type="expression" dxfId="184" priority="24">
      <formula>F338=""</formula>
    </cfRule>
  </conditionalFormatting>
  <conditionalFormatting sqref="F343">
    <cfRule type="expression" dxfId="183" priority="22">
      <formula>F343=""</formula>
    </cfRule>
  </conditionalFormatting>
  <conditionalFormatting sqref="F345 F350">
    <cfRule type="expression" dxfId="182" priority="27">
      <formula>F345=""</formula>
    </cfRule>
  </conditionalFormatting>
  <conditionalFormatting sqref="F379:F380">
    <cfRule type="expression" dxfId="181" priority="21">
      <formula>F379=""</formula>
    </cfRule>
  </conditionalFormatting>
  <conditionalFormatting sqref="F387">
    <cfRule type="expression" dxfId="180" priority="3">
      <formula>F387=""</formula>
    </cfRule>
  </conditionalFormatting>
  <conditionalFormatting sqref="F390">
    <cfRule type="expression" dxfId="179" priority="28">
      <formula>F390=""</formula>
    </cfRule>
  </conditionalFormatting>
  <conditionalFormatting sqref="F393:F394">
    <cfRule type="expression" dxfId="178" priority="20">
      <formula>F393=""</formula>
    </cfRule>
  </conditionalFormatting>
  <conditionalFormatting sqref="F397">
    <cfRule type="expression" dxfId="177" priority="19">
      <formula>F397=""</formula>
    </cfRule>
  </conditionalFormatting>
  <conditionalFormatting sqref="M344">
    <cfRule type="expression" dxfId="176" priority="25">
      <formula>M344=""</formula>
    </cfRule>
  </conditionalFormatting>
  <pageMargins left="0.56552083333333336" right="0.28739583333333335" top="0.86614173228346458" bottom="0.74803149606299213" header="0.31496062992125984" footer="0.31496062992125984"/>
  <pageSetup paperSize="9" scale="89" orientation="portrait" r:id="rId1"/>
  <headerFooter alignWithMargins="0">
    <oddFooter>&amp;C&amp;"Arial,Navadno"&amp;P / &amp;N</oddFooter>
  </headerFooter>
  <rowBreaks count="10" manualBreakCount="10">
    <brk id="44" min="1" max="6" man="1"/>
    <brk id="74" max="16383" man="1"/>
    <brk id="107" max="16383" man="1"/>
    <brk id="122" max="16383" man="1"/>
    <brk id="167" max="16383" man="1"/>
    <brk id="202" max="16383" man="1"/>
    <brk id="242" max="16383" man="1"/>
    <brk id="286" max="16383" man="1"/>
    <brk id="328" max="16383" man="1"/>
    <brk id="374" max="16383" man="1"/>
  </rowBreaks>
  <ignoredErrors>
    <ignoredError sqref="G6" evalError="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DC7770-F311-4F78-994D-8F99F3E310AA}">
  <dimension ref="A3:T241"/>
  <sheetViews>
    <sheetView zoomScaleNormal="100" zoomScaleSheetLayoutView="100" workbookViewId="0">
      <selection activeCell="F12" sqref="F12"/>
    </sheetView>
  </sheetViews>
  <sheetFormatPr defaultRowHeight="12.75" x14ac:dyDescent="0.2"/>
  <cols>
    <col min="1" max="1" width="0.85546875" style="184" customWidth="1"/>
    <col min="2" max="2" width="7.28515625" style="240" customWidth="1"/>
    <col min="3" max="3" width="53.140625" style="266" customWidth="1"/>
    <col min="4" max="4" width="7" style="240" customWidth="1"/>
    <col min="5" max="5" width="8.7109375" style="241" customWidth="1"/>
    <col min="6" max="6" width="9.140625" style="242"/>
    <col min="7" max="7" width="19" style="243" customWidth="1"/>
    <col min="8" max="8" width="9.140625" style="405"/>
    <col min="9" max="9" width="8.140625" style="405" bestFit="1" customWidth="1"/>
    <col min="10" max="10" width="10.85546875" style="405" bestFit="1" customWidth="1"/>
    <col min="11" max="11" width="11" style="405" customWidth="1"/>
    <col min="12" max="12" width="10.85546875" style="405" bestFit="1" customWidth="1"/>
    <col min="13" max="20" width="9.140625" style="405"/>
    <col min="21" max="16384" width="9.140625" style="191"/>
  </cols>
  <sheetData>
    <row r="3" spans="1:20" s="183" customFormat="1" ht="16.5" x14ac:dyDescent="0.25">
      <c r="A3" s="182"/>
      <c r="B3" s="401" t="s">
        <v>622</v>
      </c>
      <c r="C3" s="402"/>
      <c r="D3" s="403"/>
      <c r="E3" s="404"/>
      <c r="F3" s="256"/>
      <c r="G3" s="257"/>
      <c r="H3" s="405"/>
      <c r="I3" s="405"/>
      <c r="J3" s="405"/>
      <c r="K3" s="405"/>
      <c r="L3" s="405"/>
      <c r="M3" s="405"/>
      <c r="N3" s="405"/>
      <c r="O3" s="405"/>
      <c r="P3" s="405"/>
      <c r="Q3" s="405"/>
      <c r="R3" s="405"/>
      <c r="S3" s="405"/>
      <c r="T3" s="405"/>
    </row>
    <row r="4" spans="1:20" s="183" customFormat="1" ht="16.5" x14ac:dyDescent="0.25">
      <c r="A4" s="182"/>
      <c r="B4" s="401"/>
      <c r="C4" s="402"/>
      <c r="D4" s="403"/>
      <c r="E4" s="404"/>
      <c r="F4" s="256"/>
      <c r="G4" s="257"/>
      <c r="H4" s="405"/>
      <c r="I4" s="405"/>
      <c r="J4" s="405"/>
      <c r="K4" s="405"/>
      <c r="L4" s="405"/>
      <c r="M4" s="405"/>
      <c r="N4" s="405"/>
      <c r="O4" s="405"/>
      <c r="P4" s="405"/>
      <c r="Q4" s="405"/>
      <c r="R4" s="405"/>
      <c r="S4" s="405"/>
      <c r="T4" s="405"/>
    </row>
    <row r="5" spans="1:20" ht="16.5" x14ac:dyDescent="0.2">
      <c r="B5" s="401" t="s">
        <v>623</v>
      </c>
      <c r="C5" s="226"/>
    </row>
    <row r="6" spans="1:20" x14ac:dyDescent="0.2">
      <c r="A6" s="192"/>
      <c r="B6" s="206" t="s">
        <v>193</v>
      </c>
      <c r="C6" s="278" t="s">
        <v>324</v>
      </c>
      <c r="D6" s="206"/>
      <c r="E6" s="208"/>
      <c r="F6" s="209"/>
      <c r="G6" s="210">
        <f>G38</f>
        <v>0</v>
      </c>
    </row>
    <row r="7" spans="1:20" x14ac:dyDescent="0.2">
      <c r="A7" s="192"/>
      <c r="B7" s="206" t="s">
        <v>449</v>
      </c>
      <c r="C7" s="255" t="s">
        <v>624</v>
      </c>
      <c r="D7" s="206"/>
      <c r="E7" s="208"/>
      <c r="F7" s="209"/>
      <c r="G7" s="210">
        <f>G143</f>
        <v>0</v>
      </c>
      <c r="I7" s="406">
        <f>G9/27</f>
        <v>0</v>
      </c>
    </row>
    <row r="8" spans="1:20" x14ac:dyDescent="0.2">
      <c r="A8" s="192"/>
      <c r="B8" s="206" t="s">
        <v>451</v>
      </c>
      <c r="C8" s="255" t="s">
        <v>625</v>
      </c>
      <c r="D8" s="206"/>
      <c r="E8" s="208"/>
      <c r="F8" s="209"/>
      <c r="G8" s="210">
        <f>G236</f>
        <v>0</v>
      </c>
    </row>
    <row r="9" spans="1:20" s="183" customFormat="1" ht="17.25" thickBot="1" x14ac:dyDescent="0.3">
      <c r="A9" s="198"/>
      <c r="B9" s="199"/>
      <c r="C9" s="200" t="s">
        <v>325</v>
      </c>
      <c r="D9" s="199"/>
      <c r="E9" s="201"/>
      <c r="F9" s="202"/>
      <c r="G9" s="203">
        <f>SUM(G6:G8)</f>
        <v>0</v>
      </c>
      <c r="H9" s="405"/>
      <c r="I9" s="406"/>
      <c r="J9" s="405"/>
      <c r="K9" s="405"/>
      <c r="L9" s="405"/>
      <c r="M9" s="405"/>
      <c r="N9" s="405"/>
      <c r="O9" s="405"/>
      <c r="P9" s="405"/>
      <c r="Q9" s="405"/>
      <c r="R9" s="405"/>
      <c r="S9" s="405"/>
      <c r="T9" s="405"/>
    </row>
    <row r="10" spans="1:20" ht="13.5" thickTop="1" x14ac:dyDescent="0.2">
      <c r="A10" s="192"/>
      <c r="B10" s="206"/>
      <c r="C10" s="255"/>
      <c r="D10" s="206"/>
      <c r="E10" s="208"/>
      <c r="F10" s="209"/>
      <c r="G10" s="210"/>
    </row>
    <row r="11" spans="1:20" x14ac:dyDescent="0.2">
      <c r="A11" s="192"/>
      <c r="B11" s="206"/>
      <c r="C11" s="266" t="s">
        <v>201</v>
      </c>
      <c r="G11" s="243">
        <f>G9*0.22</f>
        <v>0</v>
      </c>
    </row>
    <row r="12" spans="1:20" ht="17.25" thickBot="1" x14ac:dyDescent="0.25">
      <c r="A12" s="192"/>
      <c r="B12" s="222"/>
      <c r="C12" s="200" t="s">
        <v>326</v>
      </c>
      <c r="D12" s="199"/>
      <c r="E12" s="201"/>
      <c r="F12" s="202"/>
      <c r="G12" s="203">
        <f>G9+G11</f>
        <v>0</v>
      </c>
    </row>
    <row r="13" spans="1:20" ht="13.5" thickTop="1" x14ac:dyDescent="0.2">
      <c r="A13" s="192"/>
      <c r="B13" s="206"/>
      <c r="C13" s="255"/>
      <c r="D13" s="206"/>
      <c r="E13" s="208"/>
      <c r="F13" s="209"/>
      <c r="G13" s="210"/>
    </row>
    <row r="15" spans="1:20" s="400" customFormat="1" ht="36.75" customHeight="1" x14ac:dyDescent="0.2">
      <c r="A15" s="407"/>
      <c r="B15" s="631" t="s">
        <v>626</v>
      </c>
      <c r="C15" s="623"/>
      <c r="D15" s="623"/>
      <c r="E15" s="623"/>
      <c r="F15" s="367"/>
      <c r="G15" s="368"/>
      <c r="H15" s="405"/>
      <c r="I15" s="405"/>
      <c r="J15" s="405"/>
      <c r="K15" s="405"/>
      <c r="L15" s="405"/>
      <c r="M15" s="405"/>
      <c r="N15" s="405"/>
      <c r="O15" s="405"/>
      <c r="P15" s="405"/>
      <c r="Q15" s="405"/>
      <c r="R15" s="405"/>
      <c r="S15" s="405"/>
      <c r="T15" s="405"/>
    </row>
    <row r="16" spans="1:20" s="400" customFormat="1" ht="8.25" customHeight="1" x14ac:dyDescent="0.2">
      <c r="A16" s="407"/>
      <c r="B16" s="363"/>
      <c r="C16" s="364"/>
      <c r="D16" s="365"/>
      <c r="E16" s="366"/>
      <c r="F16" s="367"/>
      <c r="G16" s="368"/>
      <c r="H16" s="405"/>
      <c r="I16" s="405"/>
      <c r="J16" s="405"/>
      <c r="K16" s="405"/>
      <c r="L16" s="405"/>
      <c r="M16" s="405"/>
      <c r="N16" s="405"/>
      <c r="O16" s="405"/>
      <c r="P16" s="405"/>
      <c r="Q16" s="405"/>
      <c r="R16" s="405"/>
      <c r="S16" s="405"/>
      <c r="T16" s="405"/>
    </row>
    <row r="17" spans="2:7" x14ac:dyDescent="0.2">
      <c r="B17" s="632" t="s">
        <v>327</v>
      </c>
      <c r="C17" s="623"/>
      <c r="D17" s="623"/>
      <c r="E17" s="623"/>
    </row>
    <row r="18" spans="2:7" x14ac:dyDescent="0.2">
      <c r="B18" s="632"/>
      <c r="C18" s="623"/>
      <c r="D18" s="623"/>
      <c r="E18" s="623"/>
    </row>
    <row r="19" spans="2:7" x14ac:dyDescent="0.2">
      <c r="B19" s="632"/>
      <c r="C19" s="623"/>
      <c r="D19" s="623"/>
      <c r="E19" s="623"/>
    </row>
    <row r="20" spans="2:7" x14ac:dyDescent="0.2">
      <c r="B20" s="632"/>
      <c r="C20" s="623"/>
      <c r="D20" s="623"/>
      <c r="E20" s="623"/>
      <c r="F20" s="281"/>
      <c r="G20" s="184"/>
    </row>
    <row r="21" spans="2:7" x14ac:dyDescent="0.2">
      <c r="B21" s="632"/>
      <c r="C21" s="623"/>
      <c r="D21" s="623"/>
      <c r="E21" s="623"/>
      <c r="F21" s="281"/>
      <c r="G21" s="184"/>
    </row>
    <row r="22" spans="2:7" x14ac:dyDescent="0.2">
      <c r="B22" s="632"/>
      <c r="C22" s="623"/>
      <c r="D22" s="623"/>
      <c r="E22" s="623"/>
      <c r="F22" s="281"/>
      <c r="G22" s="184"/>
    </row>
    <row r="23" spans="2:7" x14ac:dyDescent="0.2">
      <c r="B23" s="632"/>
      <c r="C23" s="623"/>
      <c r="D23" s="623"/>
      <c r="E23" s="623"/>
      <c r="F23" s="281"/>
      <c r="G23" s="184"/>
    </row>
    <row r="24" spans="2:7" x14ac:dyDescent="0.2">
      <c r="B24" s="632"/>
      <c r="C24" s="623"/>
      <c r="D24" s="623"/>
      <c r="E24" s="623"/>
      <c r="F24" s="281"/>
      <c r="G24" s="184"/>
    </row>
    <row r="25" spans="2:7" x14ac:dyDescent="0.2">
      <c r="B25" s="632"/>
      <c r="C25" s="623"/>
      <c r="D25" s="623"/>
      <c r="E25" s="623"/>
      <c r="F25" s="281"/>
      <c r="G25" s="184"/>
    </row>
    <row r="26" spans="2:7" x14ac:dyDescent="0.2">
      <c r="B26" s="623"/>
      <c r="C26" s="623"/>
      <c r="D26" s="623"/>
      <c r="E26" s="623"/>
      <c r="F26" s="281"/>
      <c r="G26" s="184"/>
    </row>
    <row r="27" spans="2:7" x14ac:dyDescent="0.2">
      <c r="B27" s="623"/>
      <c r="C27" s="623"/>
      <c r="D27" s="623"/>
      <c r="E27" s="623"/>
      <c r="F27" s="281"/>
      <c r="G27" s="184"/>
    </row>
    <row r="28" spans="2:7" x14ac:dyDescent="0.2">
      <c r="B28" s="623"/>
      <c r="C28" s="623"/>
      <c r="D28" s="623"/>
      <c r="E28" s="623"/>
      <c r="F28" s="281"/>
      <c r="G28" s="184"/>
    </row>
    <row r="29" spans="2:7" x14ac:dyDescent="0.2">
      <c r="B29" s="623"/>
      <c r="C29" s="623"/>
      <c r="D29" s="623"/>
      <c r="E29" s="623"/>
      <c r="F29" s="281"/>
      <c r="G29" s="184"/>
    </row>
    <row r="30" spans="2:7" x14ac:dyDescent="0.2">
      <c r="B30" s="623"/>
      <c r="C30" s="623"/>
      <c r="D30" s="623"/>
      <c r="E30" s="623"/>
      <c r="F30" s="281"/>
      <c r="G30" s="184"/>
    </row>
    <row r="31" spans="2:7" x14ac:dyDescent="0.2">
      <c r="B31" s="623"/>
      <c r="C31" s="623"/>
      <c r="D31" s="623"/>
      <c r="E31" s="623"/>
      <c r="F31" s="281"/>
      <c r="G31" s="184"/>
    </row>
    <row r="32" spans="2:7" x14ac:dyDescent="0.2">
      <c r="B32" s="623"/>
      <c r="C32" s="623"/>
      <c r="D32" s="623"/>
      <c r="E32" s="623"/>
      <c r="F32" s="281"/>
      <c r="G32" s="184"/>
    </row>
    <row r="33" spans="1:9" x14ac:dyDescent="0.2">
      <c r="B33" s="623"/>
      <c r="C33" s="623"/>
      <c r="D33" s="623"/>
      <c r="E33" s="623"/>
      <c r="F33" s="281"/>
      <c r="G33" s="184"/>
    </row>
    <row r="34" spans="1:9" x14ac:dyDescent="0.2">
      <c r="B34" s="623"/>
      <c r="C34" s="623"/>
      <c r="D34" s="623"/>
      <c r="E34" s="623"/>
      <c r="F34" s="281"/>
      <c r="G34" s="184"/>
    </row>
    <row r="35" spans="1:9" x14ac:dyDescent="0.2">
      <c r="B35" s="623"/>
      <c r="C35" s="623"/>
      <c r="D35" s="623"/>
      <c r="E35" s="623"/>
      <c r="F35" s="281"/>
      <c r="G35" s="184"/>
    </row>
    <row r="36" spans="1:9" x14ac:dyDescent="0.2">
      <c r="B36" s="623"/>
      <c r="C36" s="623"/>
      <c r="D36" s="623"/>
      <c r="E36" s="623"/>
      <c r="F36" s="281"/>
      <c r="G36" s="184"/>
    </row>
    <row r="37" spans="1:9" ht="15" x14ac:dyDescent="0.2">
      <c r="B37" s="399"/>
      <c r="C37" s="399"/>
      <c r="D37" s="399"/>
      <c r="E37" s="399"/>
      <c r="F37" s="281"/>
      <c r="G37" s="184"/>
    </row>
    <row r="38" spans="1:9" ht="16.5" x14ac:dyDescent="0.2">
      <c r="B38" s="401" t="s">
        <v>328</v>
      </c>
      <c r="E38" s="279"/>
      <c r="G38" s="210">
        <f>G80+G136</f>
        <v>0</v>
      </c>
    </row>
    <row r="39" spans="1:9" x14ac:dyDescent="0.2">
      <c r="A39" s="265"/>
      <c r="B39" s="629" t="s">
        <v>329</v>
      </c>
      <c r="C39" s="629"/>
      <c r="D39" s="629"/>
      <c r="E39" s="629"/>
      <c r="G39" s="240"/>
    </row>
    <row r="40" spans="1:9" x14ac:dyDescent="0.2">
      <c r="A40" s="265"/>
      <c r="B40" s="629"/>
      <c r="C40" s="629"/>
      <c r="D40" s="629"/>
      <c r="E40" s="629"/>
      <c r="G40" s="240"/>
    </row>
    <row r="41" spans="1:9" x14ac:dyDescent="0.2">
      <c r="A41" s="265"/>
      <c r="B41" s="629"/>
      <c r="C41" s="629"/>
      <c r="D41" s="629"/>
      <c r="E41" s="629"/>
      <c r="G41" s="240"/>
    </row>
    <row r="42" spans="1:9" x14ac:dyDescent="0.2">
      <c r="A42" s="265"/>
      <c r="B42" s="629"/>
      <c r="C42" s="629"/>
      <c r="D42" s="629"/>
      <c r="E42" s="629"/>
      <c r="G42" s="240"/>
    </row>
    <row r="43" spans="1:9" x14ac:dyDescent="0.2">
      <c r="A43" s="265"/>
      <c r="B43" s="629"/>
      <c r="C43" s="629"/>
      <c r="D43" s="629"/>
      <c r="E43" s="629"/>
      <c r="G43" s="240"/>
      <c r="I43" s="408"/>
    </row>
    <row r="44" spans="1:9" x14ac:dyDescent="0.2">
      <c r="A44" s="265"/>
      <c r="B44" s="629"/>
      <c r="C44" s="629"/>
      <c r="D44" s="629"/>
      <c r="E44" s="629"/>
      <c r="G44" s="240"/>
      <c r="I44" s="408"/>
    </row>
    <row r="45" spans="1:9" x14ac:dyDescent="0.2">
      <c r="A45" s="265"/>
      <c r="B45" s="629"/>
      <c r="C45" s="629"/>
      <c r="D45" s="629"/>
      <c r="E45" s="629"/>
      <c r="G45" s="240"/>
    </row>
    <row r="46" spans="1:9" x14ac:dyDescent="0.2">
      <c r="A46" s="265"/>
      <c r="B46" s="629"/>
      <c r="C46" s="629"/>
      <c r="D46" s="629"/>
      <c r="E46" s="629"/>
      <c r="G46" s="240"/>
    </row>
    <row r="47" spans="1:9" x14ac:dyDescent="0.2">
      <c r="A47" s="265"/>
      <c r="B47" s="629"/>
      <c r="C47" s="629"/>
      <c r="D47" s="629"/>
      <c r="E47" s="629"/>
      <c r="G47" s="240"/>
    </row>
    <row r="48" spans="1:9" x14ac:dyDescent="0.2">
      <c r="A48" s="265"/>
      <c r="B48" s="629"/>
      <c r="C48" s="629"/>
      <c r="D48" s="629"/>
      <c r="E48" s="629"/>
      <c r="G48" s="240"/>
    </row>
    <row r="49" spans="1:7" ht="23.25" customHeight="1" x14ac:dyDescent="0.2">
      <c r="A49" s="265"/>
      <c r="B49" s="629"/>
      <c r="C49" s="629"/>
      <c r="D49" s="629"/>
      <c r="E49" s="629"/>
      <c r="G49" s="240"/>
    </row>
    <row r="50" spans="1:7" ht="16.5" customHeight="1" x14ac:dyDescent="0.2">
      <c r="A50" s="265"/>
      <c r="B50" s="629"/>
      <c r="C50" s="629"/>
      <c r="D50" s="629"/>
      <c r="E50" s="629"/>
      <c r="G50" s="240"/>
    </row>
    <row r="51" spans="1:7" x14ac:dyDescent="0.2">
      <c r="C51" s="389" t="s">
        <v>208</v>
      </c>
      <c r="D51" s="273" t="s">
        <v>209</v>
      </c>
      <c r="E51" s="390" t="s">
        <v>210</v>
      </c>
      <c r="F51" s="409" t="s">
        <v>211</v>
      </c>
      <c r="G51" s="392" t="s">
        <v>212</v>
      </c>
    </row>
    <row r="52" spans="1:7" x14ac:dyDescent="0.2">
      <c r="A52" s="192"/>
      <c r="B52" s="206" t="s">
        <v>193</v>
      </c>
      <c r="C52" s="255" t="s">
        <v>330</v>
      </c>
      <c r="D52" s="206"/>
      <c r="E52" s="369"/>
      <c r="F52" s="209"/>
      <c r="G52" s="210"/>
    </row>
    <row r="53" spans="1:7" ht="7.5" customHeight="1" x14ac:dyDescent="0.2">
      <c r="A53" s="192"/>
      <c r="B53" s="206"/>
      <c r="C53" s="255"/>
      <c r="D53" s="206"/>
      <c r="E53" s="369"/>
      <c r="F53" s="209"/>
      <c r="G53" s="210"/>
    </row>
    <row r="54" spans="1:7" ht="102" x14ac:dyDescent="0.2">
      <c r="B54" s="279" t="s">
        <v>214</v>
      </c>
      <c r="C54" s="266" t="s">
        <v>331</v>
      </c>
      <c r="D54" s="184"/>
      <c r="E54" s="184"/>
      <c r="F54" s="281"/>
      <c r="G54" s="184"/>
    </row>
    <row r="55" spans="1:7" ht="63.75" x14ac:dyDescent="0.2">
      <c r="C55" s="294" t="s">
        <v>332</v>
      </c>
      <c r="D55" s="240" t="s">
        <v>105</v>
      </c>
      <c r="E55" s="279">
        <v>150</v>
      </c>
      <c r="F55" s="28">
        <v>0</v>
      </c>
      <c r="G55" s="44">
        <f>F55*E55</f>
        <v>0</v>
      </c>
    </row>
    <row r="56" spans="1:7" x14ac:dyDescent="0.2">
      <c r="C56" s="294" t="s">
        <v>333</v>
      </c>
      <c r="D56" s="240" t="s">
        <v>105</v>
      </c>
      <c r="E56" s="279">
        <v>30</v>
      </c>
      <c r="F56" s="28">
        <v>0</v>
      </c>
      <c r="G56" s="44">
        <f>F56*E56</f>
        <v>0</v>
      </c>
    </row>
    <row r="57" spans="1:7" ht="8.25" customHeight="1" x14ac:dyDescent="0.2">
      <c r="C57" s="294"/>
      <c r="E57" s="279"/>
    </row>
    <row r="58" spans="1:7" ht="38.25" x14ac:dyDescent="0.2">
      <c r="B58" s="240" t="s">
        <v>218</v>
      </c>
      <c r="C58" s="266" t="s">
        <v>334</v>
      </c>
      <c r="D58" s="240" t="s">
        <v>105</v>
      </c>
      <c r="E58" s="279">
        <f>E55</f>
        <v>150</v>
      </c>
      <c r="F58" s="28">
        <v>0</v>
      </c>
      <c r="G58" s="44">
        <f>F58*E58</f>
        <v>0</v>
      </c>
    </row>
    <row r="59" spans="1:7" ht="8.25" customHeight="1" x14ac:dyDescent="0.2">
      <c r="E59" s="279"/>
      <c r="G59" s="44"/>
    </row>
    <row r="60" spans="1:7" ht="137.25" customHeight="1" x14ac:dyDescent="0.2">
      <c r="B60" s="240" t="s">
        <v>335</v>
      </c>
      <c r="C60" s="266" t="s">
        <v>336</v>
      </c>
      <c r="D60" s="184"/>
      <c r="E60" s="184"/>
      <c r="F60" s="281"/>
      <c r="G60" s="184"/>
    </row>
    <row r="61" spans="1:7" ht="14.25" x14ac:dyDescent="0.2">
      <c r="C61" s="294" t="s">
        <v>337</v>
      </c>
      <c r="D61" s="240" t="s">
        <v>251</v>
      </c>
      <c r="E61" s="279">
        <f>(E55*0.8)*1.8</f>
        <v>216</v>
      </c>
      <c r="F61" s="28">
        <v>0</v>
      </c>
      <c r="G61" s="44">
        <f>F61*E61</f>
        <v>0</v>
      </c>
    </row>
    <row r="62" spans="1:7" ht="14.25" x14ac:dyDescent="0.2">
      <c r="C62" s="294" t="s">
        <v>333</v>
      </c>
      <c r="D62" s="240" t="s">
        <v>251</v>
      </c>
      <c r="E62" s="279">
        <f>E56*1.8</f>
        <v>54</v>
      </c>
      <c r="F62" s="28">
        <v>0</v>
      </c>
      <c r="G62" s="40">
        <f>F62*E62</f>
        <v>0</v>
      </c>
    </row>
    <row r="63" spans="1:7" ht="9" customHeight="1" x14ac:dyDescent="0.2">
      <c r="E63" s="279"/>
      <c r="G63" s="44"/>
    </row>
    <row r="64" spans="1:7" ht="76.5" x14ac:dyDescent="0.2">
      <c r="B64" s="240" t="s">
        <v>222</v>
      </c>
      <c r="C64" s="266" t="s">
        <v>338</v>
      </c>
      <c r="E64" s="279"/>
      <c r="G64" s="44"/>
    </row>
    <row r="65" spans="1:20" ht="12.75" customHeight="1" x14ac:dyDescent="0.2">
      <c r="C65" s="266" t="s">
        <v>224</v>
      </c>
      <c r="D65" s="240" t="s">
        <v>1</v>
      </c>
      <c r="E65" s="241">
        <v>2</v>
      </c>
      <c r="F65" s="28">
        <v>0</v>
      </c>
      <c r="G65" s="44">
        <f t="shared" ref="G65:G70" si="0">F65*E65</f>
        <v>0</v>
      </c>
      <c r="H65" s="191"/>
      <c r="I65" s="191"/>
      <c r="J65" s="191"/>
      <c r="K65" s="191"/>
      <c r="L65" s="191"/>
      <c r="M65" s="191"/>
      <c r="N65" s="191"/>
      <c r="O65" s="191"/>
      <c r="P65" s="191"/>
      <c r="Q65" s="191"/>
      <c r="R65" s="191"/>
      <c r="S65" s="191"/>
      <c r="T65" s="191"/>
    </row>
    <row r="66" spans="1:20" x14ac:dyDescent="0.2">
      <c r="C66" s="266" t="s">
        <v>225</v>
      </c>
      <c r="D66" s="240" t="s">
        <v>1</v>
      </c>
      <c r="E66" s="241">
        <v>19</v>
      </c>
      <c r="F66" s="28">
        <v>0</v>
      </c>
      <c r="G66" s="44">
        <f t="shared" si="0"/>
        <v>0</v>
      </c>
      <c r="H66" s="191"/>
      <c r="I66" s="191"/>
      <c r="J66" s="191"/>
      <c r="K66" s="191"/>
      <c r="L66" s="191"/>
      <c r="M66" s="191"/>
      <c r="N66" s="191"/>
      <c r="O66" s="191"/>
      <c r="P66" s="191"/>
      <c r="Q66" s="191"/>
      <c r="R66" s="191"/>
      <c r="S66" s="191"/>
      <c r="T66" s="191"/>
    </row>
    <row r="67" spans="1:20" x14ac:dyDescent="0.2">
      <c r="C67" s="266" t="s">
        <v>226</v>
      </c>
      <c r="D67" s="240" t="s">
        <v>1</v>
      </c>
      <c r="E67" s="241">
        <v>5</v>
      </c>
      <c r="F67" s="28">
        <v>0</v>
      </c>
      <c r="G67" s="44">
        <f t="shared" si="0"/>
        <v>0</v>
      </c>
      <c r="H67" s="191"/>
      <c r="I67" s="191"/>
      <c r="J67" s="191"/>
      <c r="K67" s="191"/>
      <c r="L67" s="191"/>
      <c r="M67" s="191"/>
      <c r="N67" s="191"/>
      <c r="O67" s="191"/>
      <c r="P67" s="191"/>
      <c r="Q67" s="191"/>
      <c r="R67" s="191"/>
      <c r="S67" s="191"/>
      <c r="T67" s="191"/>
    </row>
    <row r="68" spans="1:20" x14ac:dyDescent="0.2">
      <c r="C68" s="266" t="s">
        <v>227</v>
      </c>
      <c r="D68" s="240" t="s">
        <v>1</v>
      </c>
      <c r="E68" s="241">
        <v>8</v>
      </c>
      <c r="F68" s="28">
        <v>0</v>
      </c>
      <c r="G68" s="44">
        <f t="shared" si="0"/>
        <v>0</v>
      </c>
      <c r="H68" s="191"/>
      <c r="I68" s="191"/>
      <c r="J68" s="191"/>
      <c r="K68" s="191"/>
      <c r="L68" s="191"/>
      <c r="M68" s="191"/>
      <c r="N68" s="191"/>
      <c r="O68" s="191"/>
      <c r="P68" s="191"/>
      <c r="Q68" s="191"/>
      <c r="R68" s="191"/>
      <c r="S68" s="191"/>
      <c r="T68" s="191"/>
    </row>
    <row r="69" spans="1:20" x14ac:dyDescent="0.2">
      <c r="C69" s="266" t="s">
        <v>339</v>
      </c>
      <c r="D69" s="240" t="s">
        <v>1</v>
      </c>
      <c r="E69" s="241">
        <v>1</v>
      </c>
      <c r="F69" s="28">
        <v>0</v>
      </c>
      <c r="G69" s="44">
        <f t="shared" si="0"/>
        <v>0</v>
      </c>
      <c r="H69" s="191"/>
      <c r="I69" s="191"/>
      <c r="J69" s="191"/>
      <c r="K69" s="191"/>
      <c r="L69" s="191"/>
      <c r="M69" s="191"/>
      <c r="N69" s="191"/>
      <c r="O69" s="191"/>
      <c r="P69" s="191"/>
      <c r="Q69" s="191"/>
      <c r="R69" s="191"/>
      <c r="S69" s="191"/>
      <c r="T69" s="191"/>
    </row>
    <row r="70" spans="1:20" x14ac:dyDescent="0.2">
      <c r="C70" s="266" t="s">
        <v>228</v>
      </c>
      <c r="D70" s="240" t="s">
        <v>1</v>
      </c>
      <c r="E70" s="241">
        <v>8</v>
      </c>
      <c r="F70" s="28">
        <v>0</v>
      </c>
      <c r="G70" s="44">
        <f t="shared" si="0"/>
        <v>0</v>
      </c>
      <c r="H70" s="291">
        <f>E65+E66+E67+E68+E69+E70</f>
        <v>43</v>
      </c>
      <c r="I70" s="191"/>
      <c r="J70" s="191"/>
      <c r="K70" s="191"/>
      <c r="L70" s="191"/>
      <c r="M70" s="191"/>
      <c r="N70" s="191"/>
      <c r="O70" s="191"/>
      <c r="P70" s="191"/>
      <c r="Q70" s="191"/>
      <c r="R70" s="191"/>
      <c r="S70" s="191"/>
      <c r="T70" s="191"/>
    </row>
    <row r="71" spans="1:20" ht="6" customHeight="1" x14ac:dyDescent="0.2">
      <c r="G71" s="44"/>
    </row>
    <row r="72" spans="1:20" ht="38.25" x14ac:dyDescent="0.2">
      <c r="B72" s="240" t="s">
        <v>232</v>
      </c>
      <c r="C72" s="266" t="s">
        <v>340</v>
      </c>
      <c r="D72" s="240" t="s">
        <v>105</v>
      </c>
      <c r="E72" s="241">
        <v>100</v>
      </c>
      <c r="F72" s="28">
        <v>0</v>
      </c>
      <c r="G72" s="44">
        <f>F72*E72</f>
        <v>0</v>
      </c>
      <c r="H72" s="191"/>
      <c r="I72" s="191"/>
      <c r="J72" s="191"/>
      <c r="K72" s="191"/>
      <c r="L72" s="191"/>
      <c r="M72" s="191"/>
      <c r="N72" s="191"/>
      <c r="O72" s="191"/>
      <c r="P72" s="191"/>
      <c r="Q72" s="191"/>
      <c r="R72" s="191"/>
      <c r="S72" s="191"/>
      <c r="T72" s="191"/>
    </row>
    <row r="73" spans="1:20" ht="6" customHeight="1" x14ac:dyDescent="0.2">
      <c r="F73" s="281"/>
      <c r="G73" s="44"/>
      <c r="H73" s="191"/>
      <c r="I73" s="191"/>
      <c r="J73" s="191"/>
      <c r="K73" s="191"/>
      <c r="L73" s="191"/>
      <c r="M73" s="191"/>
      <c r="N73" s="191"/>
      <c r="O73" s="191"/>
      <c r="P73" s="191"/>
      <c r="Q73" s="191"/>
      <c r="R73" s="191"/>
      <c r="S73" s="191"/>
      <c r="T73" s="191"/>
    </row>
    <row r="74" spans="1:20" ht="25.5" x14ac:dyDescent="0.2">
      <c r="B74" s="240" t="s">
        <v>238</v>
      </c>
      <c r="C74" s="266" t="s">
        <v>341</v>
      </c>
      <c r="D74" s="240" t="s">
        <v>128</v>
      </c>
      <c r="E74" s="241">
        <v>40</v>
      </c>
      <c r="F74" s="28">
        <v>0</v>
      </c>
      <c r="G74" s="44">
        <f>F74*E74</f>
        <v>0</v>
      </c>
    </row>
    <row r="75" spans="1:20" ht="6" customHeight="1" x14ac:dyDescent="0.2"/>
    <row r="76" spans="1:20" ht="38.25" x14ac:dyDescent="0.2">
      <c r="B76" s="240" t="s">
        <v>249</v>
      </c>
      <c r="C76" s="266" t="s">
        <v>342</v>
      </c>
      <c r="D76" s="240" t="s">
        <v>251</v>
      </c>
      <c r="E76" s="279">
        <f>E61</f>
        <v>216</v>
      </c>
      <c r="F76" s="28">
        <v>0</v>
      </c>
      <c r="G76" s="44">
        <f>F76*E76</f>
        <v>0</v>
      </c>
    </row>
    <row r="77" spans="1:20" ht="6" customHeight="1" x14ac:dyDescent="0.2">
      <c r="E77" s="279"/>
    </row>
    <row r="78" spans="1:20" x14ac:dyDescent="0.2">
      <c r="B78" s="240" t="s">
        <v>252</v>
      </c>
      <c r="C78" s="266" t="s">
        <v>253</v>
      </c>
      <c r="D78" s="240">
        <v>10</v>
      </c>
      <c r="E78" s="279"/>
      <c r="G78" s="243">
        <f>SUM(G55:G77)*(D78/100)</f>
        <v>0</v>
      </c>
    </row>
    <row r="79" spans="1:20" ht="6.75" customHeight="1" x14ac:dyDescent="0.2">
      <c r="E79" s="279"/>
    </row>
    <row r="80" spans="1:20" ht="13.5" thickBot="1" x14ac:dyDescent="0.25">
      <c r="A80" s="282"/>
      <c r="B80" s="222" t="s">
        <v>193</v>
      </c>
      <c r="C80" s="297" t="s">
        <v>343</v>
      </c>
      <c r="D80" s="222"/>
      <c r="E80" s="370"/>
      <c r="F80" s="224"/>
      <c r="G80" s="284">
        <f>SUM(G53:G78)</f>
        <v>0</v>
      </c>
    </row>
    <row r="81" spans="1:20" ht="13.5" thickTop="1" x14ac:dyDescent="0.2">
      <c r="E81" s="279"/>
    </row>
    <row r="82" spans="1:20" x14ac:dyDescent="0.2">
      <c r="E82" s="279"/>
    </row>
    <row r="83" spans="1:20" x14ac:dyDescent="0.2">
      <c r="A83" s="192"/>
      <c r="B83" s="206" t="s">
        <v>195</v>
      </c>
      <c r="C83" s="255" t="s">
        <v>7</v>
      </c>
      <c r="D83" s="206"/>
      <c r="E83" s="369"/>
      <c r="F83" s="209"/>
      <c r="G83" s="210"/>
    </row>
    <row r="84" spans="1:20" ht="7.5" customHeight="1" x14ac:dyDescent="0.2">
      <c r="A84" s="192"/>
      <c r="B84" s="206"/>
      <c r="C84" s="255"/>
      <c r="D84" s="206"/>
      <c r="E84" s="369"/>
      <c r="F84" s="209"/>
      <c r="G84" s="210"/>
    </row>
    <row r="85" spans="1:20" x14ac:dyDescent="0.2">
      <c r="A85" s="192"/>
      <c r="B85" s="206"/>
      <c r="C85" s="255" t="s">
        <v>256</v>
      </c>
      <c r="D85" s="206"/>
      <c r="E85" s="369"/>
      <c r="F85" s="209"/>
      <c r="G85" s="210"/>
    </row>
    <row r="86" spans="1:20" ht="78.75" customHeight="1" x14ac:dyDescent="0.2">
      <c r="A86" s="192"/>
      <c r="B86" s="240" t="s">
        <v>263</v>
      </c>
      <c r="C86" s="266" t="s">
        <v>344</v>
      </c>
      <c r="D86" s="184"/>
      <c r="E86" s="410">
        <f>E87+E88+E90</f>
        <v>204.834</v>
      </c>
      <c r="F86" s="281"/>
      <c r="G86" s="184"/>
    </row>
    <row r="87" spans="1:20" ht="48.75" x14ac:dyDescent="0.2">
      <c r="A87" s="192"/>
      <c r="C87" s="294" t="s">
        <v>345</v>
      </c>
      <c r="D87" s="330" t="s">
        <v>261</v>
      </c>
      <c r="E87" s="411">
        <f>((E209*0.98)*1.8+2*3)</f>
        <v>126.83399999999999</v>
      </c>
      <c r="F87" s="444">
        <v>0</v>
      </c>
      <c r="G87" s="61">
        <f>F87*E87</f>
        <v>0</v>
      </c>
    </row>
    <row r="88" spans="1:20" ht="14.25" x14ac:dyDescent="0.2">
      <c r="A88" s="192"/>
      <c r="B88" s="206"/>
      <c r="C88" s="294" t="s">
        <v>346</v>
      </c>
      <c r="D88" s="330" t="s">
        <v>261</v>
      </c>
      <c r="E88" s="411">
        <f>E56*1.8</f>
        <v>54</v>
      </c>
      <c r="F88" s="444">
        <v>0</v>
      </c>
      <c r="G88" s="61">
        <f>F88*E88</f>
        <v>0</v>
      </c>
    </row>
    <row r="89" spans="1:20" ht="8.25" customHeight="1" x14ac:dyDescent="0.2">
      <c r="A89" s="192"/>
      <c r="B89" s="206"/>
      <c r="C89" s="412"/>
      <c r="D89" s="206"/>
      <c r="E89" s="369"/>
      <c r="F89" s="209"/>
      <c r="G89" s="210"/>
    </row>
    <row r="90" spans="1:20" ht="51" x14ac:dyDescent="0.2">
      <c r="A90" s="192"/>
      <c r="B90" s="240" t="s">
        <v>347</v>
      </c>
      <c r="C90" s="266" t="s">
        <v>348</v>
      </c>
      <c r="D90" s="330" t="s">
        <v>261</v>
      </c>
      <c r="E90" s="411">
        <f>3*E228</f>
        <v>24</v>
      </c>
      <c r="F90" s="444">
        <v>0</v>
      </c>
      <c r="G90" s="61">
        <f>F90*E90</f>
        <v>0</v>
      </c>
      <c r="H90" s="191"/>
      <c r="I90" s="191"/>
      <c r="J90" s="191"/>
      <c r="K90" s="191"/>
      <c r="L90" s="191"/>
      <c r="M90" s="191"/>
      <c r="N90" s="191"/>
      <c r="O90" s="191"/>
      <c r="P90" s="191"/>
      <c r="Q90" s="191"/>
      <c r="R90" s="191"/>
      <c r="S90" s="191"/>
      <c r="T90" s="191"/>
    </row>
    <row r="91" spans="1:20" s="67" customFormat="1" ht="10.5" customHeight="1" x14ac:dyDescent="0.2">
      <c r="A91" s="62"/>
      <c r="B91" s="63"/>
      <c r="C91" s="64"/>
      <c r="D91" s="65"/>
      <c r="E91" s="65"/>
      <c r="F91" s="66"/>
      <c r="G91" s="65"/>
    </row>
    <row r="92" spans="1:20" ht="68.25" customHeight="1" x14ac:dyDescent="0.2">
      <c r="A92" s="192"/>
      <c r="B92" s="240" t="s">
        <v>349</v>
      </c>
      <c r="C92" s="266" t="s">
        <v>350</v>
      </c>
      <c r="D92" s="184"/>
      <c r="E92" s="184"/>
      <c r="F92" s="281"/>
      <c r="G92" s="184"/>
    </row>
    <row r="93" spans="1:20" x14ac:dyDescent="0.2">
      <c r="A93" s="192"/>
      <c r="C93" s="266" t="s">
        <v>351</v>
      </c>
      <c r="D93" s="330" t="s">
        <v>1</v>
      </c>
      <c r="E93" s="411">
        <v>2</v>
      </c>
      <c r="F93" s="444">
        <v>0</v>
      </c>
      <c r="G93" s="61">
        <f>F93*E93</f>
        <v>0</v>
      </c>
    </row>
    <row r="94" spans="1:20" x14ac:dyDescent="0.2">
      <c r="A94" s="192"/>
      <c r="C94" s="413" t="s">
        <v>352</v>
      </c>
      <c r="D94" s="414" t="s">
        <v>1</v>
      </c>
      <c r="E94" s="415">
        <v>6</v>
      </c>
      <c r="F94" s="445">
        <v>0</v>
      </c>
      <c r="G94" s="68">
        <f>F94*E94</f>
        <v>0</v>
      </c>
    </row>
    <row r="95" spans="1:20" ht="7.5" customHeight="1" x14ac:dyDescent="0.2">
      <c r="A95" s="192"/>
      <c r="D95" s="330"/>
      <c r="E95" s="411"/>
      <c r="F95" s="209"/>
      <c r="G95" s="61"/>
    </row>
    <row r="96" spans="1:20" x14ac:dyDescent="0.2">
      <c r="B96" s="240" t="s">
        <v>270</v>
      </c>
      <c r="C96" s="266" t="s">
        <v>353</v>
      </c>
      <c r="D96" s="184"/>
      <c r="E96" s="184"/>
      <c r="F96" s="184"/>
      <c r="G96" s="184"/>
    </row>
    <row r="97" spans="1:20" ht="14.25" x14ac:dyDescent="0.2">
      <c r="C97" s="294" t="s">
        <v>354</v>
      </c>
      <c r="D97" s="240" t="s">
        <v>251</v>
      </c>
      <c r="E97" s="241">
        <f>((E209*0.8)*0.6)+1*E228</f>
        <v>40.880000000000003</v>
      </c>
      <c r="F97" s="28">
        <v>0</v>
      </c>
      <c r="G97" s="44">
        <f>F97*E97</f>
        <v>0</v>
      </c>
    </row>
    <row r="98" spans="1:20" ht="14.25" x14ac:dyDescent="0.2">
      <c r="C98" s="294" t="s">
        <v>346</v>
      </c>
      <c r="D98" s="240" t="s">
        <v>251</v>
      </c>
      <c r="E98" s="241">
        <f>E56*0.6</f>
        <v>18</v>
      </c>
      <c r="F98" s="28">
        <v>0</v>
      </c>
      <c r="G98" s="44">
        <f>F98*E98</f>
        <v>0</v>
      </c>
    </row>
    <row r="99" spans="1:20" ht="8.25" customHeight="1" x14ac:dyDescent="0.2">
      <c r="C99" s="294"/>
      <c r="G99" s="44"/>
    </row>
    <row r="100" spans="1:20" s="419" customFormat="1" ht="51" x14ac:dyDescent="0.2">
      <c r="A100" s="184"/>
      <c r="B100" s="240" t="s">
        <v>275</v>
      </c>
      <c r="C100" s="266" t="s">
        <v>355</v>
      </c>
      <c r="D100" s="416"/>
      <c r="E100" s="417"/>
      <c r="F100" s="209"/>
      <c r="G100" s="69"/>
      <c r="H100" s="418"/>
      <c r="I100" s="418"/>
      <c r="J100" s="418"/>
      <c r="K100" s="418"/>
      <c r="L100" s="418"/>
      <c r="M100" s="418"/>
      <c r="N100" s="418"/>
      <c r="O100" s="418"/>
      <c r="P100" s="418"/>
      <c r="Q100" s="418"/>
      <c r="R100" s="418"/>
      <c r="S100" s="418"/>
      <c r="T100" s="418"/>
    </row>
    <row r="101" spans="1:20" s="419" customFormat="1" ht="39.75" customHeight="1" x14ac:dyDescent="0.2">
      <c r="A101" s="184"/>
      <c r="B101" s="240"/>
      <c r="C101" s="266" t="s">
        <v>277</v>
      </c>
      <c r="D101" s="240" t="s">
        <v>261</v>
      </c>
      <c r="E101" s="241">
        <f>0.32*2*(H70)</f>
        <v>27.52</v>
      </c>
      <c r="F101" s="28">
        <v>0</v>
      </c>
      <c r="G101" s="44">
        <f>F101*E101</f>
        <v>0</v>
      </c>
      <c r="H101" s="418"/>
      <c r="I101" s="418"/>
      <c r="J101" s="418"/>
      <c r="K101" s="418"/>
      <c r="L101" s="418"/>
      <c r="M101" s="418"/>
      <c r="N101" s="418"/>
      <c r="O101" s="418"/>
      <c r="P101" s="418"/>
      <c r="Q101" s="418"/>
      <c r="R101" s="418"/>
      <c r="S101" s="418"/>
      <c r="T101" s="418"/>
    </row>
    <row r="102" spans="1:20" s="422" customFormat="1" ht="53.25" customHeight="1" x14ac:dyDescent="0.2">
      <c r="A102" s="184"/>
      <c r="B102" s="240"/>
      <c r="C102" s="266" t="s">
        <v>356</v>
      </c>
      <c r="D102" s="240" t="s">
        <v>261</v>
      </c>
      <c r="E102" s="241">
        <f>0.32*(E209*0.8)+E228*2</f>
        <v>33.536000000000001</v>
      </c>
      <c r="F102" s="28">
        <v>0</v>
      </c>
      <c r="G102" s="44">
        <f>F102*E102</f>
        <v>0</v>
      </c>
      <c r="H102" s="420"/>
      <c r="I102" s="421"/>
      <c r="J102" s="420"/>
      <c r="K102" s="420"/>
      <c r="L102" s="420"/>
      <c r="M102" s="420"/>
      <c r="N102" s="420"/>
      <c r="O102" s="420"/>
      <c r="P102" s="420"/>
      <c r="Q102" s="420"/>
      <c r="R102" s="420"/>
      <c r="S102" s="420"/>
      <c r="T102" s="420"/>
    </row>
    <row r="103" spans="1:20" s="425" customFormat="1" ht="54" customHeight="1" x14ac:dyDescent="0.2">
      <c r="A103" s="184"/>
      <c r="B103" s="240"/>
      <c r="C103" s="266" t="s">
        <v>357</v>
      </c>
      <c r="D103" s="240" t="s">
        <v>261</v>
      </c>
      <c r="E103" s="241">
        <f>E86-E101-E102-E105-E55*0.075*0.075*3.14-E56*0.016*0.016*3.14-0.5*0.5*1.7*3.14</f>
        <v>3.2140097999999799</v>
      </c>
      <c r="F103" s="28">
        <v>0</v>
      </c>
      <c r="G103" s="44">
        <f>F103*E103</f>
        <v>0</v>
      </c>
      <c r="H103" s="423"/>
      <c r="I103" s="424"/>
      <c r="J103" s="423"/>
      <c r="K103" s="423"/>
      <c r="L103" s="423"/>
      <c r="M103" s="423"/>
      <c r="N103" s="423"/>
      <c r="O103" s="423"/>
      <c r="P103" s="423"/>
      <c r="Q103" s="423"/>
      <c r="R103" s="423"/>
      <c r="S103" s="423"/>
      <c r="T103" s="423"/>
    </row>
    <row r="104" spans="1:20" s="419" customFormat="1" ht="8.25" customHeight="1" x14ac:dyDescent="0.2">
      <c r="A104" s="184"/>
      <c r="B104" s="240"/>
      <c r="C104" s="266"/>
      <c r="D104" s="240"/>
      <c r="E104" s="241"/>
      <c r="F104" s="242"/>
      <c r="G104" s="44"/>
      <c r="H104" s="418"/>
      <c r="I104" s="418"/>
      <c r="J104" s="418"/>
      <c r="K104" s="418"/>
      <c r="L104" s="418"/>
      <c r="M104" s="418"/>
      <c r="N104" s="418"/>
      <c r="O104" s="418"/>
      <c r="P104" s="418"/>
      <c r="Q104" s="418"/>
      <c r="R104" s="418"/>
      <c r="S104" s="418"/>
      <c r="T104" s="418"/>
    </row>
    <row r="105" spans="1:20" s="422" customFormat="1" ht="53.25" customHeight="1" x14ac:dyDescent="0.2">
      <c r="A105" s="184"/>
      <c r="B105" s="240" t="s">
        <v>358</v>
      </c>
      <c r="C105" s="266" t="s">
        <v>359</v>
      </c>
      <c r="D105" s="240" t="s">
        <v>251</v>
      </c>
      <c r="E105" s="241">
        <f>(E86)*2/3</f>
        <v>136.55600000000001</v>
      </c>
      <c r="F105" s="28">
        <v>0</v>
      </c>
      <c r="G105" s="44">
        <f>F105*E105</f>
        <v>0</v>
      </c>
      <c r="H105" s="420"/>
      <c r="I105" s="420"/>
      <c r="J105" s="420"/>
      <c r="K105" s="420"/>
      <c r="L105" s="420"/>
      <c r="M105" s="420"/>
      <c r="N105" s="420"/>
      <c r="O105" s="420"/>
      <c r="P105" s="420"/>
      <c r="Q105" s="420"/>
      <c r="R105" s="420"/>
      <c r="S105" s="420"/>
      <c r="T105" s="420"/>
    </row>
    <row r="106" spans="1:20" s="422" customFormat="1" ht="7.5" customHeight="1" x14ac:dyDescent="0.2">
      <c r="A106" s="184"/>
      <c r="B106" s="240"/>
      <c r="C106" s="266"/>
      <c r="D106" s="240"/>
      <c r="E106" s="241"/>
      <c r="F106" s="242"/>
      <c r="G106" s="44"/>
      <c r="H106" s="420"/>
      <c r="I106" s="420"/>
      <c r="J106" s="420"/>
      <c r="K106" s="420"/>
      <c r="L106" s="420"/>
      <c r="M106" s="420"/>
      <c r="N106" s="420"/>
      <c r="O106" s="420"/>
      <c r="P106" s="420"/>
      <c r="Q106" s="420"/>
      <c r="R106" s="420"/>
      <c r="S106" s="420"/>
      <c r="T106" s="420"/>
    </row>
    <row r="107" spans="1:20" s="419" customFormat="1" ht="89.25" x14ac:dyDescent="0.2">
      <c r="A107" s="184"/>
      <c r="B107" s="240" t="s">
        <v>360</v>
      </c>
      <c r="C107" s="266" t="s">
        <v>361</v>
      </c>
      <c r="D107" s="240" t="s">
        <v>261</v>
      </c>
      <c r="E107" s="241">
        <f>E86-E105</f>
        <v>68.277999999999992</v>
      </c>
      <c r="F107" s="28">
        <v>0</v>
      </c>
      <c r="G107" s="44">
        <f>F107*E107</f>
        <v>0</v>
      </c>
      <c r="H107" s="418"/>
      <c r="I107" s="418"/>
      <c r="J107" s="418"/>
      <c r="K107" s="418"/>
      <c r="L107" s="418"/>
      <c r="M107" s="418"/>
      <c r="N107" s="418"/>
      <c r="O107" s="418"/>
      <c r="P107" s="418"/>
      <c r="Q107" s="418"/>
      <c r="R107" s="418"/>
      <c r="S107" s="418"/>
      <c r="T107" s="418"/>
    </row>
    <row r="108" spans="1:20" s="419" customFormat="1" ht="6.75" customHeight="1" x14ac:dyDescent="0.2">
      <c r="A108" s="184"/>
      <c r="B108" s="240"/>
      <c r="C108" s="266"/>
      <c r="D108" s="240"/>
      <c r="E108" s="241"/>
      <c r="F108" s="242"/>
      <c r="G108" s="44"/>
      <c r="H108" s="418"/>
      <c r="I108" s="418"/>
      <c r="J108" s="418"/>
      <c r="K108" s="418"/>
      <c r="L108" s="418"/>
      <c r="M108" s="418"/>
      <c r="N108" s="418"/>
      <c r="O108" s="418"/>
      <c r="P108" s="418"/>
      <c r="Q108" s="418"/>
      <c r="R108" s="418"/>
      <c r="S108" s="418"/>
      <c r="T108" s="418"/>
    </row>
    <row r="109" spans="1:20" ht="55.5" customHeight="1" x14ac:dyDescent="0.2">
      <c r="B109" s="240" t="s">
        <v>292</v>
      </c>
      <c r="C109" s="266" t="s">
        <v>362</v>
      </c>
      <c r="D109" s="240" t="s">
        <v>105</v>
      </c>
      <c r="E109" s="279">
        <f>E209</f>
        <v>68.5</v>
      </c>
      <c r="F109" s="28">
        <v>0</v>
      </c>
      <c r="G109" s="44">
        <f>F109*E109</f>
        <v>0</v>
      </c>
    </row>
    <row r="110" spans="1:20" x14ac:dyDescent="0.2">
      <c r="E110" s="279"/>
      <c r="G110" s="44"/>
    </row>
    <row r="111" spans="1:20" x14ac:dyDescent="0.2">
      <c r="A111" s="192"/>
      <c r="B111" s="206"/>
      <c r="C111" s="255" t="s">
        <v>296</v>
      </c>
      <c r="D111" s="206"/>
      <c r="E111" s="369"/>
      <c r="F111" s="209"/>
      <c r="G111" s="210"/>
    </row>
    <row r="112" spans="1:20" x14ac:dyDescent="0.2">
      <c r="A112" s="192"/>
      <c r="B112" s="206"/>
      <c r="C112" s="255"/>
      <c r="D112" s="206"/>
      <c r="E112" s="369"/>
      <c r="F112" s="209"/>
      <c r="G112" s="210"/>
    </row>
    <row r="113" spans="2:7" ht="25.5" x14ac:dyDescent="0.2">
      <c r="B113" s="240" t="s">
        <v>299</v>
      </c>
      <c r="C113" s="266" t="s">
        <v>300</v>
      </c>
      <c r="D113" s="240" t="s">
        <v>1</v>
      </c>
      <c r="E113" s="279">
        <v>19</v>
      </c>
      <c r="F113" s="28">
        <v>0</v>
      </c>
      <c r="G113" s="44">
        <f>F113*E113</f>
        <v>0</v>
      </c>
    </row>
    <row r="114" spans="2:7" x14ac:dyDescent="0.2">
      <c r="E114" s="279"/>
      <c r="F114" s="279"/>
      <c r="G114" s="44"/>
    </row>
    <row r="115" spans="2:7" ht="153" x14ac:dyDescent="0.2">
      <c r="B115" s="240" t="s">
        <v>363</v>
      </c>
      <c r="C115" s="266" t="s">
        <v>364</v>
      </c>
      <c r="D115" s="240" t="s">
        <v>1</v>
      </c>
      <c r="E115" s="279">
        <v>3</v>
      </c>
      <c r="F115" s="28">
        <v>0</v>
      </c>
      <c r="G115" s="44">
        <f>F115*E115</f>
        <v>0</v>
      </c>
    </row>
    <row r="116" spans="2:7" x14ac:dyDescent="0.2">
      <c r="E116" s="279"/>
      <c r="F116" s="279"/>
      <c r="G116" s="44"/>
    </row>
    <row r="117" spans="2:7" ht="102" x14ac:dyDescent="0.2">
      <c r="B117" s="240" t="s">
        <v>363</v>
      </c>
      <c r="C117" s="266" t="s">
        <v>365</v>
      </c>
      <c r="D117" s="240" t="s">
        <v>1</v>
      </c>
      <c r="E117" s="279">
        <v>8</v>
      </c>
      <c r="F117" s="28">
        <v>0</v>
      </c>
      <c r="G117" s="40">
        <f>F117*E117</f>
        <v>0</v>
      </c>
    </row>
    <row r="118" spans="2:7" x14ac:dyDescent="0.2">
      <c r="E118" s="279"/>
      <c r="F118" s="279"/>
      <c r="G118" s="40"/>
    </row>
    <row r="119" spans="2:7" ht="89.25" x14ac:dyDescent="0.2">
      <c r="B119" s="240" t="s">
        <v>366</v>
      </c>
      <c r="C119" s="266" t="s">
        <v>367</v>
      </c>
      <c r="D119" s="240" t="s">
        <v>1</v>
      </c>
      <c r="E119" s="279">
        <v>8</v>
      </c>
      <c r="F119" s="28">
        <v>0</v>
      </c>
      <c r="G119" s="40">
        <f>F119*E119</f>
        <v>0</v>
      </c>
    </row>
    <row r="120" spans="2:7" x14ac:dyDescent="0.2">
      <c r="E120" s="279"/>
      <c r="F120" s="279"/>
      <c r="G120" s="40"/>
    </row>
    <row r="121" spans="2:7" ht="76.5" x14ac:dyDescent="0.2">
      <c r="B121" s="426" t="s">
        <v>368</v>
      </c>
      <c r="C121" s="413" t="s">
        <v>369</v>
      </c>
      <c r="D121" s="426" t="s">
        <v>242</v>
      </c>
      <c r="E121" s="427">
        <v>80</v>
      </c>
      <c r="F121" s="446">
        <v>0</v>
      </c>
      <c r="G121" s="41">
        <f>F121*E121</f>
        <v>0</v>
      </c>
    </row>
    <row r="122" spans="2:7" x14ac:dyDescent="0.2">
      <c r="B122" s="426"/>
      <c r="C122" s="413"/>
      <c r="D122" s="426"/>
      <c r="E122" s="427"/>
      <c r="F122" s="428"/>
      <c r="G122" s="41"/>
    </row>
    <row r="123" spans="2:7" ht="89.25" x14ac:dyDescent="0.2">
      <c r="B123" s="426" t="s">
        <v>370</v>
      </c>
      <c r="C123" s="413" t="s">
        <v>371</v>
      </c>
      <c r="D123" s="426" t="s">
        <v>242</v>
      </c>
      <c r="E123" s="427">
        <v>380</v>
      </c>
      <c r="F123" s="446">
        <v>0</v>
      </c>
      <c r="G123" s="41">
        <f>F123*E123</f>
        <v>0</v>
      </c>
    </row>
    <row r="124" spans="2:7" x14ac:dyDescent="0.2">
      <c r="E124" s="279"/>
      <c r="F124" s="209"/>
      <c r="G124" s="44"/>
    </row>
    <row r="125" spans="2:7" x14ac:dyDescent="0.2">
      <c r="C125" s="255" t="s">
        <v>303</v>
      </c>
      <c r="E125" s="279"/>
      <c r="G125" s="44"/>
    </row>
    <row r="126" spans="2:7" ht="5.25" customHeight="1" x14ac:dyDescent="0.2">
      <c r="E126" s="279"/>
    </row>
    <row r="127" spans="2:7" ht="14.25" x14ac:dyDescent="0.2">
      <c r="B127" s="240" t="s">
        <v>304</v>
      </c>
      <c r="C127" s="266" t="s">
        <v>372</v>
      </c>
      <c r="D127" s="240" t="s">
        <v>251</v>
      </c>
      <c r="E127" s="279">
        <v>145</v>
      </c>
      <c r="F127" s="28">
        <v>0</v>
      </c>
      <c r="G127" s="44">
        <f>F127*E127</f>
        <v>0</v>
      </c>
    </row>
    <row r="128" spans="2:7" ht="6" customHeight="1" x14ac:dyDescent="0.2">
      <c r="E128" s="279"/>
    </row>
    <row r="129" spans="1:20" x14ac:dyDescent="0.2">
      <c r="B129" s="240" t="s">
        <v>373</v>
      </c>
      <c r="C129" s="266" t="s">
        <v>374</v>
      </c>
      <c r="D129" s="240" t="s">
        <v>1</v>
      </c>
      <c r="E129" s="279">
        <v>19</v>
      </c>
      <c r="F129" s="28">
        <v>0</v>
      </c>
      <c r="G129" s="44">
        <f>F129*E129</f>
        <v>0</v>
      </c>
    </row>
    <row r="130" spans="1:20" ht="5.25" customHeight="1" x14ac:dyDescent="0.2">
      <c r="E130" s="279"/>
    </row>
    <row r="131" spans="1:20" ht="63.75" x14ac:dyDescent="0.2">
      <c r="B131" s="240" t="s">
        <v>375</v>
      </c>
      <c r="C131" s="318" t="s">
        <v>376</v>
      </c>
      <c r="E131" s="279"/>
      <c r="G131" s="40"/>
    </row>
    <row r="132" spans="1:20" x14ac:dyDescent="0.2">
      <c r="C132" s="318" t="s">
        <v>377</v>
      </c>
      <c r="D132" s="240" t="s">
        <v>105</v>
      </c>
      <c r="E132" s="311">
        <v>40</v>
      </c>
      <c r="F132" s="31">
        <v>0</v>
      </c>
      <c r="G132" s="40">
        <f>F132*E132</f>
        <v>0</v>
      </c>
    </row>
    <row r="133" spans="1:20" ht="6.75" customHeight="1" x14ac:dyDescent="0.2">
      <c r="E133" s="279"/>
    </row>
    <row r="134" spans="1:20" x14ac:dyDescent="0.2">
      <c r="B134" s="240" t="s">
        <v>306</v>
      </c>
      <c r="C134" s="266" t="s">
        <v>307</v>
      </c>
      <c r="D134" s="240">
        <v>10</v>
      </c>
      <c r="E134" s="279"/>
      <c r="G134" s="243">
        <f>SUM(G87:G133)*(D134/100)</f>
        <v>0</v>
      </c>
    </row>
    <row r="135" spans="1:20" ht="8.25" customHeight="1" x14ac:dyDescent="0.2">
      <c r="E135" s="279"/>
    </row>
    <row r="136" spans="1:20" ht="13.5" thickBot="1" x14ac:dyDescent="0.25">
      <c r="A136" s="282"/>
      <c r="B136" s="222" t="s">
        <v>195</v>
      </c>
      <c r="C136" s="297" t="s">
        <v>378</v>
      </c>
      <c r="D136" s="283"/>
      <c r="E136" s="370"/>
      <c r="F136" s="224"/>
      <c r="G136" s="284">
        <f>SUM(G81:G134)</f>
        <v>0</v>
      </c>
    </row>
    <row r="137" spans="1:20" ht="13.5" thickTop="1" x14ac:dyDescent="0.2">
      <c r="E137" s="279"/>
    </row>
    <row r="138" spans="1:20" x14ac:dyDescent="0.2">
      <c r="E138" s="279"/>
    </row>
    <row r="139" spans="1:20" x14ac:dyDescent="0.2">
      <c r="E139" s="279"/>
    </row>
    <row r="140" spans="1:20" ht="16.5" x14ac:dyDescent="0.2">
      <c r="B140" s="401" t="s">
        <v>627</v>
      </c>
      <c r="C140" s="401"/>
      <c r="E140" s="279"/>
    </row>
    <row r="141" spans="1:20" ht="53.25" customHeight="1" x14ac:dyDescent="0.2">
      <c r="C141" s="266" t="s">
        <v>628</v>
      </c>
      <c r="D141" s="399"/>
      <c r="E141" s="399"/>
    </row>
    <row r="142" spans="1:20" x14ac:dyDescent="0.2">
      <c r="E142" s="279"/>
    </row>
    <row r="143" spans="1:20" s="218" customFormat="1" ht="17.25" thickBot="1" x14ac:dyDescent="0.3">
      <c r="A143" s="198"/>
      <c r="B143" s="199" t="s">
        <v>449</v>
      </c>
      <c r="C143" s="429" t="s">
        <v>629</v>
      </c>
      <c r="D143" s="199"/>
      <c r="E143" s="430"/>
      <c r="F143" s="202"/>
      <c r="G143" s="203">
        <f>G170</f>
        <v>0</v>
      </c>
      <c r="H143" s="431"/>
      <c r="I143" s="431"/>
      <c r="J143" s="431"/>
      <c r="K143" s="431"/>
      <c r="L143" s="431"/>
      <c r="M143" s="431"/>
      <c r="N143" s="431"/>
      <c r="O143" s="431"/>
      <c r="P143" s="431"/>
      <c r="Q143" s="431"/>
      <c r="R143" s="431"/>
      <c r="S143" s="431"/>
      <c r="T143" s="431"/>
    </row>
    <row r="144" spans="1:20" ht="13.5" thickTop="1" x14ac:dyDescent="0.2">
      <c r="A144" s="265"/>
      <c r="B144" s="266"/>
      <c r="D144" s="384"/>
      <c r="E144" s="384"/>
      <c r="G144" s="240"/>
    </row>
    <row r="145" spans="1:20" x14ac:dyDescent="0.2">
      <c r="A145" s="265"/>
      <c r="B145" s="319"/>
      <c r="C145" s="272" t="s">
        <v>208</v>
      </c>
      <c r="D145" s="273" t="s">
        <v>209</v>
      </c>
      <c r="E145" s="273" t="s">
        <v>210</v>
      </c>
      <c r="F145" s="275" t="s">
        <v>211</v>
      </c>
      <c r="G145" s="308" t="s">
        <v>212</v>
      </c>
    </row>
    <row r="146" spans="1:20" ht="7.5" customHeight="1" x14ac:dyDescent="0.2">
      <c r="E146" s="279"/>
    </row>
    <row r="147" spans="1:20" ht="38.25" x14ac:dyDescent="0.2">
      <c r="B147" s="240" t="s">
        <v>585</v>
      </c>
      <c r="C147" s="266" t="s">
        <v>630</v>
      </c>
      <c r="E147" s="279"/>
    </row>
    <row r="148" spans="1:20" ht="20.25" customHeight="1" x14ac:dyDescent="0.2">
      <c r="C148" s="266" t="s">
        <v>631</v>
      </c>
      <c r="D148" s="240" t="s">
        <v>105</v>
      </c>
      <c r="E148" s="279">
        <f>E209</f>
        <v>68.5</v>
      </c>
      <c r="F148" s="28">
        <v>0</v>
      </c>
      <c r="G148" s="44">
        <f>F148*E148</f>
        <v>0</v>
      </c>
    </row>
    <row r="149" spans="1:20" ht="6.75" customHeight="1" x14ac:dyDescent="0.2">
      <c r="E149" s="279"/>
    </row>
    <row r="150" spans="1:20" ht="38.25" x14ac:dyDescent="0.2">
      <c r="B150" s="240" t="s">
        <v>632</v>
      </c>
      <c r="C150" s="266" t="s">
        <v>633</v>
      </c>
      <c r="E150" s="279"/>
    </row>
    <row r="151" spans="1:20" x14ac:dyDescent="0.2">
      <c r="C151" s="266" t="s">
        <v>634</v>
      </c>
      <c r="D151" s="240" t="s">
        <v>105</v>
      </c>
      <c r="E151" s="279">
        <f>E207</f>
        <v>142.5</v>
      </c>
      <c r="F151" s="28">
        <v>0</v>
      </c>
      <c r="G151" s="44">
        <f>F151*E151</f>
        <v>0</v>
      </c>
    </row>
    <row r="152" spans="1:20" ht="7.5" customHeight="1" x14ac:dyDescent="0.2">
      <c r="E152" s="279"/>
    </row>
    <row r="153" spans="1:20" ht="38.25" x14ac:dyDescent="0.2">
      <c r="B153" s="240" t="s">
        <v>635</v>
      </c>
      <c r="C153" s="266" t="s">
        <v>630</v>
      </c>
      <c r="E153" s="279"/>
      <c r="H153" s="191"/>
      <c r="I153" s="191"/>
      <c r="J153" s="191"/>
      <c r="K153" s="191"/>
      <c r="L153" s="191"/>
      <c r="M153" s="191"/>
      <c r="N153" s="191"/>
      <c r="O153" s="191"/>
      <c r="P153" s="191"/>
      <c r="Q153" s="191"/>
      <c r="R153" s="191"/>
      <c r="S153" s="191"/>
      <c r="T153" s="191"/>
    </row>
    <row r="154" spans="1:20" ht="15" customHeight="1" x14ac:dyDescent="0.2">
      <c r="C154" s="266" t="s">
        <v>636</v>
      </c>
      <c r="D154" s="240" t="s">
        <v>105</v>
      </c>
      <c r="E154" s="279">
        <f>E208</f>
        <v>60</v>
      </c>
      <c r="F154" s="28">
        <v>0</v>
      </c>
      <c r="G154" s="44">
        <f>F154*E154</f>
        <v>0</v>
      </c>
      <c r="H154" s="191"/>
      <c r="I154" s="191"/>
      <c r="J154" s="191"/>
      <c r="K154" s="191"/>
      <c r="L154" s="191"/>
      <c r="M154" s="191"/>
      <c r="N154" s="191"/>
      <c r="O154" s="191"/>
      <c r="P154" s="191"/>
      <c r="Q154" s="191"/>
      <c r="R154" s="191"/>
      <c r="S154" s="191"/>
      <c r="T154" s="191"/>
    </row>
    <row r="155" spans="1:20" ht="8.25" customHeight="1" x14ac:dyDescent="0.2">
      <c r="A155" s="265"/>
      <c r="B155" s="319"/>
      <c r="E155" s="240"/>
      <c r="G155" s="240"/>
      <c r="H155" s="191"/>
      <c r="I155" s="191"/>
      <c r="J155" s="191"/>
      <c r="K155" s="191"/>
      <c r="L155" s="191"/>
      <c r="M155" s="191"/>
      <c r="N155" s="191"/>
      <c r="O155" s="191"/>
      <c r="P155" s="191"/>
      <c r="Q155" s="191"/>
      <c r="R155" s="191"/>
      <c r="S155" s="191"/>
      <c r="T155" s="191"/>
    </row>
    <row r="156" spans="1:20" ht="63.75" x14ac:dyDescent="0.2">
      <c r="B156" s="240" t="s">
        <v>587</v>
      </c>
      <c r="C156" s="266" t="s">
        <v>637</v>
      </c>
      <c r="E156" s="279"/>
    </row>
    <row r="157" spans="1:20" x14ac:dyDescent="0.2">
      <c r="C157" s="266" t="s">
        <v>638</v>
      </c>
      <c r="D157" s="240" t="s">
        <v>1</v>
      </c>
      <c r="E157" s="279">
        <f>E220</f>
        <v>0</v>
      </c>
      <c r="F157" s="28">
        <v>0</v>
      </c>
      <c r="G157" s="44">
        <f>F157*E157</f>
        <v>0</v>
      </c>
    </row>
    <row r="158" spans="1:20" x14ac:dyDescent="0.2">
      <c r="C158" s="266" t="s">
        <v>639</v>
      </c>
      <c r="D158" s="240" t="s">
        <v>1</v>
      </c>
      <c r="E158" s="279">
        <f>E216</f>
        <v>19</v>
      </c>
      <c r="F158" s="28">
        <v>0</v>
      </c>
      <c r="G158" s="44">
        <f>F158*E158</f>
        <v>0</v>
      </c>
    </row>
    <row r="159" spans="1:20" ht="8.25" customHeight="1" x14ac:dyDescent="0.2">
      <c r="E159" s="279"/>
    </row>
    <row r="160" spans="1:20" ht="63.75" x14ac:dyDescent="0.2">
      <c r="B160" s="240" t="s">
        <v>640</v>
      </c>
      <c r="C160" s="266" t="s">
        <v>641</v>
      </c>
      <c r="D160" s="240" t="s">
        <v>1</v>
      </c>
      <c r="E160" s="279">
        <v>19</v>
      </c>
      <c r="F160" s="28">
        <v>0</v>
      </c>
      <c r="G160" s="44">
        <f>F160*E160</f>
        <v>0</v>
      </c>
    </row>
    <row r="161" spans="1:20" ht="7.5" customHeight="1" x14ac:dyDescent="0.2">
      <c r="E161" s="279"/>
    </row>
    <row r="162" spans="1:20" s="419" customFormat="1" ht="38.25" x14ac:dyDescent="0.2">
      <c r="A162" s="184"/>
      <c r="B162" s="240" t="s">
        <v>642</v>
      </c>
      <c r="C162" s="266" t="s">
        <v>643</v>
      </c>
      <c r="D162" s="240" t="s">
        <v>1</v>
      </c>
      <c r="E162" s="279">
        <f>E213</f>
        <v>7</v>
      </c>
      <c r="F162" s="28">
        <v>0</v>
      </c>
      <c r="G162" s="44">
        <f>F162*E162</f>
        <v>0</v>
      </c>
      <c r="H162" s="191"/>
      <c r="I162" s="191"/>
      <c r="J162" s="191"/>
      <c r="K162" s="191"/>
    </row>
    <row r="163" spans="1:20" x14ac:dyDescent="0.2">
      <c r="A163" s="265"/>
      <c r="B163" s="319"/>
      <c r="D163" s="384"/>
      <c r="E163" s="240"/>
      <c r="G163" s="240"/>
      <c r="H163" s="191"/>
      <c r="I163" s="191"/>
      <c r="J163" s="191"/>
      <c r="K163" s="191"/>
      <c r="L163" s="191"/>
      <c r="M163" s="191"/>
      <c r="N163" s="191"/>
      <c r="O163" s="191"/>
      <c r="P163" s="191"/>
      <c r="Q163" s="191"/>
      <c r="R163" s="191"/>
      <c r="S163" s="191"/>
      <c r="T163" s="191"/>
    </row>
    <row r="164" spans="1:20" ht="51" x14ac:dyDescent="0.2">
      <c r="B164" s="240" t="s">
        <v>644</v>
      </c>
      <c r="C164" s="266" t="s">
        <v>645</v>
      </c>
      <c r="D164" s="240" t="s">
        <v>1</v>
      </c>
      <c r="E164" s="279">
        <v>19</v>
      </c>
      <c r="F164" s="28">
        <v>0</v>
      </c>
      <c r="G164" s="44">
        <f>F164*E164</f>
        <v>0</v>
      </c>
    </row>
    <row r="165" spans="1:20" ht="6.75" customHeight="1" x14ac:dyDescent="0.2">
      <c r="E165" s="279"/>
    </row>
    <row r="166" spans="1:20" ht="38.25" x14ac:dyDescent="0.2">
      <c r="B166" s="240" t="s">
        <v>646</v>
      </c>
      <c r="C166" s="266" t="s">
        <v>647</v>
      </c>
      <c r="D166" s="240" t="s">
        <v>1</v>
      </c>
      <c r="E166" s="279">
        <v>19</v>
      </c>
      <c r="F166" s="28">
        <v>0</v>
      </c>
      <c r="G166" s="44">
        <f>F166*E166</f>
        <v>0</v>
      </c>
    </row>
    <row r="167" spans="1:20" ht="6.75" customHeight="1" x14ac:dyDescent="0.2">
      <c r="A167" s="265"/>
      <c r="B167" s="372"/>
      <c r="G167" s="44"/>
      <c r="H167" s="191"/>
      <c r="I167" s="191"/>
      <c r="J167" s="191"/>
      <c r="K167" s="191"/>
      <c r="L167" s="191"/>
      <c r="M167" s="191"/>
      <c r="N167" s="191"/>
      <c r="O167" s="191"/>
      <c r="P167" s="191"/>
      <c r="Q167" s="191"/>
      <c r="R167" s="191"/>
      <c r="S167" s="191"/>
      <c r="T167" s="191"/>
    </row>
    <row r="168" spans="1:20" x14ac:dyDescent="0.2">
      <c r="B168" s="240" t="s">
        <v>509</v>
      </c>
      <c r="C168" s="266" t="s">
        <v>510</v>
      </c>
      <c r="D168" s="240">
        <v>10</v>
      </c>
      <c r="E168" s="311"/>
      <c r="G168" s="243">
        <f>SUM(G146:G167)*(D168/100)</f>
        <v>0</v>
      </c>
    </row>
    <row r="169" spans="1:20" ht="5.25" customHeight="1" x14ac:dyDescent="0.2">
      <c r="C169" s="314"/>
      <c r="E169" s="311"/>
      <c r="F169" s="281"/>
      <c r="G169" s="293"/>
    </row>
    <row r="170" spans="1:20" ht="13.5" thickBot="1" x14ac:dyDescent="0.25">
      <c r="A170" s="282"/>
      <c r="B170" s="222" t="s">
        <v>449</v>
      </c>
      <c r="C170" s="297" t="s">
        <v>648</v>
      </c>
      <c r="D170" s="283" t="s">
        <v>512</v>
      </c>
      <c r="E170" s="380"/>
      <c r="F170" s="224"/>
      <c r="G170" s="284">
        <f>SUM(G146:G169)</f>
        <v>0</v>
      </c>
    </row>
    <row r="171" spans="1:20" ht="13.5" thickTop="1" x14ac:dyDescent="0.2">
      <c r="E171" s="279"/>
    </row>
    <row r="172" spans="1:20" x14ac:dyDescent="0.2">
      <c r="E172" s="279"/>
    </row>
    <row r="173" spans="1:20" x14ac:dyDescent="0.2">
      <c r="E173" s="279"/>
    </row>
    <row r="174" spans="1:20" s="183" customFormat="1" ht="16.5" x14ac:dyDescent="0.25">
      <c r="A174" s="182"/>
      <c r="B174" s="401" t="s">
        <v>649</v>
      </c>
      <c r="C174" s="441"/>
      <c r="D174" s="441"/>
      <c r="E174" s="441"/>
      <c r="F174" s="432"/>
      <c r="G174" s="433"/>
      <c r="H174" s="405"/>
      <c r="I174" s="405"/>
      <c r="J174" s="405"/>
      <c r="K174" s="405"/>
      <c r="L174" s="405"/>
      <c r="M174" s="405"/>
      <c r="N174" s="405"/>
      <c r="O174" s="405"/>
      <c r="P174" s="405"/>
      <c r="Q174" s="405"/>
      <c r="R174" s="405"/>
      <c r="S174" s="405"/>
      <c r="T174" s="405"/>
    </row>
    <row r="175" spans="1:20" ht="16.5" x14ac:dyDescent="0.2">
      <c r="C175" s="401" t="s">
        <v>650</v>
      </c>
      <c r="E175" s="279"/>
    </row>
    <row r="176" spans="1:20" ht="8.25" customHeight="1" x14ac:dyDescent="0.2">
      <c r="C176" s="401"/>
      <c r="E176" s="279"/>
    </row>
    <row r="177" spans="2:7" x14ac:dyDescent="0.2">
      <c r="B177" s="624" t="s">
        <v>651</v>
      </c>
      <c r="C177" s="624"/>
      <c r="D177" s="624"/>
      <c r="E177" s="625"/>
      <c r="F177" s="281"/>
      <c r="G177" s="293"/>
    </row>
    <row r="178" spans="2:7" x14ac:dyDescent="0.2">
      <c r="B178" s="624"/>
      <c r="C178" s="624"/>
      <c r="D178" s="624"/>
      <c r="E178" s="625"/>
      <c r="F178" s="281"/>
      <c r="G178" s="293"/>
    </row>
    <row r="179" spans="2:7" x14ac:dyDescent="0.2">
      <c r="B179" s="624"/>
      <c r="C179" s="624"/>
      <c r="D179" s="624"/>
      <c r="E179" s="625"/>
      <c r="F179" s="281"/>
      <c r="G179" s="293"/>
    </row>
    <row r="180" spans="2:7" x14ac:dyDescent="0.2">
      <c r="B180" s="624"/>
      <c r="C180" s="624"/>
      <c r="D180" s="624"/>
      <c r="E180" s="625"/>
      <c r="F180" s="281"/>
      <c r="G180" s="293"/>
    </row>
    <row r="181" spans="2:7" x14ac:dyDescent="0.2">
      <c r="B181" s="624"/>
      <c r="C181" s="624"/>
      <c r="D181" s="624"/>
      <c r="E181" s="625"/>
      <c r="F181" s="281"/>
      <c r="G181" s="293"/>
    </row>
    <row r="182" spans="2:7" x14ac:dyDescent="0.2">
      <c r="B182" s="624"/>
      <c r="C182" s="624"/>
      <c r="D182" s="624"/>
      <c r="E182" s="625"/>
      <c r="F182" s="281"/>
      <c r="G182" s="293"/>
    </row>
    <row r="183" spans="2:7" x14ac:dyDescent="0.2">
      <c r="B183" s="624"/>
      <c r="C183" s="624"/>
      <c r="D183" s="624"/>
      <c r="E183" s="625"/>
      <c r="F183" s="281"/>
      <c r="G183" s="293"/>
    </row>
    <row r="184" spans="2:7" x14ac:dyDescent="0.2">
      <c r="B184" s="624"/>
      <c r="C184" s="624"/>
      <c r="D184" s="624"/>
      <c r="E184" s="625"/>
      <c r="F184" s="281"/>
      <c r="G184" s="293"/>
    </row>
    <row r="185" spans="2:7" x14ac:dyDescent="0.2">
      <c r="B185" s="624"/>
      <c r="C185" s="624"/>
      <c r="D185" s="624"/>
      <c r="E185" s="625"/>
      <c r="F185" s="281"/>
      <c r="G185" s="293"/>
    </row>
    <row r="186" spans="2:7" x14ac:dyDescent="0.2">
      <c r="B186" s="624"/>
      <c r="C186" s="624"/>
      <c r="D186" s="624"/>
      <c r="E186" s="625"/>
      <c r="F186" s="281"/>
      <c r="G186" s="293"/>
    </row>
    <row r="187" spans="2:7" x14ac:dyDescent="0.2">
      <c r="B187" s="624"/>
      <c r="C187" s="624"/>
      <c r="D187" s="624"/>
      <c r="E187" s="625"/>
      <c r="F187" s="281"/>
      <c r="G187" s="293"/>
    </row>
    <row r="188" spans="2:7" x14ac:dyDescent="0.2">
      <c r="B188" s="624"/>
      <c r="C188" s="624"/>
      <c r="D188" s="624"/>
      <c r="E188" s="625"/>
      <c r="F188" s="281"/>
      <c r="G188" s="293"/>
    </row>
    <row r="189" spans="2:7" x14ac:dyDescent="0.2">
      <c r="B189" s="624"/>
      <c r="C189" s="624"/>
      <c r="D189" s="624"/>
      <c r="E189" s="625"/>
      <c r="F189" s="281"/>
      <c r="G189" s="293"/>
    </row>
    <row r="190" spans="2:7" x14ac:dyDescent="0.2">
      <c r="B190" s="624"/>
      <c r="C190" s="624"/>
      <c r="D190" s="624"/>
      <c r="E190" s="625"/>
      <c r="F190" s="281"/>
      <c r="G190" s="293"/>
    </row>
    <row r="191" spans="2:7" x14ac:dyDescent="0.2">
      <c r="B191" s="624"/>
      <c r="C191" s="624"/>
      <c r="D191" s="624"/>
      <c r="E191" s="625"/>
      <c r="F191" s="281"/>
      <c r="G191" s="293"/>
    </row>
    <row r="192" spans="2:7" x14ac:dyDescent="0.2">
      <c r="B192" s="624"/>
      <c r="C192" s="624"/>
      <c r="D192" s="624"/>
      <c r="E192" s="625"/>
      <c r="F192" s="281"/>
      <c r="G192" s="293"/>
    </row>
    <row r="193" spans="1:20" x14ac:dyDescent="0.2">
      <c r="B193" s="624"/>
      <c r="C193" s="624"/>
      <c r="D193" s="624"/>
      <c r="E193" s="625"/>
      <c r="F193" s="281"/>
      <c r="G193" s="293"/>
    </row>
    <row r="194" spans="1:20" x14ac:dyDescent="0.2">
      <c r="B194" s="624"/>
      <c r="C194" s="624"/>
      <c r="D194" s="624"/>
      <c r="E194" s="625"/>
      <c r="F194" s="281"/>
      <c r="G194" s="293"/>
    </row>
    <row r="195" spans="1:20" x14ac:dyDescent="0.2">
      <c r="B195" s="624"/>
      <c r="C195" s="624"/>
      <c r="D195" s="624"/>
      <c r="E195" s="625"/>
      <c r="F195" s="281"/>
      <c r="G195" s="293"/>
    </row>
    <row r="196" spans="1:20" x14ac:dyDescent="0.2">
      <c r="B196" s="624"/>
      <c r="C196" s="624"/>
      <c r="D196" s="624"/>
      <c r="E196" s="625"/>
      <c r="F196" s="281"/>
      <c r="G196" s="293"/>
    </row>
    <row r="197" spans="1:20" ht="52.5" customHeight="1" x14ac:dyDescent="0.2">
      <c r="B197" s="624"/>
      <c r="C197" s="624"/>
      <c r="D197" s="624"/>
      <c r="E197" s="625"/>
      <c r="F197" s="281"/>
      <c r="G197" s="293"/>
    </row>
    <row r="198" spans="1:20" s="323" customFormat="1" x14ac:dyDescent="0.2">
      <c r="A198" s="299"/>
      <c r="B198" s="300"/>
      <c r="C198" s="320"/>
      <c r="D198" s="320"/>
      <c r="E198" s="387"/>
      <c r="F198" s="321"/>
      <c r="G198" s="322" t="s">
        <v>212</v>
      </c>
      <c r="H198" s="434"/>
      <c r="I198" s="434"/>
      <c r="J198" s="434"/>
      <c r="K198" s="434"/>
      <c r="L198" s="434"/>
      <c r="M198" s="434"/>
      <c r="N198" s="434"/>
      <c r="O198" s="434"/>
      <c r="P198" s="434"/>
      <c r="Q198" s="434"/>
      <c r="R198" s="434"/>
      <c r="S198" s="434"/>
      <c r="T198" s="434"/>
    </row>
    <row r="199" spans="1:20" s="324" customFormat="1" ht="26.25" thickBot="1" x14ac:dyDescent="0.25">
      <c r="B199" s="222" t="s">
        <v>451</v>
      </c>
      <c r="C199" s="297" t="s">
        <v>652</v>
      </c>
      <c r="D199" s="222"/>
      <c r="E199" s="380"/>
      <c r="F199" s="224"/>
      <c r="G199" s="284">
        <f>G236</f>
        <v>0</v>
      </c>
      <c r="H199" s="435"/>
      <c r="I199" s="435"/>
      <c r="J199" s="435"/>
      <c r="K199" s="435"/>
      <c r="L199" s="435"/>
      <c r="M199" s="435"/>
      <c r="N199" s="435"/>
      <c r="O199" s="435"/>
      <c r="P199" s="435"/>
      <c r="Q199" s="435"/>
      <c r="R199" s="435"/>
      <c r="S199" s="435"/>
      <c r="T199" s="435"/>
    </row>
    <row r="200" spans="1:20" ht="9.75" customHeight="1" thickTop="1" x14ac:dyDescent="0.2">
      <c r="C200" s="314"/>
      <c r="E200" s="311"/>
      <c r="F200" s="281"/>
      <c r="G200" s="293"/>
    </row>
    <row r="201" spans="1:20" x14ac:dyDescent="0.2">
      <c r="C201" s="389" t="s">
        <v>208</v>
      </c>
      <c r="D201" s="273" t="s">
        <v>209</v>
      </c>
      <c r="E201" s="390" t="s">
        <v>210</v>
      </c>
      <c r="F201" s="409" t="s">
        <v>211</v>
      </c>
      <c r="G201" s="392" t="s">
        <v>212</v>
      </c>
    </row>
    <row r="202" spans="1:20" ht="8.25" customHeight="1" x14ac:dyDescent="0.2">
      <c r="C202" s="393"/>
      <c r="D202" s="206"/>
      <c r="E202" s="394"/>
      <c r="F202" s="436"/>
      <c r="G202" s="396"/>
    </row>
    <row r="203" spans="1:20" s="440" customFormat="1" x14ac:dyDescent="0.2">
      <c r="A203" s="192"/>
      <c r="B203" s="206" t="s">
        <v>451</v>
      </c>
      <c r="C203" s="437" t="s">
        <v>653</v>
      </c>
      <c r="D203" s="206"/>
      <c r="E203" s="394"/>
      <c r="F203" s="438"/>
      <c r="G203" s="439"/>
      <c r="H203" s="431"/>
      <c r="I203" s="431"/>
      <c r="J203" s="431"/>
      <c r="K203" s="431"/>
      <c r="L203" s="431"/>
      <c r="M203" s="431"/>
      <c r="N203" s="431"/>
      <c r="O203" s="431"/>
      <c r="P203" s="431"/>
      <c r="Q203" s="431"/>
      <c r="R203" s="431"/>
      <c r="S203" s="431"/>
      <c r="T203" s="431"/>
    </row>
    <row r="204" spans="1:20" s="440" customFormat="1" ht="5.25" customHeight="1" x14ac:dyDescent="0.2">
      <c r="A204" s="192"/>
      <c r="B204" s="206"/>
      <c r="C204" s="437"/>
      <c r="D204" s="206"/>
      <c r="E204" s="394"/>
      <c r="F204" s="438"/>
      <c r="G204" s="439"/>
      <c r="H204" s="431"/>
      <c r="I204" s="431"/>
      <c r="J204" s="431"/>
      <c r="K204" s="431"/>
      <c r="L204" s="431"/>
      <c r="M204" s="431"/>
      <c r="N204" s="431"/>
      <c r="O204" s="431"/>
      <c r="P204" s="431"/>
      <c r="Q204" s="431"/>
      <c r="R204" s="431"/>
      <c r="S204" s="431"/>
      <c r="T204" s="431"/>
    </row>
    <row r="205" spans="1:20" ht="8.25" customHeight="1" x14ac:dyDescent="0.2">
      <c r="E205" s="346"/>
      <c r="H205" s="191"/>
      <c r="I205" s="191"/>
      <c r="J205" s="191"/>
      <c r="K205" s="191"/>
      <c r="L205" s="191"/>
      <c r="M205" s="191"/>
      <c r="N205" s="191"/>
      <c r="O205" s="191"/>
      <c r="P205" s="191"/>
      <c r="Q205" s="191"/>
      <c r="R205" s="191"/>
      <c r="S205" s="191"/>
      <c r="T205" s="191"/>
    </row>
    <row r="206" spans="1:20" ht="32.25" customHeight="1" x14ac:dyDescent="0.2">
      <c r="B206" s="240" t="s">
        <v>654</v>
      </c>
      <c r="C206" s="318" t="s">
        <v>655</v>
      </c>
      <c r="D206" s="318"/>
      <c r="E206" s="319"/>
      <c r="F206" s="281"/>
      <c r="G206" s="293"/>
    </row>
    <row r="207" spans="1:20" x14ac:dyDescent="0.2">
      <c r="B207" s="318"/>
      <c r="C207" s="318" t="s">
        <v>656</v>
      </c>
      <c r="D207" s="240" t="s">
        <v>105</v>
      </c>
      <c r="E207" s="311">
        <v>142.5</v>
      </c>
      <c r="F207" s="28">
        <v>0</v>
      </c>
      <c r="G207" s="44">
        <f>F207*E207</f>
        <v>0</v>
      </c>
      <c r="J207" s="406"/>
    </row>
    <row r="208" spans="1:20" x14ac:dyDescent="0.2">
      <c r="B208" s="318"/>
      <c r="C208" s="318" t="s">
        <v>657</v>
      </c>
      <c r="D208" s="240" t="s">
        <v>105</v>
      </c>
      <c r="E208" s="311">
        <v>60</v>
      </c>
      <c r="F208" s="28">
        <v>0</v>
      </c>
      <c r="G208" s="44">
        <f>F208*E208</f>
        <v>0</v>
      </c>
      <c r="J208" s="406"/>
    </row>
    <row r="209" spans="2:20" ht="25.5" x14ac:dyDescent="0.2">
      <c r="B209" s="318"/>
      <c r="C209" s="318" t="s">
        <v>658</v>
      </c>
      <c r="D209" s="240" t="s">
        <v>105</v>
      </c>
      <c r="E209" s="311">
        <v>68.5</v>
      </c>
      <c r="F209" s="28">
        <v>0</v>
      </c>
      <c r="G209" s="44">
        <f>F209*E209</f>
        <v>0</v>
      </c>
      <c r="H209" s="191"/>
      <c r="I209" s="191"/>
      <c r="J209" s="191"/>
      <c r="K209" s="191"/>
      <c r="L209" s="191"/>
      <c r="M209" s="191"/>
      <c r="N209" s="191"/>
      <c r="O209" s="191"/>
      <c r="P209" s="191"/>
      <c r="Q209" s="191"/>
      <c r="R209" s="191"/>
      <c r="S209" s="191"/>
      <c r="T209" s="191"/>
    </row>
    <row r="210" spans="2:20" ht="7.5" customHeight="1" x14ac:dyDescent="0.2">
      <c r="B210" s="384"/>
      <c r="C210" s="318"/>
      <c r="D210" s="318"/>
      <c r="E210" s="311"/>
      <c r="F210" s="281"/>
      <c r="G210" s="293"/>
    </row>
    <row r="211" spans="2:20" ht="51" x14ac:dyDescent="0.2">
      <c r="B211" s="240" t="s">
        <v>613</v>
      </c>
      <c r="C211" s="314" t="s">
        <v>659</v>
      </c>
      <c r="E211" s="346"/>
      <c r="G211" s="44"/>
      <c r="H211" s="191"/>
      <c r="I211" s="191"/>
      <c r="J211" s="191"/>
      <c r="K211" s="419"/>
      <c r="L211" s="191"/>
      <c r="M211" s="191"/>
      <c r="N211" s="191"/>
      <c r="O211" s="191"/>
      <c r="P211" s="191"/>
      <c r="Q211" s="191"/>
      <c r="R211" s="191"/>
      <c r="S211" s="191"/>
      <c r="T211" s="191"/>
    </row>
    <row r="212" spans="2:20" x14ac:dyDescent="0.2">
      <c r="C212" s="314" t="s">
        <v>660</v>
      </c>
      <c r="D212" s="240" t="s">
        <v>1</v>
      </c>
      <c r="E212" s="346">
        <v>5</v>
      </c>
      <c r="F212" s="28">
        <v>0</v>
      </c>
      <c r="G212" s="44">
        <f>F212*E212</f>
        <v>0</v>
      </c>
      <c r="H212" s="191"/>
      <c r="I212" s="191"/>
      <c r="J212" s="191"/>
      <c r="K212" s="419"/>
      <c r="L212" s="191"/>
      <c r="M212" s="191"/>
      <c r="N212" s="191"/>
      <c r="O212" s="191"/>
      <c r="P212" s="191"/>
      <c r="Q212" s="191"/>
      <c r="R212" s="191"/>
      <c r="S212" s="191"/>
      <c r="T212" s="191"/>
    </row>
    <row r="213" spans="2:20" x14ac:dyDescent="0.2">
      <c r="C213" s="314" t="s">
        <v>661</v>
      </c>
      <c r="D213" s="240" t="s">
        <v>1</v>
      </c>
      <c r="E213" s="346">
        <v>7</v>
      </c>
      <c r="F213" s="28">
        <v>0</v>
      </c>
      <c r="G213" s="44">
        <f>F213*E213</f>
        <v>0</v>
      </c>
      <c r="H213" s="191"/>
      <c r="I213" s="191"/>
      <c r="J213" s="191"/>
      <c r="K213" s="419"/>
      <c r="L213" s="191"/>
      <c r="M213" s="191"/>
      <c r="N213" s="191"/>
      <c r="O213" s="191"/>
      <c r="P213" s="191"/>
      <c r="Q213" s="191"/>
      <c r="R213" s="191"/>
      <c r="S213" s="191"/>
      <c r="T213" s="191"/>
    </row>
    <row r="214" spans="2:20" ht="8.25" customHeight="1" x14ac:dyDescent="0.2">
      <c r="E214" s="346"/>
      <c r="H214" s="191"/>
      <c r="I214" s="191"/>
      <c r="J214" s="351"/>
      <c r="K214" s="191"/>
      <c r="L214" s="191"/>
      <c r="M214" s="191"/>
      <c r="N214" s="191"/>
      <c r="O214" s="191"/>
      <c r="P214" s="191"/>
      <c r="Q214" s="191"/>
      <c r="R214" s="191"/>
      <c r="S214" s="191"/>
      <c r="T214" s="191"/>
    </row>
    <row r="215" spans="2:20" ht="216.75" x14ac:dyDescent="0.2">
      <c r="B215" s="240" t="s">
        <v>617</v>
      </c>
      <c r="C215" s="266" t="s">
        <v>662</v>
      </c>
      <c r="D215" s="399"/>
      <c r="E215" s="399"/>
    </row>
    <row r="216" spans="2:20" x14ac:dyDescent="0.2">
      <c r="C216" s="266" t="s">
        <v>663</v>
      </c>
      <c r="D216" s="240" t="s">
        <v>1</v>
      </c>
      <c r="E216" s="311">
        <v>19</v>
      </c>
      <c r="F216" s="28">
        <v>0</v>
      </c>
      <c r="G216" s="44">
        <f>F216*E216</f>
        <v>0</v>
      </c>
    </row>
    <row r="217" spans="2:20" ht="15" x14ac:dyDescent="0.2">
      <c r="C217" s="629" t="s">
        <v>664</v>
      </c>
      <c r="D217" s="630"/>
      <c r="E217" s="630"/>
    </row>
    <row r="218" spans="2:20" ht="7.5" customHeight="1" x14ac:dyDescent="0.2">
      <c r="D218" s="441"/>
      <c r="E218" s="441"/>
    </row>
    <row r="219" spans="2:20" ht="140.25" x14ac:dyDescent="0.2">
      <c r="B219" s="240" t="s">
        <v>665</v>
      </c>
      <c r="C219" s="442" t="s">
        <v>618</v>
      </c>
      <c r="D219" s="399"/>
      <c r="E219" s="399"/>
    </row>
    <row r="220" spans="2:20" x14ac:dyDescent="0.2">
      <c r="C220" s="266" t="s">
        <v>666</v>
      </c>
      <c r="D220" s="240" t="s">
        <v>1</v>
      </c>
      <c r="E220" s="311">
        <v>0</v>
      </c>
      <c r="F220" s="28">
        <v>0</v>
      </c>
      <c r="G220" s="44">
        <f>F220*E220</f>
        <v>0</v>
      </c>
    </row>
    <row r="221" spans="2:20" ht="6" customHeight="1" x14ac:dyDescent="0.2">
      <c r="E221" s="279"/>
    </row>
    <row r="222" spans="2:20" ht="118.5" customHeight="1" x14ac:dyDescent="0.2">
      <c r="B222" s="240" t="s">
        <v>667</v>
      </c>
      <c r="C222" s="266" t="s">
        <v>668</v>
      </c>
      <c r="D222" s="240" t="s">
        <v>1</v>
      </c>
      <c r="E222" s="311">
        <v>19</v>
      </c>
      <c r="F222" s="28">
        <v>0</v>
      </c>
      <c r="G222" s="44">
        <f>F222*E222</f>
        <v>0</v>
      </c>
    </row>
    <row r="223" spans="2:20" ht="6.75" customHeight="1" x14ac:dyDescent="0.2">
      <c r="E223" s="279"/>
    </row>
    <row r="224" spans="2:20" ht="15" x14ac:dyDescent="0.2">
      <c r="B224" s="240" t="s">
        <v>669</v>
      </c>
      <c r="C224" s="629" t="s">
        <v>670</v>
      </c>
      <c r="D224" s="630"/>
      <c r="E224" s="630"/>
    </row>
    <row r="225" spans="2:20" x14ac:dyDescent="0.2">
      <c r="C225" s="266" t="s">
        <v>671</v>
      </c>
      <c r="D225" s="240" t="s">
        <v>1</v>
      </c>
      <c r="E225" s="311">
        <v>10</v>
      </c>
      <c r="F225" s="28">
        <v>0</v>
      </c>
      <c r="G225" s="44">
        <f>F225*E225</f>
        <v>0</v>
      </c>
    </row>
    <row r="226" spans="2:20" x14ac:dyDescent="0.2">
      <c r="C226" s="266" t="s">
        <v>672</v>
      </c>
      <c r="D226" s="240" t="s">
        <v>1</v>
      </c>
      <c r="E226" s="311">
        <v>5</v>
      </c>
      <c r="F226" s="28">
        <v>0</v>
      </c>
      <c r="G226" s="44">
        <f>F226*E226</f>
        <v>0</v>
      </c>
    </row>
    <row r="227" spans="2:20" ht="7.5" customHeight="1" x14ac:dyDescent="0.2">
      <c r="E227" s="279"/>
    </row>
    <row r="228" spans="2:20" ht="172.5" customHeight="1" x14ac:dyDescent="0.2">
      <c r="B228" s="240" t="s">
        <v>673</v>
      </c>
      <c r="C228" s="266" t="s">
        <v>674</v>
      </c>
      <c r="D228" s="240" t="s">
        <v>1</v>
      </c>
      <c r="E228" s="279">
        <v>8</v>
      </c>
      <c r="F228" s="28">
        <v>0</v>
      </c>
      <c r="G228" s="44">
        <f>F228*E228</f>
        <v>0</v>
      </c>
      <c r="H228" s="191"/>
      <c r="I228" s="191"/>
      <c r="J228" s="191"/>
      <c r="K228" s="191"/>
      <c r="L228" s="191"/>
      <c r="M228" s="191"/>
      <c r="N228" s="191"/>
      <c r="O228" s="191"/>
      <c r="P228" s="191"/>
      <c r="Q228" s="191"/>
      <c r="R228" s="191"/>
      <c r="S228" s="191"/>
      <c r="T228" s="191"/>
    </row>
    <row r="229" spans="2:20" ht="7.5" customHeight="1" x14ac:dyDescent="0.2">
      <c r="E229" s="279"/>
    </row>
    <row r="230" spans="2:20" ht="25.5" x14ac:dyDescent="0.2">
      <c r="B230" s="240" t="s">
        <v>675</v>
      </c>
      <c r="C230" s="266" t="s">
        <v>676</v>
      </c>
      <c r="D230" s="240" t="s">
        <v>1</v>
      </c>
      <c r="E230" s="279">
        <v>8</v>
      </c>
      <c r="F230" s="28">
        <v>0</v>
      </c>
      <c r="G230" s="40">
        <f>F230*E230</f>
        <v>0</v>
      </c>
      <c r="H230" s="191"/>
      <c r="I230" s="191"/>
      <c r="J230" s="191"/>
      <c r="K230" s="191"/>
      <c r="L230" s="191"/>
      <c r="M230" s="191"/>
      <c r="N230" s="191"/>
      <c r="O230" s="191"/>
      <c r="P230" s="191"/>
      <c r="Q230" s="191"/>
      <c r="R230" s="191"/>
      <c r="S230" s="191"/>
      <c r="T230" s="191"/>
    </row>
    <row r="231" spans="2:20" ht="6" customHeight="1" x14ac:dyDescent="0.2">
      <c r="E231" s="279"/>
      <c r="H231" s="191"/>
      <c r="I231" s="191"/>
      <c r="J231" s="191"/>
      <c r="K231" s="191"/>
      <c r="L231" s="191"/>
      <c r="M231" s="191"/>
      <c r="N231" s="191"/>
      <c r="O231" s="191"/>
      <c r="P231" s="191"/>
      <c r="Q231" s="191"/>
      <c r="R231" s="191"/>
      <c r="S231" s="191"/>
      <c r="T231" s="191"/>
    </row>
    <row r="232" spans="2:20" x14ac:dyDescent="0.2">
      <c r="B232" s="240" t="s">
        <v>572</v>
      </c>
      <c r="C232" s="266" t="s">
        <v>573</v>
      </c>
      <c r="D232" s="240">
        <v>10</v>
      </c>
      <c r="E232" s="311"/>
      <c r="F232" s="355"/>
      <c r="G232" s="354">
        <f>SUM(G202:G228)*(D232/100)</f>
        <v>0</v>
      </c>
      <c r="H232" s="191"/>
      <c r="I232" s="191"/>
      <c r="J232" s="191"/>
      <c r="K232" s="191"/>
      <c r="L232" s="191"/>
      <c r="M232" s="191"/>
      <c r="N232" s="191"/>
      <c r="O232" s="191"/>
      <c r="P232" s="191"/>
      <c r="Q232" s="191"/>
      <c r="R232" s="191"/>
      <c r="S232" s="191"/>
      <c r="T232" s="191"/>
    </row>
    <row r="233" spans="2:20" ht="6" customHeight="1" x14ac:dyDescent="0.2">
      <c r="E233" s="279"/>
      <c r="H233" s="191"/>
      <c r="I233" s="191"/>
      <c r="J233" s="191"/>
      <c r="K233" s="191"/>
      <c r="L233" s="191"/>
      <c r="M233" s="191"/>
      <c r="N233" s="191"/>
      <c r="O233" s="191"/>
      <c r="P233" s="191"/>
      <c r="Q233" s="191"/>
      <c r="R233" s="191"/>
      <c r="S233" s="191"/>
      <c r="T233" s="191"/>
    </row>
    <row r="234" spans="2:20" x14ac:dyDescent="0.2">
      <c r="B234" s="240" t="s">
        <v>620</v>
      </c>
      <c r="C234" s="266" t="s">
        <v>574</v>
      </c>
      <c r="D234" s="240">
        <v>10</v>
      </c>
      <c r="E234" s="311"/>
      <c r="G234" s="243">
        <f>SUM(G201:G228)*(D234/100)</f>
        <v>0</v>
      </c>
    </row>
    <row r="235" spans="2:20" ht="4.5" customHeight="1" x14ac:dyDescent="0.2">
      <c r="E235" s="311"/>
      <c r="F235" s="355"/>
      <c r="G235" s="354"/>
      <c r="H235" s="191"/>
      <c r="I235" s="191"/>
      <c r="J235" s="191"/>
      <c r="K235" s="191"/>
      <c r="L235" s="191"/>
      <c r="M235" s="191"/>
      <c r="N235" s="191"/>
      <c r="O235" s="191"/>
      <c r="P235" s="191"/>
      <c r="Q235" s="191"/>
      <c r="R235" s="191"/>
      <c r="S235" s="191"/>
      <c r="T235" s="191"/>
    </row>
    <row r="236" spans="2:20" s="282" customFormat="1" ht="13.5" thickBot="1" x14ac:dyDescent="0.25">
      <c r="B236" s="222" t="s">
        <v>451</v>
      </c>
      <c r="C236" s="297" t="s">
        <v>677</v>
      </c>
      <c r="D236" s="283" t="s">
        <v>512</v>
      </c>
      <c r="E236" s="380"/>
      <c r="F236" s="224"/>
      <c r="G236" s="284">
        <f>SUM(G201:G234)</f>
        <v>0</v>
      </c>
      <c r="H236" s="443"/>
      <c r="I236" s="443"/>
      <c r="J236" s="443"/>
      <c r="K236" s="443"/>
      <c r="L236" s="443"/>
      <c r="M236" s="443"/>
      <c r="N236" s="443"/>
      <c r="O236" s="443"/>
      <c r="P236" s="443"/>
      <c r="Q236" s="443"/>
      <c r="R236" s="443"/>
      <c r="S236" s="443"/>
      <c r="T236" s="443"/>
    </row>
    <row r="237" spans="2:20" ht="13.5" thickTop="1" x14ac:dyDescent="0.2">
      <c r="E237" s="279"/>
    </row>
    <row r="241" spans="5:7" x14ac:dyDescent="0.2">
      <c r="E241" s="279"/>
      <c r="F241" s="279"/>
      <c r="G241" s="44"/>
    </row>
  </sheetData>
  <sheetProtection algorithmName="SHA-512" hashValue="wF5CGu56Gbl/T9KyXlIETKZTEKfedVhHw48Ci5xKC2JOLHcHc1wO54LYNsUpCKogTqqDncoSMwt+wN8WYsVkxQ==" saltValue="0ZOJ6Rd8I4lcQqyP48ln5A==" spinCount="100000" sheet="1" objects="1" scenarios="1"/>
  <mergeCells count="6">
    <mergeCell ref="C224:E224"/>
    <mergeCell ref="B15:E15"/>
    <mergeCell ref="B17:E36"/>
    <mergeCell ref="B39:E50"/>
    <mergeCell ref="B177:E197"/>
    <mergeCell ref="C217:E217"/>
  </mergeCells>
  <conditionalFormatting sqref="F55:F56">
    <cfRule type="expression" dxfId="175" priority="1">
      <formula>F55=""</formula>
    </cfRule>
  </conditionalFormatting>
  <conditionalFormatting sqref="F58">
    <cfRule type="expression" dxfId="174" priority="39">
      <formula>F58=""</formula>
    </cfRule>
  </conditionalFormatting>
  <conditionalFormatting sqref="F61:F62">
    <cfRule type="expression" dxfId="173" priority="17">
      <formula>F61=""</formula>
    </cfRule>
  </conditionalFormatting>
  <conditionalFormatting sqref="F65:F70">
    <cfRule type="expression" dxfId="172" priority="10">
      <formula>F65=""</formula>
    </cfRule>
  </conditionalFormatting>
  <conditionalFormatting sqref="F72">
    <cfRule type="expression" dxfId="171" priority="13">
      <formula>F72=""</formula>
    </cfRule>
  </conditionalFormatting>
  <conditionalFormatting sqref="F74">
    <cfRule type="expression" dxfId="170" priority="38">
      <formula>F74=""</formula>
    </cfRule>
  </conditionalFormatting>
  <conditionalFormatting sqref="F76">
    <cfRule type="expression" dxfId="169" priority="37">
      <formula>F76=""</formula>
    </cfRule>
  </conditionalFormatting>
  <conditionalFormatting sqref="F87:F88">
    <cfRule type="expression" dxfId="168" priority="16">
      <formula>F87=""</formula>
    </cfRule>
  </conditionalFormatting>
  <conditionalFormatting sqref="F90">
    <cfRule type="expression" dxfId="167" priority="15">
      <formula>F90=""</formula>
    </cfRule>
  </conditionalFormatting>
  <conditionalFormatting sqref="F93:F94 F127">
    <cfRule type="expression" dxfId="166" priority="40">
      <formula>F93=""</formula>
    </cfRule>
  </conditionalFormatting>
  <conditionalFormatting sqref="F97:F98">
    <cfRule type="expression" dxfId="165" priority="14">
      <formula>F97=""</formula>
    </cfRule>
  </conditionalFormatting>
  <conditionalFormatting sqref="F101:F103">
    <cfRule type="expression" dxfId="164" priority="36">
      <formula>F101=""</formula>
    </cfRule>
  </conditionalFormatting>
  <conditionalFormatting sqref="F105">
    <cfRule type="expression" dxfId="163" priority="26">
      <formula>F105=""</formula>
    </cfRule>
  </conditionalFormatting>
  <conditionalFormatting sqref="F107">
    <cfRule type="expression" dxfId="162" priority="28">
      <formula>F107=""</formula>
    </cfRule>
  </conditionalFormatting>
  <conditionalFormatting sqref="F109">
    <cfRule type="expression" dxfId="161" priority="35">
      <formula>F109=""</formula>
    </cfRule>
  </conditionalFormatting>
  <conditionalFormatting sqref="F113">
    <cfRule type="expression" dxfId="160" priority="34">
      <formula>F113=""</formula>
    </cfRule>
  </conditionalFormatting>
  <conditionalFormatting sqref="F115">
    <cfRule type="expression" dxfId="159" priority="9">
      <formula>F115=""</formula>
    </cfRule>
  </conditionalFormatting>
  <conditionalFormatting sqref="F117">
    <cfRule type="expression" dxfId="158" priority="6">
      <formula>F117=""</formula>
    </cfRule>
  </conditionalFormatting>
  <conditionalFormatting sqref="F119">
    <cfRule type="expression" dxfId="157" priority="7">
      <formula>F119=""</formula>
    </cfRule>
  </conditionalFormatting>
  <conditionalFormatting sqref="F121">
    <cfRule type="expression" dxfId="156" priority="4">
      <formula>F121=""</formula>
    </cfRule>
  </conditionalFormatting>
  <conditionalFormatting sqref="F123">
    <cfRule type="expression" dxfId="155" priority="8">
      <formula>F123=""</formula>
    </cfRule>
  </conditionalFormatting>
  <conditionalFormatting sqref="F129">
    <cfRule type="expression" dxfId="154" priority="33">
      <formula>F129=""</formula>
    </cfRule>
  </conditionalFormatting>
  <conditionalFormatting sqref="F148">
    <cfRule type="expression" dxfId="153" priority="24">
      <formula>F148=""</formula>
    </cfRule>
  </conditionalFormatting>
  <conditionalFormatting sqref="F151">
    <cfRule type="expression" dxfId="152" priority="32">
      <formula>F151=""</formula>
    </cfRule>
  </conditionalFormatting>
  <conditionalFormatting sqref="F154">
    <cfRule type="expression" dxfId="151" priority="19">
      <formula>F154=""</formula>
    </cfRule>
  </conditionalFormatting>
  <conditionalFormatting sqref="F157:F158">
    <cfRule type="expression" dxfId="150" priority="21">
      <formula>F157=""</formula>
    </cfRule>
  </conditionalFormatting>
  <conditionalFormatting sqref="F160">
    <cfRule type="expression" dxfId="149" priority="27">
      <formula>F160=""</formula>
    </cfRule>
  </conditionalFormatting>
  <conditionalFormatting sqref="F162">
    <cfRule type="expression" dxfId="148" priority="20">
      <formula>F162=""</formula>
    </cfRule>
  </conditionalFormatting>
  <conditionalFormatting sqref="F164">
    <cfRule type="expression" dxfId="147" priority="31">
      <formula>F164=""</formula>
    </cfRule>
  </conditionalFormatting>
  <conditionalFormatting sqref="F166">
    <cfRule type="expression" dxfId="146" priority="30">
      <formula>F166=""</formula>
    </cfRule>
  </conditionalFormatting>
  <conditionalFormatting sqref="F207:F209">
    <cfRule type="expression" dxfId="145" priority="18">
      <formula>F207=""</formula>
    </cfRule>
  </conditionalFormatting>
  <conditionalFormatting sqref="F212:F213">
    <cfRule type="expression" dxfId="144" priority="23">
      <formula>F212=""</formula>
    </cfRule>
  </conditionalFormatting>
  <conditionalFormatting sqref="F216">
    <cfRule type="expression" dxfId="143" priority="12">
      <formula>F216=""</formula>
    </cfRule>
  </conditionalFormatting>
  <conditionalFormatting sqref="F220">
    <cfRule type="expression" dxfId="142" priority="11">
      <formula>F220=""</formula>
    </cfRule>
  </conditionalFormatting>
  <conditionalFormatting sqref="F222">
    <cfRule type="expression" dxfId="141" priority="29">
      <formula>F222=""</formula>
    </cfRule>
  </conditionalFormatting>
  <conditionalFormatting sqref="F225:F226">
    <cfRule type="expression" dxfId="140" priority="25">
      <formula>F225=""</formula>
    </cfRule>
  </conditionalFormatting>
  <conditionalFormatting sqref="F228">
    <cfRule type="expression" dxfId="139" priority="2">
      <formula>F228=""</formula>
    </cfRule>
  </conditionalFormatting>
  <conditionalFormatting sqref="F230">
    <cfRule type="expression" dxfId="138" priority="5">
      <formula>F230=""</formula>
    </cfRule>
  </conditionalFormatting>
  <pageMargins left="0.78740157480314965" right="0.27559055118110237" top="0.86614173228346458" bottom="0.74803149606299213" header="0.31496062992125984" footer="0.31496062992125984"/>
  <pageSetup paperSize="9" scale="89" orientation="portrait" r:id="rId1"/>
  <headerFooter alignWithMargins="0">
    <oddFooter>&amp;C&amp;"Arial,Navadno"&amp;P / &amp;N</oddFooter>
  </headerFooter>
  <rowBreaks count="6" manualBreakCount="6">
    <brk id="49" max="16383" man="1"/>
    <brk id="81" max="16383" man="1"/>
    <brk id="109" max="16383" man="1"/>
    <brk id="136" max="16383" man="1"/>
    <brk id="172" max="16383" man="1"/>
    <brk id="213"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B91B2A-5F0F-4A3C-8ED9-B6EBD1B47C31}">
  <dimension ref="B1:M63"/>
  <sheetViews>
    <sheetView zoomScaleNormal="100" zoomScaleSheetLayoutView="100" workbookViewId="0">
      <selection activeCell="J14" sqref="J14"/>
    </sheetView>
  </sheetViews>
  <sheetFormatPr defaultRowHeight="14.25" x14ac:dyDescent="0.2"/>
  <cols>
    <col min="1" max="1" width="0.85546875" style="460" customWidth="1"/>
    <col min="2" max="2" width="7.85546875" style="460" customWidth="1"/>
    <col min="3" max="3" width="44.7109375" style="512" customWidth="1"/>
    <col min="4" max="4" width="7.140625" style="467" customWidth="1"/>
    <col min="5" max="5" width="9" style="311" customWidth="1"/>
    <col min="6" max="6" width="13.5703125" style="468" customWidth="1"/>
    <col min="7" max="7" width="18.42578125" style="513" customWidth="1"/>
    <col min="8" max="8" width="17.140625" style="456" customWidth="1"/>
    <col min="9" max="9" width="3.42578125" style="460" customWidth="1"/>
    <col min="10" max="10" width="17.85546875" style="467" customWidth="1"/>
    <col min="11" max="11" width="4.85546875" style="460" customWidth="1"/>
    <col min="12" max="12" width="1.42578125" style="458" customWidth="1"/>
    <col min="13" max="13" width="37" style="459" customWidth="1"/>
    <col min="14" max="14" width="6.140625" style="460" customWidth="1"/>
    <col min="15" max="15" width="6.28515625" style="460" customWidth="1"/>
    <col min="16" max="16" width="10.28515625" style="460" customWidth="1"/>
    <col min="17" max="16384" width="9.140625" style="460"/>
  </cols>
  <sheetData>
    <row r="1" spans="2:13" s="450" customFormat="1" ht="18.75" x14ac:dyDescent="0.2">
      <c r="B1" s="633" t="s">
        <v>678</v>
      </c>
      <c r="C1" s="634"/>
      <c r="D1" s="634"/>
      <c r="E1" s="634"/>
      <c r="F1" s="447"/>
      <c r="G1" s="448"/>
      <c r="H1" s="449"/>
      <c r="J1" s="451"/>
      <c r="L1" s="452"/>
      <c r="M1" s="453"/>
    </row>
    <row r="2" spans="2:13" x14ac:dyDescent="0.2">
      <c r="B2" s="624" t="s">
        <v>679</v>
      </c>
      <c r="C2" s="635"/>
      <c r="D2" s="635"/>
      <c r="E2" s="635"/>
      <c r="F2" s="454"/>
      <c r="G2" s="455"/>
      <c r="I2" s="457"/>
      <c r="J2" s="345"/>
      <c r="K2" s="457"/>
    </row>
    <row r="3" spans="2:13" ht="16.5" x14ac:dyDescent="0.2">
      <c r="B3" s="461"/>
      <c r="C3" s="462"/>
      <c r="D3" s="463"/>
      <c r="E3" s="464"/>
      <c r="F3" s="465"/>
      <c r="G3" s="466" t="s">
        <v>212</v>
      </c>
      <c r="H3" s="227"/>
      <c r="I3" s="457"/>
      <c r="J3" s="345"/>
      <c r="K3" s="457"/>
    </row>
    <row r="4" spans="2:13" ht="16.5" x14ac:dyDescent="0.25">
      <c r="B4" s="467"/>
      <c r="C4" s="459"/>
      <c r="G4" s="469"/>
      <c r="H4" s="470"/>
      <c r="I4" s="457"/>
      <c r="J4" s="345"/>
      <c r="K4" s="457"/>
    </row>
    <row r="5" spans="2:13" s="473" customFormat="1" ht="33" x14ac:dyDescent="0.2">
      <c r="B5" s="236" t="s">
        <v>380</v>
      </c>
      <c r="C5" s="226" t="s">
        <v>381</v>
      </c>
      <c r="D5" s="236"/>
      <c r="E5" s="471"/>
      <c r="F5" s="227"/>
      <c r="G5" s="227">
        <f>G63</f>
        <v>0</v>
      </c>
      <c r="H5" s="472"/>
      <c r="J5" s="403"/>
      <c r="L5" s="474"/>
      <c r="M5" s="402"/>
    </row>
    <row r="6" spans="2:13" ht="15" x14ac:dyDescent="0.2">
      <c r="B6" s="475"/>
      <c r="C6" s="476"/>
      <c r="D6" s="475"/>
      <c r="E6" s="477"/>
      <c r="F6" s="478"/>
      <c r="G6" s="478"/>
      <c r="I6" s="457"/>
      <c r="J6" s="345"/>
      <c r="K6" s="457"/>
    </row>
    <row r="7" spans="2:13" s="485" customFormat="1" ht="15.75" x14ac:dyDescent="0.2">
      <c r="B7" s="479"/>
      <c r="C7" s="480" t="s">
        <v>208</v>
      </c>
      <c r="D7" s="481" t="s">
        <v>209</v>
      </c>
      <c r="E7" s="482" t="s">
        <v>210</v>
      </c>
      <c r="F7" s="483" t="s">
        <v>211</v>
      </c>
      <c r="G7" s="483" t="s">
        <v>212</v>
      </c>
      <c r="H7" s="484"/>
      <c r="J7" s="365"/>
      <c r="L7" s="486"/>
      <c r="M7" s="364"/>
    </row>
    <row r="8" spans="2:13" ht="63.75" x14ac:dyDescent="0.2">
      <c r="B8" s="319" t="s">
        <v>382</v>
      </c>
      <c r="C8" s="487" t="s">
        <v>383</v>
      </c>
      <c r="D8" s="353"/>
      <c r="E8" s="311" t="s">
        <v>231</v>
      </c>
      <c r="F8" s="243"/>
      <c r="G8" s="488"/>
      <c r="H8" s="489"/>
      <c r="I8" s="319"/>
      <c r="J8" s="240"/>
      <c r="K8" s="319"/>
    </row>
    <row r="9" spans="2:13" x14ac:dyDescent="0.2">
      <c r="B9" s="319"/>
      <c r="C9" s="490" t="s">
        <v>384</v>
      </c>
      <c r="D9" s="353" t="s">
        <v>105</v>
      </c>
      <c r="E9" s="311">
        <v>230</v>
      </c>
      <c r="F9" s="30">
        <v>0</v>
      </c>
      <c r="G9" s="44">
        <f>F9*E9</f>
        <v>0</v>
      </c>
      <c r="H9" s="491"/>
      <c r="I9" s="319"/>
      <c r="J9" s="460"/>
    </row>
    <row r="10" spans="2:13" x14ac:dyDescent="0.2">
      <c r="B10" s="319"/>
      <c r="C10" s="318"/>
      <c r="D10" s="353"/>
      <c r="F10" s="243"/>
      <c r="G10" s="243"/>
      <c r="I10" s="319"/>
      <c r="J10" s="460"/>
    </row>
    <row r="11" spans="2:13" ht="81" customHeight="1" x14ac:dyDescent="0.2">
      <c r="B11" s="319" t="s">
        <v>385</v>
      </c>
      <c r="C11" s="487" t="s">
        <v>386</v>
      </c>
      <c r="D11" s="460"/>
      <c r="E11" s="460"/>
      <c r="F11" s="460"/>
      <c r="G11" s="460"/>
      <c r="I11" s="319"/>
      <c r="J11" s="460"/>
    </row>
    <row r="12" spans="2:13" x14ac:dyDescent="0.2">
      <c r="B12" s="319"/>
      <c r="C12" s="492" t="s">
        <v>387</v>
      </c>
      <c r="D12" s="353" t="s">
        <v>1</v>
      </c>
      <c r="E12" s="311">
        <v>19</v>
      </c>
      <c r="F12" s="30">
        <v>0</v>
      </c>
      <c r="G12" s="44">
        <f>F12*E12</f>
        <v>0</v>
      </c>
      <c r="I12" s="319"/>
      <c r="J12" s="460"/>
    </row>
    <row r="13" spans="2:13" x14ac:dyDescent="0.2">
      <c r="B13" s="319"/>
      <c r="C13" s="318"/>
      <c r="D13" s="353"/>
      <c r="F13" s="243"/>
      <c r="G13" s="243"/>
      <c r="I13" s="319"/>
      <c r="J13" s="460"/>
    </row>
    <row r="14" spans="2:13" ht="38.25" x14ac:dyDescent="0.2">
      <c r="B14" s="493" t="s">
        <v>388</v>
      </c>
      <c r="C14" s="494" t="s">
        <v>389</v>
      </c>
      <c r="D14" s="495" t="s">
        <v>93</v>
      </c>
      <c r="E14" s="496">
        <v>1</v>
      </c>
      <c r="F14" s="30">
        <v>0</v>
      </c>
      <c r="G14" s="70">
        <f>F14*E14</f>
        <v>0</v>
      </c>
      <c r="I14" s="319"/>
      <c r="J14" s="460"/>
    </row>
    <row r="15" spans="2:13" x14ac:dyDescent="0.2">
      <c r="B15" s="319"/>
      <c r="C15" s="318"/>
      <c r="D15" s="353"/>
      <c r="F15" s="243"/>
      <c r="G15" s="243"/>
      <c r="I15" s="319"/>
      <c r="J15" s="460"/>
    </row>
    <row r="16" spans="2:13" ht="66.75" customHeight="1" x14ac:dyDescent="0.2">
      <c r="B16" s="319" t="s">
        <v>390</v>
      </c>
      <c r="C16" s="487" t="s">
        <v>391</v>
      </c>
      <c r="D16" s="353" t="s">
        <v>93</v>
      </c>
      <c r="E16" s="311">
        <v>1</v>
      </c>
      <c r="F16" s="30">
        <v>0</v>
      </c>
      <c r="G16" s="44">
        <f>F16*E16</f>
        <v>0</v>
      </c>
      <c r="I16" s="319"/>
      <c r="J16" s="460"/>
      <c r="M16" s="460"/>
    </row>
    <row r="17" spans="2:13" x14ac:dyDescent="0.2">
      <c r="B17" s="319"/>
      <c r="C17" s="318"/>
      <c r="D17" s="353"/>
      <c r="F17" s="243"/>
      <c r="G17" s="243"/>
      <c r="I17" s="319"/>
      <c r="J17" s="460"/>
    </row>
    <row r="18" spans="2:13" ht="66.75" customHeight="1" x14ac:dyDescent="0.2">
      <c r="B18" s="319" t="s">
        <v>392</v>
      </c>
      <c r="C18" s="487" t="s">
        <v>393</v>
      </c>
      <c r="D18" s="353" t="s">
        <v>93</v>
      </c>
      <c r="E18" s="311">
        <v>1</v>
      </c>
      <c r="F18" s="30">
        <v>0</v>
      </c>
      <c r="G18" s="44">
        <f>F18*E18</f>
        <v>0</v>
      </c>
      <c r="I18" s="319"/>
      <c r="J18" s="460"/>
      <c r="M18" s="460"/>
    </row>
    <row r="19" spans="2:13" x14ac:dyDescent="0.2">
      <c r="B19" s="319"/>
      <c r="C19" s="318"/>
      <c r="D19" s="353"/>
      <c r="F19" s="243"/>
      <c r="G19" s="243"/>
      <c r="I19" s="319"/>
      <c r="J19" s="460"/>
    </row>
    <row r="20" spans="2:13" ht="25.5" x14ac:dyDescent="0.2">
      <c r="B20" s="319" t="s">
        <v>394</v>
      </c>
      <c r="C20" s="487" t="s">
        <v>395</v>
      </c>
      <c r="D20" s="353" t="s">
        <v>93</v>
      </c>
      <c r="E20" s="311">
        <v>1</v>
      </c>
      <c r="F20" s="30">
        <v>0</v>
      </c>
      <c r="G20" s="44">
        <f>F20*E20</f>
        <v>0</v>
      </c>
      <c r="I20" s="319"/>
      <c r="J20" s="460"/>
    </row>
    <row r="21" spans="2:13" x14ac:dyDescent="0.2">
      <c r="B21" s="319"/>
      <c r="C21" s="318"/>
      <c r="D21" s="353"/>
      <c r="F21" s="243"/>
      <c r="G21" s="243"/>
      <c r="I21" s="319"/>
      <c r="J21" s="460"/>
    </row>
    <row r="22" spans="2:13" ht="66.75" customHeight="1" x14ac:dyDescent="0.2">
      <c r="B22" s="319" t="s">
        <v>396</v>
      </c>
      <c r="C22" s="487" t="s">
        <v>397</v>
      </c>
      <c r="D22" s="353"/>
      <c r="E22" s="311" t="s">
        <v>231</v>
      </c>
      <c r="F22" s="243"/>
      <c r="G22" s="243"/>
      <c r="I22" s="319"/>
      <c r="J22" s="460"/>
      <c r="M22" s="460"/>
    </row>
    <row r="23" spans="2:13" x14ac:dyDescent="0.2">
      <c r="B23" s="319"/>
      <c r="C23" s="497" t="s">
        <v>398</v>
      </c>
      <c r="D23" s="353" t="s">
        <v>93</v>
      </c>
      <c r="E23" s="311">
        <v>1</v>
      </c>
      <c r="F23" s="30">
        <v>0</v>
      </c>
      <c r="G23" s="44">
        <f t="shared" ref="G23:G28" si="0">E23*F23</f>
        <v>0</v>
      </c>
      <c r="I23" s="319"/>
      <c r="J23" s="460"/>
      <c r="L23" s="460"/>
    </row>
    <row r="24" spans="2:13" x14ac:dyDescent="0.2">
      <c r="B24" s="319"/>
      <c r="C24" s="497" t="s">
        <v>399</v>
      </c>
      <c r="D24" s="353" t="s">
        <v>93</v>
      </c>
      <c r="E24" s="311">
        <v>1</v>
      </c>
      <c r="F24" s="30">
        <v>0</v>
      </c>
      <c r="G24" s="44">
        <f t="shared" si="0"/>
        <v>0</v>
      </c>
      <c r="I24" s="319"/>
      <c r="J24" s="460"/>
      <c r="L24" s="460"/>
    </row>
    <row r="25" spans="2:13" x14ac:dyDescent="0.2">
      <c r="B25" s="319"/>
      <c r="C25" s="497" t="s">
        <v>400</v>
      </c>
      <c r="D25" s="353" t="s">
        <v>93</v>
      </c>
      <c r="E25" s="311">
        <v>1</v>
      </c>
      <c r="F25" s="30">
        <v>0</v>
      </c>
      <c r="G25" s="44">
        <f t="shared" si="0"/>
        <v>0</v>
      </c>
      <c r="I25" s="319"/>
      <c r="J25" s="460"/>
      <c r="L25" s="460"/>
    </row>
    <row r="26" spans="2:13" x14ac:dyDescent="0.2">
      <c r="B26" s="319"/>
      <c r="C26" s="497" t="s">
        <v>401</v>
      </c>
      <c r="D26" s="353" t="s">
        <v>93</v>
      </c>
      <c r="E26" s="311">
        <v>1</v>
      </c>
      <c r="F26" s="30">
        <v>0</v>
      </c>
      <c r="G26" s="44">
        <f t="shared" si="0"/>
        <v>0</v>
      </c>
      <c r="I26" s="319"/>
      <c r="J26" s="460"/>
      <c r="L26" s="460"/>
    </row>
    <row r="27" spans="2:13" x14ac:dyDescent="0.2">
      <c r="B27" s="319"/>
      <c r="C27" s="497" t="s">
        <v>402</v>
      </c>
      <c r="D27" s="353" t="s">
        <v>93</v>
      </c>
      <c r="E27" s="311">
        <v>1</v>
      </c>
      <c r="F27" s="30">
        <v>0</v>
      </c>
      <c r="G27" s="44">
        <f t="shared" si="0"/>
        <v>0</v>
      </c>
      <c r="I27" s="319"/>
      <c r="J27" s="460"/>
      <c r="L27" s="460"/>
    </row>
    <row r="28" spans="2:13" ht="25.5" x14ac:dyDescent="0.2">
      <c r="B28" s="319"/>
      <c r="C28" s="497" t="s">
        <v>403</v>
      </c>
      <c r="D28" s="353" t="s">
        <v>93</v>
      </c>
      <c r="E28" s="311">
        <v>3</v>
      </c>
      <c r="F28" s="30">
        <v>0</v>
      </c>
      <c r="G28" s="44">
        <f t="shared" si="0"/>
        <v>0</v>
      </c>
      <c r="I28" s="319"/>
      <c r="J28" s="460"/>
      <c r="L28" s="460"/>
    </row>
    <row r="29" spans="2:13" x14ac:dyDescent="0.2">
      <c r="B29" s="319"/>
      <c r="C29" s="497"/>
      <c r="D29" s="353"/>
      <c r="F29" s="243"/>
      <c r="G29" s="243"/>
      <c r="I29" s="319"/>
      <c r="J29" s="460"/>
      <c r="L29" s="460"/>
    </row>
    <row r="30" spans="2:13" ht="76.5" x14ac:dyDescent="0.2">
      <c r="B30" s="319" t="s">
        <v>404</v>
      </c>
      <c r="C30" s="487" t="s">
        <v>405</v>
      </c>
      <c r="D30" s="353"/>
      <c r="E30" s="311" t="s">
        <v>231</v>
      </c>
      <c r="F30" s="243"/>
      <c r="G30" s="243"/>
      <c r="I30" s="319"/>
      <c r="J30" s="460"/>
      <c r="L30" s="460"/>
      <c r="M30" s="460"/>
    </row>
    <row r="31" spans="2:13" ht="25.5" x14ac:dyDescent="0.2">
      <c r="B31" s="319"/>
      <c r="C31" s="497" t="s">
        <v>406</v>
      </c>
      <c r="D31" s="353" t="s">
        <v>93</v>
      </c>
      <c r="E31" s="311">
        <v>1</v>
      </c>
      <c r="F31" s="30">
        <v>0</v>
      </c>
      <c r="G31" s="44">
        <f t="shared" ref="G31:G36" si="1">E31*F31</f>
        <v>0</v>
      </c>
      <c r="I31" s="319"/>
      <c r="J31" s="460"/>
      <c r="L31" s="460"/>
    </row>
    <row r="32" spans="2:13" x14ac:dyDescent="0.2">
      <c r="B32" s="319"/>
      <c r="C32" s="497" t="s">
        <v>399</v>
      </c>
      <c r="D32" s="353" t="s">
        <v>93</v>
      </c>
      <c r="E32" s="311">
        <v>1</v>
      </c>
      <c r="F32" s="30">
        <v>0</v>
      </c>
      <c r="G32" s="44">
        <f t="shared" si="1"/>
        <v>0</v>
      </c>
      <c r="I32" s="319"/>
      <c r="J32" s="460"/>
      <c r="L32" s="460"/>
    </row>
    <row r="33" spans="2:13" x14ac:dyDescent="0.2">
      <c r="B33" s="319"/>
      <c r="C33" s="497" t="s">
        <v>400</v>
      </c>
      <c r="D33" s="353" t="s">
        <v>93</v>
      </c>
      <c r="E33" s="311">
        <v>1</v>
      </c>
      <c r="F33" s="30">
        <v>0</v>
      </c>
      <c r="G33" s="44">
        <f t="shared" si="1"/>
        <v>0</v>
      </c>
      <c r="I33" s="319"/>
      <c r="J33" s="460"/>
      <c r="L33" s="460"/>
    </row>
    <row r="34" spans="2:13" x14ac:dyDescent="0.2">
      <c r="B34" s="319"/>
      <c r="C34" s="497" t="s">
        <v>401</v>
      </c>
      <c r="D34" s="353" t="s">
        <v>93</v>
      </c>
      <c r="E34" s="311">
        <v>1</v>
      </c>
      <c r="F34" s="30">
        <v>0</v>
      </c>
      <c r="G34" s="44">
        <f t="shared" si="1"/>
        <v>0</v>
      </c>
      <c r="I34" s="319"/>
      <c r="J34" s="460"/>
      <c r="L34" s="460"/>
    </row>
    <row r="35" spans="2:13" x14ac:dyDescent="0.2">
      <c r="B35" s="319"/>
      <c r="C35" s="497" t="s">
        <v>407</v>
      </c>
      <c r="D35" s="353" t="s">
        <v>93</v>
      </c>
      <c r="E35" s="311">
        <v>1</v>
      </c>
      <c r="F35" s="30">
        <v>0</v>
      </c>
      <c r="G35" s="44">
        <f t="shared" si="1"/>
        <v>0</v>
      </c>
      <c r="I35" s="319"/>
      <c r="J35" s="460"/>
      <c r="L35" s="460"/>
    </row>
    <row r="36" spans="2:13" ht="25.5" x14ac:dyDescent="0.2">
      <c r="B36" s="319"/>
      <c r="C36" s="497" t="s">
        <v>403</v>
      </c>
      <c r="D36" s="353" t="s">
        <v>93</v>
      </c>
      <c r="E36" s="311">
        <v>3</v>
      </c>
      <c r="F36" s="30">
        <v>0</v>
      </c>
      <c r="G36" s="44">
        <f t="shared" si="1"/>
        <v>0</v>
      </c>
      <c r="I36" s="319"/>
      <c r="J36" s="460"/>
      <c r="L36" s="460"/>
    </row>
    <row r="37" spans="2:13" ht="15" x14ac:dyDescent="0.2">
      <c r="B37" s="319"/>
      <c r="C37" s="498"/>
      <c r="D37" s="353"/>
      <c r="E37" s="499"/>
      <c r="F37" s="243"/>
      <c r="G37" s="44"/>
      <c r="I37" s="319"/>
      <c r="J37" s="460"/>
      <c r="L37" s="460"/>
    </row>
    <row r="38" spans="2:13" ht="38.25" x14ac:dyDescent="0.2">
      <c r="B38" s="319" t="s">
        <v>408</v>
      </c>
      <c r="C38" s="487" t="s">
        <v>409</v>
      </c>
      <c r="D38" s="353"/>
      <c r="E38" s="311" t="s">
        <v>231</v>
      </c>
      <c r="F38" s="243"/>
      <c r="G38" s="44"/>
      <c r="I38" s="319"/>
      <c r="J38" s="460"/>
      <c r="L38" s="460"/>
    </row>
    <row r="39" spans="2:13" x14ac:dyDescent="0.2">
      <c r="B39" s="319"/>
      <c r="C39" s="497" t="s">
        <v>410</v>
      </c>
      <c r="D39" s="353" t="s">
        <v>93</v>
      </c>
      <c r="E39" s="311">
        <v>1</v>
      </c>
      <c r="F39" s="30">
        <v>0</v>
      </c>
      <c r="G39" s="44">
        <f>E39*F39</f>
        <v>0</v>
      </c>
      <c r="I39" s="319"/>
      <c r="J39" s="460"/>
      <c r="L39" s="460"/>
    </row>
    <row r="40" spans="2:13" x14ac:dyDescent="0.2">
      <c r="B40" s="319"/>
      <c r="C40" s="497"/>
      <c r="D40" s="353"/>
      <c r="F40" s="243"/>
      <c r="G40" s="44"/>
      <c r="I40" s="319"/>
      <c r="J40" s="460"/>
      <c r="L40" s="460"/>
    </row>
    <row r="41" spans="2:13" ht="25.5" x14ac:dyDescent="0.2">
      <c r="B41" s="319" t="s">
        <v>411</v>
      </c>
      <c r="C41" s="487" t="s">
        <v>412</v>
      </c>
      <c r="D41" s="353" t="s">
        <v>128</v>
      </c>
      <c r="E41" s="311">
        <v>10</v>
      </c>
      <c r="F41" s="30">
        <v>0</v>
      </c>
      <c r="G41" s="44">
        <f>E41*F41</f>
        <v>0</v>
      </c>
      <c r="I41" s="319"/>
      <c r="J41" s="460"/>
      <c r="M41" s="460"/>
    </row>
    <row r="42" spans="2:13" x14ac:dyDescent="0.2">
      <c r="B42" s="319"/>
      <c r="C42" s="318"/>
      <c r="D42" s="353"/>
      <c r="F42" s="243"/>
      <c r="G42" s="243"/>
      <c r="I42" s="319"/>
      <c r="J42" s="460"/>
    </row>
    <row r="43" spans="2:13" ht="38.25" x14ac:dyDescent="0.2">
      <c r="B43" s="319" t="s">
        <v>413</v>
      </c>
      <c r="C43" s="487" t="s">
        <v>414</v>
      </c>
      <c r="D43" s="353"/>
      <c r="E43" s="311" t="s">
        <v>231</v>
      </c>
      <c r="F43" s="243"/>
      <c r="G43" s="243"/>
      <c r="I43" s="319"/>
      <c r="J43" s="460"/>
    </row>
    <row r="44" spans="2:13" x14ac:dyDescent="0.2">
      <c r="B44" s="319"/>
      <c r="C44" s="318" t="s">
        <v>415</v>
      </c>
      <c r="D44" s="353" t="s">
        <v>93</v>
      </c>
      <c r="E44" s="311">
        <v>1</v>
      </c>
      <c r="F44" s="30">
        <v>0</v>
      </c>
      <c r="G44" s="44">
        <f>E44*F44</f>
        <v>0</v>
      </c>
      <c r="I44" s="319"/>
      <c r="J44" s="460"/>
    </row>
    <row r="45" spans="2:13" x14ac:dyDescent="0.2">
      <c r="B45" s="319"/>
      <c r="C45" s="318"/>
      <c r="D45" s="353"/>
      <c r="F45" s="243"/>
      <c r="G45" s="44"/>
      <c r="I45" s="319"/>
      <c r="J45" s="460"/>
    </row>
    <row r="46" spans="2:13" ht="51" x14ac:dyDescent="0.2">
      <c r="B46" s="319" t="s">
        <v>416</v>
      </c>
      <c r="C46" s="487" t="s">
        <v>417</v>
      </c>
      <c r="D46" s="353"/>
      <c r="E46" s="311" t="s">
        <v>231</v>
      </c>
      <c r="F46" s="243"/>
      <c r="G46" s="243"/>
      <c r="I46" s="319"/>
      <c r="J46" s="460"/>
      <c r="L46" s="460"/>
      <c r="M46" s="460"/>
    </row>
    <row r="47" spans="2:13" x14ac:dyDescent="0.2">
      <c r="B47" s="319"/>
      <c r="C47" s="318" t="s">
        <v>418</v>
      </c>
      <c r="D47" s="353" t="s">
        <v>128</v>
      </c>
      <c r="E47" s="311">
        <v>5</v>
      </c>
      <c r="F47" s="30">
        <v>0</v>
      </c>
      <c r="G47" s="44">
        <f>E47*F47</f>
        <v>0</v>
      </c>
      <c r="I47" s="319"/>
      <c r="J47" s="460"/>
      <c r="L47" s="460"/>
    </row>
    <row r="48" spans="2:13" x14ac:dyDescent="0.2">
      <c r="B48" s="319"/>
      <c r="C48" s="318"/>
      <c r="D48" s="353"/>
      <c r="F48" s="243"/>
      <c r="G48" s="243"/>
      <c r="I48" s="319"/>
      <c r="J48" s="460"/>
    </row>
    <row r="49" spans="2:13" ht="114.75" x14ac:dyDescent="0.2">
      <c r="B49" s="319" t="s">
        <v>419</v>
      </c>
      <c r="C49" s="487" t="s">
        <v>420</v>
      </c>
      <c r="D49" s="460"/>
      <c r="E49" s="460"/>
      <c r="F49" s="460"/>
      <c r="G49" s="460"/>
      <c r="H49" s="500"/>
      <c r="I49" s="319"/>
      <c r="J49" s="460"/>
      <c r="M49" s="460"/>
    </row>
    <row r="50" spans="2:13" x14ac:dyDescent="0.2">
      <c r="B50" s="319"/>
      <c r="C50" s="501" t="s">
        <v>421</v>
      </c>
      <c r="D50" s="353" t="s">
        <v>93</v>
      </c>
      <c r="E50" s="311">
        <v>1</v>
      </c>
      <c r="F50" s="30">
        <v>0</v>
      </c>
      <c r="G50" s="44">
        <f>E50*F50</f>
        <v>0</v>
      </c>
      <c r="H50" s="502"/>
      <c r="J50" s="460"/>
    </row>
    <row r="51" spans="2:13" x14ac:dyDescent="0.2">
      <c r="B51" s="319"/>
      <c r="C51" s="501"/>
      <c r="D51" s="353"/>
      <c r="F51" s="503"/>
      <c r="G51" s="503"/>
      <c r="H51" s="502"/>
      <c r="J51" s="460"/>
    </row>
    <row r="52" spans="2:13" ht="76.5" x14ac:dyDescent="0.2">
      <c r="B52" s="319" t="s">
        <v>422</v>
      </c>
      <c r="C52" s="487" t="s">
        <v>423</v>
      </c>
      <c r="D52" s="353" t="s">
        <v>1</v>
      </c>
      <c r="E52" s="311">
        <v>1</v>
      </c>
      <c r="F52" s="30">
        <v>0</v>
      </c>
      <c r="G52" s="44">
        <f>E52*F52</f>
        <v>0</v>
      </c>
      <c r="H52" s="500"/>
      <c r="J52" s="460"/>
      <c r="M52" s="460"/>
    </row>
    <row r="53" spans="2:13" x14ac:dyDescent="0.2">
      <c r="B53" s="319"/>
      <c r="C53" s="318"/>
      <c r="D53" s="353"/>
      <c r="F53" s="503"/>
      <c r="G53" s="503"/>
      <c r="H53" s="502"/>
      <c r="J53" s="460"/>
    </row>
    <row r="54" spans="2:13" ht="81" customHeight="1" x14ac:dyDescent="0.2">
      <c r="B54" s="319" t="s">
        <v>424</v>
      </c>
      <c r="C54" s="487" t="s">
        <v>425</v>
      </c>
      <c r="D54" s="460"/>
      <c r="E54" s="460"/>
      <c r="F54" s="460"/>
      <c r="G54" s="460"/>
      <c r="H54" s="500"/>
      <c r="J54" s="460"/>
      <c r="M54" s="460"/>
    </row>
    <row r="55" spans="2:13" x14ac:dyDescent="0.2">
      <c r="B55" s="319"/>
      <c r="C55" s="501" t="s">
        <v>421</v>
      </c>
      <c r="D55" s="353" t="s">
        <v>93</v>
      </c>
      <c r="E55" s="311">
        <v>1</v>
      </c>
      <c r="F55" s="30">
        <v>0</v>
      </c>
      <c r="G55" s="44">
        <f>E55*F55</f>
        <v>0</v>
      </c>
      <c r="H55" s="502"/>
      <c r="J55" s="460"/>
    </row>
    <row r="56" spans="2:13" x14ac:dyDescent="0.2">
      <c r="B56" s="319"/>
      <c r="C56" s="318"/>
      <c r="D56" s="353"/>
      <c r="F56" s="503"/>
      <c r="G56" s="503"/>
      <c r="H56" s="502"/>
      <c r="J56" s="460"/>
    </row>
    <row r="57" spans="2:13" ht="89.25" x14ac:dyDescent="0.2">
      <c r="B57" s="319" t="s">
        <v>426</v>
      </c>
      <c r="C57" s="487" t="s">
        <v>427</v>
      </c>
      <c r="D57" s="353" t="s">
        <v>93</v>
      </c>
      <c r="E57" s="311">
        <v>1</v>
      </c>
      <c r="F57" s="30">
        <v>0</v>
      </c>
      <c r="G57" s="44">
        <f>E57*F57</f>
        <v>0</v>
      </c>
      <c r="H57" s="500"/>
      <c r="J57" s="460"/>
      <c r="M57" s="460"/>
    </row>
    <row r="58" spans="2:13" x14ac:dyDescent="0.2">
      <c r="B58" s="319"/>
      <c r="C58" s="318"/>
      <c r="D58" s="353"/>
      <c r="F58" s="503"/>
      <c r="G58" s="503"/>
      <c r="H58" s="502"/>
      <c r="J58" s="460"/>
    </row>
    <row r="59" spans="2:13" ht="63.75" x14ac:dyDescent="0.2">
      <c r="B59" s="319" t="s">
        <v>428</v>
      </c>
      <c r="C59" s="487" t="s">
        <v>429</v>
      </c>
      <c r="D59" s="353" t="s">
        <v>93</v>
      </c>
      <c r="E59" s="311">
        <v>1</v>
      </c>
      <c r="F59" s="30">
        <v>0</v>
      </c>
      <c r="G59" s="44">
        <f>E59*F59</f>
        <v>0</v>
      </c>
      <c r="H59" s="500"/>
      <c r="J59" s="460"/>
      <c r="M59" s="460"/>
    </row>
    <row r="60" spans="2:13" x14ac:dyDescent="0.2">
      <c r="B60" s="504"/>
      <c r="C60" s="318"/>
      <c r="D60" s="353"/>
      <c r="F60" s="503"/>
      <c r="G60" s="354"/>
      <c r="H60" s="502"/>
      <c r="J60" s="460"/>
    </row>
    <row r="61" spans="2:13" ht="102" x14ac:dyDescent="0.2">
      <c r="B61" s="504" t="s">
        <v>430</v>
      </c>
      <c r="C61" s="487" t="s">
        <v>431</v>
      </c>
      <c r="D61" s="353" t="s">
        <v>93</v>
      </c>
      <c r="E61" s="311">
        <v>1</v>
      </c>
      <c r="F61" s="30">
        <v>0</v>
      </c>
      <c r="G61" s="44">
        <f>E61*F61</f>
        <v>0</v>
      </c>
      <c r="H61" s="500"/>
      <c r="J61" s="460"/>
      <c r="M61" s="460"/>
    </row>
    <row r="62" spans="2:13" ht="15" thickBot="1" x14ac:dyDescent="0.25">
      <c r="B62" s="319"/>
      <c r="C62" s="497"/>
      <c r="D62" s="505"/>
      <c r="F62" s="243"/>
      <c r="G62" s="243"/>
      <c r="H62" s="243"/>
      <c r="J62" s="460"/>
    </row>
    <row r="63" spans="2:13" s="506" customFormat="1" ht="16.5" thickTop="1" x14ac:dyDescent="0.25">
      <c r="C63" s="507" t="s">
        <v>432</v>
      </c>
      <c r="D63" s="508"/>
      <c r="E63" s="508"/>
      <c r="F63" s="509"/>
      <c r="G63" s="71">
        <f>SUM(G8:G62)</f>
        <v>0</v>
      </c>
      <c r="H63" s="509"/>
      <c r="L63" s="510"/>
      <c r="M63" s="511"/>
    </row>
  </sheetData>
  <sheetProtection algorithmName="SHA-512" hashValue="SsOJbyO9ZanlbBAXz+uoXGDGC0FGy9pgsCBuYShBfZcy26UTUW3BBZubqHGQyU57xoL85LE0A9EioTmKB4f0VQ==" saltValue="LqxFcZ0SOiSEQKTXlX3fXw==" spinCount="100000" sheet="1" objects="1" scenarios="1"/>
  <mergeCells count="2">
    <mergeCell ref="B1:E1"/>
    <mergeCell ref="B2:E2"/>
  </mergeCells>
  <conditionalFormatting sqref="F9 F12 F16 F18 F20 F23:F28 F31:F36 F39 F41 F47">
    <cfRule type="expression" dxfId="137" priority="4">
      <formula>F9=""</formula>
    </cfRule>
  </conditionalFormatting>
  <conditionalFormatting sqref="F14">
    <cfRule type="expression" dxfId="136" priority="1">
      <formula>F14=""</formula>
    </cfRule>
  </conditionalFormatting>
  <conditionalFormatting sqref="F44">
    <cfRule type="expression" dxfId="135" priority="2">
      <formula>F44=""</formula>
    </cfRule>
  </conditionalFormatting>
  <conditionalFormatting sqref="F50 F52 F55 F57 F59 F61">
    <cfRule type="expression" dxfId="134" priority="3">
      <formula>F50=""</formula>
    </cfRule>
  </conditionalFormatting>
  <pageMargins left="0.78740157480314965" right="0.27559055118110237" top="0.86614173228346458" bottom="0.74803149606299213" header="0.31496062992125984" footer="0.31496062992125984"/>
  <pageSetup paperSize="9" scale="92" orientation="portrait" r:id="rId1"/>
  <headerFooter alignWithMargins="0">
    <oddFooter>&amp;C&amp;"Arial,Navadno"&amp;P /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23FB6E-3605-41E2-9507-73FC93C4C749}">
  <sheetPr>
    <tabColor rgb="FFFF0000"/>
  </sheetPr>
  <dimension ref="A1:T398"/>
  <sheetViews>
    <sheetView zoomScale="90" zoomScaleNormal="90" zoomScaleSheetLayoutView="100" workbookViewId="0">
      <selection activeCell="F23" sqref="F23"/>
    </sheetView>
  </sheetViews>
  <sheetFormatPr defaultRowHeight="12.75" x14ac:dyDescent="0.2"/>
  <cols>
    <col min="1" max="1" width="0.42578125" style="184" customWidth="1"/>
    <col min="2" max="2" width="9.140625" style="240"/>
    <col min="3" max="3" width="52.85546875" style="266" customWidth="1"/>
    <col min="4" max="4" width="6.28515625" style="240" customWidth="1"/>
    <col min="5" max="5" width="8.140625" style="241" bestFit="1" customWidth="1"/>
    <col min="6" max="6" width="9.7109375" style="242" customWidth="1"/>
    <col min="7" max="7" width="20" style="243" customWidth="1"/>
    <col min="8" max="8" width="12.140625" style="191" bestFit="1" customWidth="1"/>
    <col min="9" max="9" width="9" style="191" bestFit="1" customWidth="1"/>
    <col min="10" max="16384" width="9.140625" style="191"/>
  </cols>
  <sheetData>
    <row r="1" spans="1:20" x14ac:dyDescent="0.2">
      <c r="B1" s="514"/>
    </row>
    <row r="2" spans="1:20" ht="34.5" customHeight="1" x14ac:dyDescent="0.2">
      <c r="B2" s="515" t="s">
        <v>199</v>
      </c>
      <c r="C2" s="636" t="s">
        <v>317</v>
      </c>
      <c r="D2" s="636"/>
      <c r="E2" s="636"/>
      <c r="F2" s="636"/>
      <c r="G2" s="636"/>
    </row>
    <row r="3" spans="1:20" x14ac:dyDescent="0.2">
      <c r="A3" s="192"/>
      <c r="B3" s="516" t="s">
        <v>206</v>
      </c>
      <c r="C3" s="194" t="s">
        <v>343</v>
      </c>
      <c r="D3" s="193"/>
      <c r="E3" s="195"/>
      <c r="F3" s="196"/>
      <c r="G3" s="197">
        <f>G17</f>
        <v>0</v>
      </c>
    </row>
    <row r="4" spans="1:20" x14ac:dyDescent="0.2">
      <c r="A4" s="192"/>
      <c r="B4" s="516" t="s">
        <v>701</v>
      </c>
      <c r="C4" s="194" t="s">
        <v>702</v>
      </c>
      <c r="D4" s="193"/>
      <c r="E4" s="195"/>
      <c r="F4" s="196"/>
      <c r="G4" s="197">
        <f>G110</f>
        <v>0</v>
      </c>
    </row>
    <row r="5" spans="1:20" x14ac:dyDescent="0.2">
      <c r="A5" s="192"/>
      <c r="B5" s="516" t="s">
        <v>703</v>
      </c>
      <c r="C5" s="194" t="s">
        <v>704</v>
      </c>
      <c r="D5" s="193"/>
      <c r="E5" s="195"/>
      <c r="F5" s="196"/>
      <c r="G5" s="197">
        <f>G171</f>
        <v>0</v>
      </c>
    </row>
    <row r="6" spans="1:20" x14ac:dyDescent="0.2">
      <c r="A6" s="192"/>
      <c r="B6" s="516" t="s">
        <v>705</v>
      </c>
      <c r="C6" s="194" t="s">
        <v>706</v>
      </c>
      <c r="D6" s="193"/>
      <c r="E6" s="195"/>
      <c r="F6" s="196"/>
      <c r="G6" s="197">
        <f>G233</f>
        <v>0</v>
      </c>
    </row>
    <row r="7" spans="1:20" x14ac:dyDescent="0.2">
      <c r="A7" s="192"/>
      <c r="B7" s="516" t="s">
        <v>707</v>
      </c>
      <c r="C7" s="194" t="s">
        <v>708</v>
      </c>
      <c r="D7" s="193"/>
      <c r="E7" s="195"/>
      <c r="F7" s="196"/>
      <c r="G7" s="197">
        <f>G286</f>
        <v>0</v>
      </c>
    </row>
    <row r="8" spans="1:20" x14ac:dyDescent="0.2">
      <c r="A8" s="192"/>
      <c r="B8" s="516" t="s">
        <v>709</v>
      </c>
      <c r="C8" s="194" t="s">
        <v>710</v>
      </c>
      <c r="D8" s="193"/>
      <c r="E8" s="195"/>
      <c r="F8" s="196"/>
      <c r="G8" s="197">
        <f>G297</f>
        <v>0</v>
      </c>
    </row>
    <row r="9" spans="1:20" x14ac:dyDescent="0.2">
      <c r="A9" s="192"/>
      <c r="B9" s="516" t="s">
        <v>711</v>
      </c>
      <c r="C9" s="194" t="s">
        <v>712</v>
      </c>
      <c r="D9" s="193"/>
      <c r="E9" s="195"/>
      <c r="F9" s="196"/>
      <c r="G9" s="197">
        <f>G338</f>
        <v>0</v>
      </c>
    </row>
    <row r="10" spans="1:20" x14ac:dyDescent="0.2">
      <c r="A10" s="192"/>
      <c r="B10" s="516" t="s">
        <v>713</v>
      </c>
      <c r="C10" s="194" t="s">
        <v>714</v>
      </c>
      <c r="D10" s="193"/>
      <c r="E10" s="195"/>
      <c r="F10" s="196"/>
      <c r="G10" s="197">
        <f>(SUM(G3:G9))*0.1</f>
        <v>0</v>
      </c>
    </row>
    <row r="11" spans="1:20" s="183" customFormat="1" ht="17.25" thickBot="1" x14ac:dyDescent="0.3">
      <c r="A11" s="198"/>
      <c r="B11" s="517"/>
      <c r="C11" s="200" t="s">
        <v>715</v>
      </c>
      <c r="D11" s="199"/>
      <c r="E11" s="201"/>
      <c r="F11" s="202"/>
      <c r="G11" s="203">
        <f>SUM(G3:G10)</f>
        <v>0</v>
      </c>
      <c r="H11" s="405"/>
      <c r="I11" s="406"/>
      <c r="J11" s="405"/>
      <c r="K11" s="405"/>
      <c r="L11" s="405"/>
      <c r="M11" s="405"/>
      <c r="N11" s="405"/>
      <c r="O11" s="405"/>
      <c r="P11" s="405"/>
      <c r="Q11" s="405"/>
      <c r="R11" s="405"/>
      <c r="S11" s="405"/>
      <c r="T11" s="405"/>
    </row>
    <row r="12" spans="1:20" ht="13.5" thickTop="1" x14ac:dyDescent="0.2">
      <c r="A12" s="192"/>
      <c r="B12" s="518"/>
      <c r="C12" s="255"/>
      <c r="D12" s="206"/>
      <c r="E12" s="208"/>
      <c r="F12" s="209"/>
      <c r="G12" s="210"/>
      <c r="H12" s="405"/>
      <c r="I12" s="405"/>
      <c r="J12" s="405"/>
      <c r="K12" s="405"/>
      <c r="L12" s="405"/>
      <c r="M12" s="405"/>
      <c r="N12" s="405"/>
      <c r="O12" s="405"/>
      <c r="P12" s="405"/>
      <c r="Q12" s="405"/>
      <c r="R12" s="405"/>
      <c r="S12" s="405"/>
      <c r="T12" s="405"/>
    </row>
    <row r="13" spans="1:20" x14ac:dyDescent="0.2">
      <c r="A13" s="192"/>
      <c r="B13" s="518"/>
      <c r="C13" s="266" t="s">
        <v>201</v>
      </c>
      <c r="G13" s="243">
        <f>G11*0.22</f>
        <v>0</v>
      </c>
      <c r="H13" s="405"/>
      <c r="I13" s="405"/>
      <c r="J13" s="405"/>
      <c r="K13" s="405"/>
      <c r="L13" s="405"/>
      <c r="M13" s="405"/>
      <c r="N13" s="405"/>
      <c r="O13" s="405"/>
      <c r="P13" s="405"/>
      <c r="Q13" s="405"/>
      <c r="R13" s="405"/>
      <c r="S13" s="405"/>
      <c r="T13" s="405"/>
    </row>
    <row r="14" spans="1:20" ht="17.25" thickBot="1" x14ac:dyDescent="0.25">
      <c r="A14" s="192"/>
      <c r="B14" s="519"/>
      <c r="C14" s="200" t="s">
        <v>997</v>
      </c>
      <c r="D14" s="199"/>
      <c r="E14" s="201"/>
      <c r="F14" s="202"/>
      <c r="G14" s="203">
        <f>G11+G13</f>
        <v>0</v>
      </c>
      <c r="H14" s="405"/>
      <c r="I14" s="405"/>
      <c r="J14" s="405"/>
      <c r="K14" s="405"/>
      <c r="L14" s="405"/>
      <c r="M14" s="405"/>
      <c r="N14" s="405"/>
      <c r="O14" s="405"/>
      <c r="P14" s="405"/>
      <c r="Q14" s="405"/>
      <c r="R14" s="405"/>
      <c r="S14" s="405"/>
      <c r="T14" s="405"/>
    </row>
    <row r="15" spans="1:20" ht="13.5" thickTop="1" x14ac:dyDescent="0.2">
      <c r="A15" s="192"/>
      <c r="B15" s="518"/>
      <c r="C15" s="255"/>
      <c r="D15" s="206"/>
      <c r="E15" s="208"/>
      <c r="F15" s="209"/>
      <c r="G15" s="210"/>
      <c r="H15" s="405"/>
      <c r="I15" s="405"/>
      <c r="J15" s="405"/>
      <c r="K15" s="405"/>
      <c r="L15" s="405"/>
      <c r="M15" s="405"/>
      <c r="N15" s="405"/>
      <c r="O15" s="405"/>
      <c r="P15" s="405"/>
      <c r="Q15" s="405"/>
      <c r="R15" s="405"/>
      <c r="S15" s="405"/>
      <c r="T15" s="405"/>
    </row>
    <row r="16" spans="1:20" x14ac:dyDescent="0.2">
      <c r="B16" s="514"/>
    </row>
    <row r="17" spans="1:7" s="218" customFormat="1" ht="33.75" thickBot="1" x14ac:dyDescent="0.3">
      <c r="A17" s="198"/>
      <c r="B17" s="520" t="s">
        <v>206</v>
      </c>
      <c r="C17" s="268" t="s">
        <v>716</v>
      </c>
      <c r="D17" s="267"/>
      <c r="E17" s="269"/>
      <c r="F17" s="270"/>
      <c r="G17" s="271">
        <f>G107</f>
        <v>0</v>
      </c>
    </row>
    <row r="18" spans="1:7" ht="7.5" customHeight="1" thickTop="1" x14ac:dyDescent="0.2">
      <c r="A18" s="192"/>
      <c r="B18" s="518"/>
      <c r="C18" s="255"/>
      <c r="D18" s="206"/>
      <c r="E18" s="208"/>
      <c r="F18" s="209"/>
      <c r="G18" s="210"/>
    </row>
    <row r="19" spans="1:7" x14ac:dyDescent="0.2">
      <c r="A19" s="192"/>
      <c r="B19" s="518"/>
      <c r="C19" s="272" t="s">
        <v>208</v>
      </c>
      <c r="D19" s="273" t="s">
        <v>209</v>
      </c>
      <c r="E19" s="274" t="s">
        <v>210</v>
      </c>
      <c r="F19" s="275" t="s">
        <v>211</v>
      </c>
      <c r="G19" s="276" t="s">
        <v>212</v>
      </c>
    </row>
    <row r="20" spans="1:7" ht="5.25" customHeight="1" x14ac:dyDescent="0.2">
      <c r="B20" s="514"/>
      <c r="E20" s="277"/>
    </row>
    <row r="21" spans="1:7" ht="27.75" customHeight="1" x14ac:dyDescent="0.2">
      <c r="B21" s="518" t="s">
        <v>690</v>
      </c>
      <c r="C21" s="255" t="s">
        <v>717</v>
      </c>
      <c r="D21" s="206"/>
      <c r="E21" s="208"/>
      <c r="F21" s="209"/>
      <c r="G21" s="210"/>
    </row>
    <row r="22" spans="1:7" ht="6" customHeight="1" x14ac:dyDescent="0.2">
      <c r="B22" s="514"/>
    </row>
    <row r="23" spans="1:7" s="184" customFormat="1" ht="38.25" x14ac:dyDescent="0.2">
      <c r="B23" s="514" t="s">
        <v>681</v>
      </c>
      <c r="C23" s="266" t="s">
        <v>718</v>
      </c>
      <c r="D23" s="240" t="s">
        <v>719</v>
      </c>
      <c r="E23" s="241">
        <v>0.315</v>
      </c>
      <c r="F23" s="28">
        <v>0</v>
      </c>
      <c r="G23" s="40">
        <f t="shared" ref="G23:G31" si="0">F23*E23</f>
        <v>0</v>
      </c>
    </row>
    <row r="24" spans="1:7" s="184" customFormat="1" ht="6" customHeight="1" x14ac:dyDescent="0.2">
      <c r="B24" s="514"/>
      <c r="C24" s="266"/>
      <c r="D24" s="240"/>
      <c r="E24" s="241"/>
      <c r="F24" s="242"/>
      <c r="G24" s="40"/>
    </row>
    <row r="25" spans="1:7" s="184" customFormat="1" ht="38.25" x14ac:dyDescent="0.2">
      <c r="B25" s="514" t="s">
        <v>682</v>
      </c>
      <c r="C25" s="266" t="s">
        <v>720</v>
      </c>
      <c r="D25" s="240" t="s">
        <v>719</v>
      </c>
      <c r="E25" s="241">
        <f>+E23</f>
        <v>0.315</v>
      </c>
      <c r="F25" s="28">
        <v>0</v>
      </c>
      <c r="G25" s="40">
        <f t="shared" si="0"/>
        <v>0</v>
      </c>
    </row>
    <row r="26" spans="1:7" s="184" customFormat="1" ht="6" customHeight="1" x14ac:dyDescent="0.2">
      <c r="B26" s="514"/>
      <c r="C26" s="266"/>
      <c r="D26" s="240"/>
      <c r="E26" s="241"/>
      <c r="F26" s="241"/>
      <c r="G26" s="40"/>
    </row>
    <row r="27" spans="1:7" s="184" customFormat="1" ht="38.25" x14ac:dyDescent="0.2">
      <c r="B27" s="514" t="s">
        <v>683</v>
      </c>
      <c r="C27" s="266" t="s">
        <v>721</v>
      </c>
      <c r="D27" s="240" t="s">
        <v>1</v>
      </c>
      <c r="E27" s="241">
        <v>35</v>
      </c>
      <c r="F27" s="28">
        <v>0</v>
      </c>
      <c r="G27" s="40">
        <f t="shared" si="0"/>
        <v>0</v>
      </c>
    </row>
    <row r="28" spans="1:7" s="184" customFormat="1" ht="6" customHeight="1" x14ac:dyDescent="0.2">
      <c r="B28" s="514"/>
      <c r="C28" s="266"/>
      <c r="D28" s="240"/>
      <c r="E28" s="241"/>
      <c r="F28" s="241"/>
      <c r="G28" s="40"/>
    </row>
    <row r="29" spans="1:7" s="184" customFormat="1" ht="38.25" x14ac:dyDescent="0.2">
      <c r="B29" s="514" t="s">
        <v>684</v>
      </c>
      <c r="C29" s="266" t="s">
        <v>722</v>
      </c>
      <c r="D29" s="240" t="s">
        <v>1</v>
      </c>
      <c r="E29" s="241">
        <f>45+30+35+22+22</f>
        <v>154</v>
      </c>
      <c r="F29" s="28">
        <v>0</v>
      </c>
      <c r="G29" s="40">
        <f t="shared" ref="G29" si="1">F29*E29</f>
        <v>0</v>
      </c>
    </row>
    <row r="30" spans="1:7" ht="6" customHeight="1" x14ac:dyDescent="0.2">
      <c r="B30" s="521"/>
      <c r="C30" s="522"/>
      <c r="D30" s="523"/>
      <c r="E30" s="524"/>
      <c r="F30" s="525"/>
    </row>
    <row r="31" spans="1:7" s="184" customFormat="1" ht="51" x14ac:dyDescent="0.2">
      <c r="B31" s="526" t="s">
        <v>685</v>
      </c>
      <c r="C31" s="527" t="s">
        <v>1014</v>
      </c>
      <c r="D31" s="528" t="s">
        <v>1</v>
      </c>
      <c r="E31" s="529">
        <v>30</v>
      </c>
      <c r="F31" s="28">
        <v>0</v>
      </c>
      <c r="G31" s="40">
        <f t="shared" si="0"/>
        <v>0</v>
      </c>
    </row>
    <row r="32" spans="1:7" ht="6" customHeight="1" x14ac:dyDescent="0.2">
      <c r="B32" s="521"/>
      <c r="C32" s="522"/>
      <c r="D32" s="523"/>
      <c r="E32" s="524"/>
      <c r="F32" s="525"/>
    </row>
    <row r="33" spans="2:7" ht="27.75" customHeight="1" x14ac:dyDescent="0.2">
      <c r="B33" s="518" t="s">
        <v>723</v>
      </c>
      <c r="C33" s="255" t="s">
        <v>724</v>
      </c>
      <c r="D33" s="206"/>
      <c r="E33" s="208"/>
      <c r="F33" s="209"/>
      <c r="G33" s="210"/>
    </row>
    <row r="34" spans="2:7" ht="27.75" customHeight="1" x14ac:dyDescent="0.2">
      <c r="B34" s="518" t="s">
        <v>725</v>
      </c>
      <c r="C34" s="255" t="s">
        <v>732</v>
      </c>
      <c r="D34" s="206"/>
      <c r="E34" s="208"/>
      <c r="F34" s="209"/>
      <c r="G34" s="210"/>
    </row>
    <row r="35" spans="2:7" ht="6" customHeight="1" x14ac:dyDescent="0.2">
      <c r="B35" s="521"/>
      <c r="C35" s="522"/>
      <c r="D35" s="523"/>
      <c r="E35" s="524"/>
      <c r="F35" s="525"/>
    </row>
    <row r="36" spans="2:7" s="184" customFormat="1" ht="38.25" x14ac:dyDescent="0.2">
      <c r="B36" s="530" t="s">
        <v>730</v>
      </c>
      <c r="C36" s="522" t="s">
        <v>727</v>
      </c>
      <c r="D36" s="531" t="s">
        <v>242</v>
      </c>
      <c r="E36" s="529">
        <v>220</v>
      </c>
      <c r="F36" s="28">
        <v>0</v>
      </c>
      <c r="G36" s="40">
        <f t="shared" ref="G36" si="2">F36*E36</f>
        <v>0</v>
      </c>
    </row>
    <row r="37" spans="2:7" s="184" customFormat="1" ht="6" customHeight="1" x14ac:dyDescent="0.2">
      <c r="B37" s="521"/>
      <c r="C37" s="522"/>
      <c r="D37" s="523"/>
      <c r="E37" s="524"/>
      <c r="F37" s="525"/>
      <c r="G37" s="40"/>
    </row>
    <row r="38" spans="2:7" s="184" customFormat="1" ht="51" x14ac:dyDescent="0.2">
      <c r="B38" s="532" t="s">
        <v>731</v>
      </c>
      <c r="C38" s="442" t="s">
        <v>728</v>
      </c>
      <c r="D38" s="533" t="s">
        <v>729</v>
      </c>
      <c r="E38" s="241">
        <v>20</v>
      </c>
      <c r="F38" s="28">
        <v>0</v>
      </c>
      <c r="G38" s="40">
        <f t="shared" ref="G38" si="3">F38*E38</f>
        <v>0</v>
      </c>
    </row>
    <row r="39" spans="2:7" s="184" customFormat="1" ht="6" customHeight="1" x14ac:dyDescent="0.2">
      <c r="B39" s="514"/>
      <c r="C39" s="266"/>
      <c r="D39" s="240"/>
      <c r="E39" s="241"/>
      <c r="F39" s="241"/>
      <c r="G39" s="40"/>
    </row>
    <row r="40" spans="2:7" ht="27.75" customHeight="1" x14ac:dyDescent="0.2">
      <c r="B40" s="518" t="s">
        <v>726</v>
      </c>
      <c r="C40" s="255" t="s">
        <v>733</v>
      </c>
      <c r="D40" s="206"/>
      <c r="E40" s="208"/>
      <c r="F40" s="209"/>
      <c r="G40" s="210"/>
    </row>
    <row r="41" spans="2:7" ht="6" customHeight="1" x14ac:dyDescent="0.2">
      <c r="B41" s="514"/>
    </row>
    <row r="42" spans="2:7" s="184" customFormat="1" ht="51" x14ac:dyDescent="0.2">
      <c r="B42" s="532" t="s">
        <v>734</v>
      </c>
      <c r="C42" s="442" t="s">
        <v>738</v>
      </c>
      <c r="D42" s="533" t="s">
        <v>1</v>
      </c>
      <c r="E42" s="241">
        <v>17</v>
      </c>
      <c r="F42" s="28">
        <v>0</v>
      </c>
      <c r="G42" s="40">
        <f t="shared" ref="G42" si="4">F42*E42</f>
        <v>0</v>
      </c>
    </row>
    <row r="43" spans="2:7" s="184" customFormat="1" ht="6" customHeight="1" x14ac:dyDescent="0.2">
      <c r="B43" s="514"/>
      <c r="C43" s="266"/>
      <c r="D43" s="240"/>
      <c r="E43" s="241"/>
      <c r="F43" s="242"/>
      <c r="G43" s="40"/>
    </row>
    <row r="44" spans="2:7" s="184" customFormat="1" ht="38.25" x14ac:dyDescent="0.2">
      <c r="B44" s="532" t="s">
        <v>735</v>
      </c>
      <c r="C44" s="442" t="s">
        <v>739</v>
      </c>
      <c r="D44" s="533" t="s">
        <v>1</v>
      </c>
      <c r="E44" s="241">
        <v>2</v>
      </c>
      <c r="F44" s="28">
        <v>0</v>
      </c>
      <c r="G44" s="40">
        <f t="shared" ref="G44" si="5">F44*E44</f>
        <v>0</v>
      </c>
    </row>
    <row r="45" spans="2:7" s="184" customFormat="1" ht="6" customHeight="1" x14ac:dyDescent="0.2">
      <c r="B45" s="514"/>
      <c r="C45" s="266"/>
      <c r="D45" s="240"/>
      <c r="E45" s="241"/>
      <c r="F45" s="241"/>
      <c r="G45" s="40"/>
    </row>
    <row r="46" spans="2:7" s="184" customFormat="1" ht="38.25" x14ac:dyDescent="0.2">
      <c r="B46" s="532" t="s">
        <v>736</v>
      </c>
      <c r="C46" s="442" t="s">
        <v>740</v>
      </c>
      <c r="D46" s="533" t="s">
        <v>742</v>
      </c>
      <c r="E46" s="241">
        <v>35</v>
      </c>
      <c r="F46" s="28">
        <v>0</v>
      </c>
      <c r="G46" s="40">
        <f t="shared" ref="G46" si="6">F46*E46</f>
        <v>0</v>
      </c>
    </row>
    <row r="47" spans="2:7" s="184" customFormat="1" ht="6" customHeight="1" x14ac:dyDescent="0.2">
      <c r="B47" s="514"/>
      <c r="C47" s="266"/>
      <c r="D47" s="240"/>
      <c r="E47" s="241"/>
      <c r="F47" s="242"/>
      <c r="G47" s="40"/>
    </row>
    <row r="48" spans="2:7" s="184" customFormat="1" ht="25.5" x14ac:dyDescent="0.2">
      <c r="B48" s="532" t="s">
        <v>737</v>
      </c>
      <c r="C48" s="442" t="s">
        <v>741</v>
      </c>
      <c r="D48" s="533" t="s">
        <v>1</v>
      </c>
      <c r="E48" s="241">
        <v>9</v>
      </c>
      <c r="F48" s="28">
        <v>0</v>
      </c>
      <c r="G48" s="40">
        <f t="shared" ref="G48" si="7">F48*E48</f>
        <v>0</v>
      </c>
    </row>
    <row r="49" spans="2:7" s="184" customFormat="1" ht="6" customHeight="1" x14ac:dyDescent="0.2">
      <c r="B49" s="521"/>
      <c r="C49" s="522"/>
      <c r="D49" s="523"/>
      <c r="E49" s="524"/>
      <c r="F49" s="524"/>
      <c r="G49" s="40"/>
    </row>
    <row r="50" spans="2:7" s="184" customFormat="1" ht="25.5" x14ac:dyDescent="0.2">
      <c r="B50" s="526" t="s">
        <v>1015</v>
      </c>
      <c r="C50" s="527" t="s">
        <v>1016</v>
      </c>
      <c r="D50" s="534" t="s">
        <v>742</v>
      </c>
      <c r="E50" s="529">
        <v>80</v>
      </c>
      <c r="F50" s="28">
        <v>0</v>
      </c>
      <c r="G50" s="40">
        <f t="shared" ref="G50" si="8">F50*E50</f>
        <v>0</v>
      </c>
    </row>
    <row r="51" spans="2:7" s="184" customFormat="1" ht="6" customHeight="1" x14ac:dyDescent="0.2">
      <c r="B51" s="521"/>
      <c r="C51" s="522"/>
      <c r="D51" s="523"/>
      <c r="E51" s="524"/>
      <c r="F51" s="524"/>
      <c r="G51" s="40"/>
    </row>
    <row r="52" spans="2:7" ht="27.75" customHeight="1" x14ac:dyDescent="0.2">
      <c r="B52" s="518" t="s">
        <v>743</v>
      </c>
      <c r="C52" s="255" t="s">
        <v>744</v>
      </c>
      <c r="D52" s="206"/>
      <c r="E52" s="208"/>
      <c r="F52" s="209"/>
      <c r="G52" s="210"/>
    </row>
    <row r="53" spans="2:7" ht="6" customHeight="1" x14ac:dyDescent="0.2">
      <c r="B53" s="514"/>
    </row>
    <row r="54" spans="2:7" s="184" customFormat="1" ht="38.25" x14ac:dyDescent="0.2">
      <c r="B54" s="532" t="s">
        <v>756</v>
      </c>
      <c r="C54" s="442" t="s">
        <v>745</v>
      </c>
      <c r="D54" s="533" t="s">
        <v>242</v>
      </c>
      <c r="E54" s="241">
        <v>940.5</v>
      </c>
      <c r="F54" s="28">
        <v>0</v>
      </c>
      <c r="G54" s="40">
        <f t="shared" ref="G54" si="9">F54*E54</f>
        <v>0</v>
      </c>
    </row>
    <row r="55" spans="2:7" s="184" customFormat="1" ht="6" customHeight="1" x14ac:dyDescent="0.2">
      <c r="B55" s="514"/>
      <c r="C55" s="266"/>
      <c r="D55" s="240"/>
      <c r="E55" s="241"/>
      <c r="F55" s="242"/>
      <c r="G55" s="40"/>
    </row>
    <row r="56" spans="2:7" s="184" customFormat="1" ht="38.25" x14ac:dyDescent="0.2">
      <c r="B56" s="532" t="s">
        <v>757</v>
      </c>
      <c r="C56" s="442" t="s">
        <v>746</v>
      </c>
      <c r="D56" s="533" t="s">
        <v>242</v>
      </c>
      <c r="E56" s="241">
        <v>385</v>
      </c>
      <c r="F56" s="28">
        <v>0</v>
      </c>
      <c r="G56" s="40">
        <f t="shared" ref="G56" si="10">F56*E56</f>
        <v>0</v>
      </c>
    </row>
    <row r="57" spans="2:7" s="184" customFormat="1" ht="6" customHeight="1" x14ac:dyDescent="0.2">
      <c r="B57" s="514"/>
      <c r="C57" s="266"/>
      <c r="D57" s="240"/>
      <c r="E57" s="241"/>
      <c r="F57" s="241"/>
      <c r="G57" s="40"/>
    </row>
    <row r="58" spans="2:7" s="184" customFormat="1" ht="38.25" x14ac:dyDescent="0.2">
      <c r="B58" s="532" t="s">
        <v>758</v>
      </c>
      <c r="C58" s="442" t="s">
        <v>747</v>
      </c>
      <c r="D58" s="533" t="s">
        <v>242</v>
      </c>
      <c r="E58" s="241">
        <v>2178</v>
      </c>
      <c r="F58" s="28">
        <v>0</v>
      </c>
      <c r="G58" s="40">
        <f t="shared" ref="G58" si="11">F58*E58</f>
        <v>0</v>
      </c>
    </row>
    <row r="59" spans="2:7" s="184" customFormat="1" ht="6" customHeight="1" x14ac:dyDescent="0.2">
      <c r="B59" s="514"/>
      <c r="C59" s="266"/>
      <c r="D59" s="240"/>
      <c r="E59" s="241"/>
      <c r="F59" s="242"/>
      <c r="G59" s="40"/>
    </row>
    <row r="60" spans="2:7" s="184" customFormat="1" ht="63.75" x14ac:dyDescent="0.2">
      <c r="B60" s="532" t="s">
        <v>759</v>
      </c>
      <c r="C60" s="442" t="s">
        <v>748</v>
      </c>
      <c r="D60" s="533" t="s">
        <v>242</v>
      </c>
      <c r="E60" s="241">
        <v>30</v>
      </c>
      <c r="F60" s="28">
        <v>0</v>
      </c>
      <c r="G60" s="40">
        <f t="shared" ref="G60" si="12">F60*E60</f>
        <v>0</v>
      </c>
    </row>
    <row r="61" spans="2:7" s="184" customFormat="1" ht="6" customHeight="1" x14ac:dyDescent="0.2">
      <c r="B61" s="514"/>
      <c r="C61" s="266"/>
      <c r="D61" s="240"/>
      <c r="E61" s="241"/>
      <c r="F61" s="241"/>
      <c r="G61" s="40"/>
    </row>
    <row r="62" spans="2:7" s="184" customFormat="1" ht="38.25" x14ac:dyDescent="0.2">
      <c r="B62" s="532" t="s">
        <v>760</v>
      </c>
      <c r="C62" s="442" t="s">
        <v>749</v>
      </c>
      <c r="D62" s="533" t="s">
        <v>242</v>
      </c>
      <c r="E62" s="241">
        <v>4.5</v>
      </c>
      <c r="F62" s="28">
        <v>0</v>
      </c>
      <c r="G62" s="40">
        <f t="shared" ref="G62" si="13">F62*E62</f>
        <v>0</v>
      </c>
    </row>
    <row r="63" spans="2:7" s="184" customFormat="1" ht="6" customHeight="1" x14ac:dyDescent="0.2">
      <c r="B63" s="514"/>
      <c r="C63" s="266"/>
      <c r="D63" s="240"/>
      <c r="E63" s="241"/>
      <c r="F63" s="242"/>
      <c r="G63" s="40"/>
    </row>
    <row r="64" spans="2:7" s="184" customFormat="1" ht="38.25" x14ac:dyDescent="0.2">
      <c r="B64" s="532" t="s">
        <v>761</v>
      </c>
      <c r="C64" s="442" t="s">
        <v>750</v>
      </c>
      <c r="D64" s="533" t="s">
        <v>242</v>
      </c>
      <c r="E64" s="241">
        <v>12.5</v>
      </c>
      <c r="F64" s="28">
        <v>0</v>
      </c>
      <c r="G64" s="40">
        <f t="shared" ref="G64" si="14">F64*E64</f>
        <v>0</v>
      </c>
    </row>
    <row r="65" spans="2:7" s="184" customFormat="1" ht="6" customHeight="1" x14ac:dyDescent="0.2">
      <c r="B65" s="514"/>
      <c r="C65" s="266"/>
      <c r="D65" s="240"/>
      <c r="E65" s="241"/>
      <c r="F65" s="241"/>
      <c r="G65" s="40"/>
    </row>
    <row r="66" spans="2:7" s="184" customFormat="1" ht="38.25" x14ac:dyDescent="0.2">
      <c r="B66" s="532" t="s">
        <v>762</v>
      </c>
      <c r="C66" s="442" t="s">
        <v>751</v>
      </c>
      <c r="D66" s="533" t="s">
        <v>242</v>
      </c>
      <c r="E66" s="241">
        <v>17.5</v>
      </c>
      <c r="F66" s="28">
        <v>0</v>
      </c>
      <c r="G66" s="40">
        <f t="shared" ref="G66" si="15">F66*E66</f>
        <v>0</v>
      </c>
    </row>
    <row r="67" spans="2:7" s="184" customFormat="1" ht="6" customHeight="1" x14ac:dyDescent="0.2">
      <c r="B67" s="514"/>
      <c r="C67" s="266"/>
      <c r="D67" s="240"/>
      <c r="E67" s="241"/>
      <c r="F67" s="242"/>
      <c r="G67" s="40"/>
    </row>
    <row r="68" spans="2:7" s="184" customFormat="1" ht="51" x14ac:dyDescent="0.2">
      <c r="B68" s="532" t="s">
        <v>763</v>
      </c>
      <c r="C68" s="442" t="s">
        <v>752</v>
      </c>
      <c r="D68" s="533" t="s">
        <v>742</v>
      </c>
      <c r="E68" s="241">
        <v>15</v>
      </c>
      <c r="F68" s="28">
        <v>0</v>
      </c>
      <c r="G68" s="40">
        <f t="shared" ref="G68" si="16">F68*E68</f>
        <v>0</v>
      </c>
    </row>
    <row r="69" spans="2:7" s="184" customFormat="1" ht="6" customHeight="1" x14ac:dyDescent="0.2">
      <c r="B69" s="514"/>
      <c r="C69" s="266"/>
      <c r="D69" s="240"/>
      <c r="E69" s="241"/>
      <c r="F69" s="241"/>
      <c r="G69" s="40"/>
    </row>
    <row r="70" spans="2:7" s="184" customFormat="1" ht="51" x14ac:dyDescent="0.2">
      <c r="B70" s="532" t="s">
        <v>764</v>
      </c>
      <c r="C70" s="442" t="s">
        <v>1012</v>
      </c>
      <c r="D70" s="533" t="s">
        <v>742</v>
      </c>
      <c r="E70" s="241">
        <v>254.6</v>
      </c>
      <c r="F70" s="28">
        <v>0</v>
      </c>
      <c r="G70" s="40">
        <f t="shared" ref="G70" si="17">F70*E70</f>
        <v>0</v>
      </c>
    </row>
    <row r="71" spans="2:7" s="184" customFormat="1" ht="6" customHeight="1" x14ac:dyDescent="0.2">
      <c r="B71" s="514"/>
      <c r="C71" s="266"/>
      <c r="D71" s="240"/>
      <c r="E71" s="241"/>
      <c r="F71" s="242"/>
      <c r="G71" s="40"/>
    </row>
    <row r="72" spans="2:7" s="184" customFormat="1" ht="51" x14ac:dyDescent="0.2">
      <c r="B72" s="532" t="s">
        <v>765</v>
      </c>
      <c r="C72" s="442" t="s">
        <v>753</v>
      </c>
      <c r="D72" s="533" t="s">
        <v>742</v>
      </c>
      <c r="E72" s="241">
        <v>35</v>
      </c>
      <c r="F72" s="28">
        <v>0</v>
      </c>
      <c r="G72" s="40">
        <f t="shared" ref="G72" si="18">F72*E72</f>
        <v>0</v>
      </c>
    </row>
    <row r="73" spans="2:7" s="184" customFormat="1" ht="6" customHeight="1" x14ac:dyDescent="0.2">
      <c r="B73" s="514"/>
      <c r="C73" s="266"/>
      <c r="D73" s="240"/>
      <c r="E73" s="241"/>
      <c r="F73" s="241"/>
      <c r="G73" s="40"/>
    </row>
    <row r="74" spans="2:7" s="184" customFormat="1" ht="25.5" x14ac:dyDescent="0.2">
      <c r="B74" s="532" t="s">
        <v>766</v>
      </c>
      <c r="C74" s="442" t="s">
        <v>754</v>
      </c>
      <c r="D74" s="533" t="s">
        <v>742</v>
      </c>
      <c r="E74" s="241">
        <v>665</v>
      </c>
      <c r="F74" s="28">
        <v>0</v>
      </c>
      <c r="G74" s="40">
        <f t="shared" ref="G74" si="19">F74*E74</f>
        <v>0</v>
      </c>
    </row>
    <row r="75" spans="2:7" s="184" customFormat="1" ht="6" customHeight="1" x14ac:dyDescent="0.2">
      <c r="B75" s="514"/>
      <c r="C75" s="266"/>
      <c r="D75" s="240"/>
      <c r="E75" s="524"/>
      <c r="F75" s="242"/>
      <c r="G75" s="40"/>
    </row>
    <row r="76" spans="2:7" s="184" customFormat="1" ht="25.5" x14ac:dyDescent="0.2">
      <c r="B76" s="532" t="s">
        <v>767</v>
      </c>
      <c r="C76" s="442" t="s">
        <v>755</v>
      </c>
      <c r="D76" s="533" t="s">
        <v>742</v>
      </c>
      <c r="E76" s="529">
        <v>550</v>
      </c>
      <c r="F76" s="28">
        <v>0</v>
      </c>
      <c r="G76" s="40">
        <f t="shared" ref="G76" si="20">F76*E76</f>
        <v>0</v>
      </c>
    </row>
    <row r="77" spans="2:7" s="184" customFormat="1" ht="6" customHeight="1" x14ac:dyDescent="0.2">
      <c r="B77" s="514"/>
      <c r="C77" s="266"/>
      <c r="D77" s="240"/>
      <c r="E77" s="524"/>
      <c r="F77" s="241"/>
      <c r="G77" s="40"/>
    </row>
    <row r="78" spans="2:7" ht="27.75" customHeight="1" x14ac:dyDescent="0.2">
      <c r="B78" s="518" t="s">
        <v>768</v>
      </c>
      <c r="C78" s="255" t="s">
        <v>769</v>
      </c>
      <c r="D78" s="206"/>
      <c r="E78" s="208"/>
      <c r="F78" s="209"/>
      <c r="G78" s="210"/>
    </row>
    <row r="79" spans="2:7" ht="6" customHeight="1" x14ac:dyDescent="0.2">
      <c r="B79" s="514"/>
    </row>
    <row r="80" spans="2:7" s="184" customFormat="1" ht="38.25" x14ac:dyDescent="0.2">
      <c r="B80" s="532" t="s">
        <v>770</v>
      </c>
      <c r="C80" s="442" t="s">
        <v>772</v>
      </c>
      <c r="D80" s="533" t="s">
        <v>742</v>
      </c>
      <c r="E80" s="241">
        <v>60</v>
      </c>
      <c r="F80" s="28">
        <v>0</v>
      </c>
      <c r="G80" s="40">
        <f t="shared" ref="G80" si="21">F80*E80</f>
        <v>0</v>
      </c>
    </row>
    <row r="81" spans="2:7" s="184" customFormat="1" ht="6" customHeight="1" x14ac:dyDescent="0.2">
      <c r="B81" s="521"/>
      <c r="C81" s="522"/>
      <c r="D81" s="523"/>
      <c r="E81" s="524"/>
      <c r="F81" s="525"/>
      <c r="G81" s="40"/>
    </row>
    <row r="82" spans="2:7" s="184" customFormat="1" ht="38.25" x14ac:dyDescent="0.2">
      <c r="B82" s="526" t="s">
        <v>771</v>
      </c>
      <c r="C82" s="527" t="s">
        <v>1025</v>
      </c>
      <c r="D82" s="534" t="s">
        <v>742</v>
      </c>
      <c r="E82" s="529">
        <v>52</v>
      </c>
      <c r="F82" s="74">
        <v>0</v>
      </c>
      <c r="G82" s="40">
        <f t="shared" ref="G82" si="22">F82*E82</f>
        <v>0</v>
      </c>
    </row>
    <row r="83" spans="2:7" s="184" customFormat="1" ht="6" customHeight="1" x14ac:dyDescent="0.2">
      <c r="B83" s="521"/>
      <c r="C83" s="522"/>
      <c r="D83" s="523"/>
      <c r="E83" s="524"/>
      <c r="F83" s="525"/>
      <c r="G83" s="40"/>
    </row>
    <row r="84" spans="2:7" s="184" customFormat="1" ht="51" x14ac:dyDescent="0.2">
      <c r="B84" s="532" t="s">
        <v>1017</v>
      </c>
      <c r="C84" s="442" t="s">
        <v>773</v>
      </c>
      <c r="D84" s="533" t="s">
        <v>742</v>
      </c>
      <c r="E84" s="241">
        <v>40</v>
      </c>
      <c r="F84" s="28">
        <v>0</v>
      </c>
      <c r="G84" s="40">
        <f t="shared" ref="G84" si="23">F84*E84</f>
        <v>0</v>
      </c>
    </row>
    <row r="85" spans="2:7" s="184" customFormat="1" ht="6" customHeight="1" x14ac:dyDescent="0.2">
      <c r="B85" s="535"/>
      <c r="C85" s="536"/>
      <c r="D85" s="528"/>
      <c r="E85" s="529"/>
      <c r="F85" s="241"/>
      <c r="G85" s="40"/>
    </row>
    <row r="86" spans="2:7" s="184" customFormat="1" ht="38.25" x14ac:dyDescent="0.2">
      <c r="B86" s="526" t="s">
        <v>1018</v>
      </c>
      <c r="C86" s="527" t="s">
        <v>1019</v>
      </c>
      <c r="D86" s="534" t="s">
        <v>800</v>
      </c>
      <c r="E86" s="529">
        <v>66.8</v>
      </c>
      <c r="F86" s="28">
        <v>0</v>
      </c>
      <c r="G86" s="40">
        <f t="shared" ref="G86" si="24">F86*E86</f>
        <v>0</v>
      </c>
    </row>
    <row r="87" spans="2:7" s="184" customFormat="1" ht="6" customHeight="1" x14ac:dyDescent="0.2">
      <c r="B87" s="535"/>
      <c r="C87" s="536"/>
      <c r="D87" s="528"/>
      <c r="E87" s="529"/>
      <c r="F87" s="241"/>
      <c r="G87" s="40"/>
    </row>
    <row r="88" spans="2:7" s="184" customFormat="1" ht="25.5" x14ac:dyDescent="0.2">
      <c r="B88" s="526" t="s">
        <v>1020</v>
      </c>
      <c r="C88" s="527" t="s">
        <v>1021</v>
      </c>
      <c r="D88" s="534" t="s">
        <v>742</v>
      </c>
      <c r="E88" s="529">
        <v>58</v>
      </c>
      <c r="F88" s="28">
        <v>0</v>
      </c>
      <c r="G88" s="40">
        <f t="shared" ref="G88" si="25">F88*E88</f>
        <v>0</v>
      </c>
    </row>
    <row r="89" spans="2:7" s="184" customFormat="1" ht="6" customHeight="1" x14ac:dyDescent="0.2">
      <c r="B89" s="535"/>
      <c r="C89" s="536"/>
      <c r="D89" s="528"/>
      <c r="E89" s="529"/>
      <c r="F89" s="241"/>
      <c r="G89" s="40"/>
    </row>
    <row r="90" spans="2:7" ht="27.75" customHeight="1" x14ac:dyDescent="0.2">
      <c r="B90" s="518" t="s">
        <v>774</v>
      </c>
      <c r="C90" s="255" t="s">
        <v>775</v>
      </c>
      <c r="D90" s="206"/>
      <c r="E90" s="208"/>
      <c r="F90" s="209"/>
      <c r="G90" s="210"/>
    </row>
    <row r="91" spans="2:7" ht="27.75" customHeight="1" x14ac:dyDescent="0.2">
      <c r="B91" s="518" t="s">
        <v>776</v>
      </c>
      <c r="C91" s="255" t="s">
        <v>777</v>
      </c>
      <c r="D91" s="206"/>
      <c r="E91" s="208"/>
      <c r="F91" s="209"/>
      <c r="G91" s="210"/>
    </row>
    <row r="92" spans="2:7" ht="6" customHeight="1" x14ac:dyDescent="0.2">
      <c r="B92" s="514"/>
    </row>
    <row r="93" spans="2:7" s="184" customFormat="1" ht="51" x14ac:dyDescent="0.2">
      <c r="B93" s="532" t="s">
        <v>778</v>
      </c>
      <c r="C93" s="442" t="s">
        <v>1013</v>
      </c>
      <c r="D93" s="533" t="s">
        <v>781</v>
      </c>
      <c r="E93" s="241">
        <v>90</v>
      </c>
      <c r="F93" s="28">
        <v>0</v>
      </c>
      <c r="G93" s="40">
        <f t="shared" ref="G93" si="26">F93*E93</f>
        <v>0</v>
      </c>
    </row>
    <row r="94" spans="2:7" s="184" customFormat="1" ht="6" customHeight="1" x14ac:dyDescent="0.2">
      <c r="B94" s="514"/>
      <c r="C94" s="266"/>
      <c r="D94" s="240"/>
      <c r="E94" s="241"/>
      <c r="F94" s="242"/>
      <c r="G94" s="40"/>
    </row>
    <row r="95" spans="2:7" s="184" customFormat="1" ht="25.5" x14ac:dyDescent="0.2">
      <c r="B95" s="532" t="s">
        <v>779</v>
      </c>
      <c r="C95" s="442" t="s">
        <v>780</v>
      </c>
      <c r="D95" s="533" t="s">
        <v>1</v>
      </c>
      <c r="E95" s="241">
        <v>1</v>
      </c>
      <c r="F95" s="28">
        <v>0</v>
      </c>
      <c r="G95" s="40">
        <f t="shared" ref="G95" si="27">F95*E95</f>
        <v>0</v>
      </c>
    </row>
    <row r="96" spans="2:7" s="184" customFormat="1" ht="6" customHeight="1" x14ac:dyDescent="0.2">
      <c r="B96" s="514"/>
      <c r="C96" s="266"/>
      <c r="D96" s="240"/>
      <c r="E96" s="241"/>
      <c r="F96" s="241"/>
      <c r="G96" s="40"/>
    </row>
    <row r="97" spans="1:7" ht="27.75" customHeight="1" x14ac:dyDescent="0.2">
      <c r="B97" s="518" t="s">
        <v>782</v>
      </c>
      <c r="C97" s="255" t="s">
        <v>783</v>
      </c>
      <c r="D97" s="206"/>
      <c r="E97" s="208"/>
      <c r="F97" s="209"/>
      <c r="G97" s="210"/>
    </row>
    <row r="98" spans="1:7" ht="6" customHeight="1" x14ac:dyDescent="0.2">
      <c r="B98" s="514"/>
    </row>
    <row r="99" spans="1:7" s="184" customFormat="1" ht="25.5" x14ac:dyDescent="0.2">
      <c r="B99" s="532" t="s">
        <v>785</v>
      </c>
      <c r="C99" s="442" t="s">
        <v>786</v>
      </c>
      <c r="D99" s="533" t="s">
        <v>784</v>
      </c>
      <c r="E99" s="241">
        <v>1</v>
      </c>
      <c r="F99" s="28">
        <v>0</v>
      </c>
      <c r="G99" s="40">
        <f t="shared" ref="G99" si="28">F99*E99</f>
        <v>0</v>
      </c>
    </row>
    <row r="100" spans="1:7" s="184" customFormat="1" ht="6" customHeight="1" x14ac:dyDescent="0.2">
      <c r="B100" s="514"/>
      <c r="C100" s="266"/>
      <c r="D100" s="240"/>
      <c r="E100" s="241"/>
      <c r="F100" s="242"/>
      <c r="G100" s="40"/>
    </row>
    <row r="101" spans="1:7" ht="27.75" customHeight="1" x14ac:dyDescent="0.2">
      <c r="B101" s="518" t="s">
        <v>787</v>
      </c>
      <c r="C101" s="255" t="s">
        <v>788</v>
      </c>
      <c r="D101" s="206"/>
      <c r="E101" s="208"/>
      <c r="F101" s="209"/>
      <c r="G101" s="210"/>
    </row>
    <row r="102" spans="1:7" ht="6" customHeight="1" x14ac:dyDescent="0.2">
      <c r="B102" s="514"/>
    </row>
    <row r="103" spans="1:7" s="184" customFormat="1" ht="25.5" x14ac:dyDescent="0.2">
      <c r="B103" s="532" t="s">
        <v>789</v>
      </c>
      <c r="C103" s="442" t="s">
        <v>791</v>
      </c>
      <c r="D103" s="533" t="s">
        <v>1</v>
      </c>
      <c r="E103" s="241">
        <v>1</v>
      </c>
      <c r="F103" s="28">
        <v>0</v>
      </c>
      <c r="G103" s="40">
        <f t="shared" ref="G103" si="29">F103*E103</f>
        <v>0</v>
      </c>
    </row>
    <row r="104" spans="1:7" s="184" customFormat="1" ht="6" customHeight="1" x14ac:dyDescent="0.2">
      <c r="B104" s="514"/>
      <c r="C104" s="266"/>
      <c r="D104" s="240"/>
      <c r="E104" s="241"/>
      <c r="F104" s="242"/>
      <c r="G104" s="40"/>
    </row>
    <row r="105" spans="1:7" s="184" customFormat="1" ht="25.5" x14ac:dyDescent="0.2">
      <c r="B105" s="532" t="s">
        <v>790</v>
      </c>
      <c r="C105" s="442" t="s">
        <v>792</v>
      </c>
      <c r="D105" s="533" t="s">
        <v>1</v>
      </c>
      <c r="E105" s="241">
        <v>1</v>
      </c>
      <c r="F105" s="28">
        <v>0</v>
      </c>
      <c r="G105" s="40">
        <f t="shared" ref="G105" si="30">F105*E105</f>
        <v>0</v>
      </c>
    </row>
    <row r="106" spans="1:7" s="184" customFormat="1" ht="6" customHeight="1" x14ac:dyDescent="0.2">
      <c r="B106" s="514"/>
      <c r="C106" s="266"/>
      <c r="D106" s="240"/>
      <c r="E106" s="241"/>
      <c r="F106" s="241"/>
      <c r="G106" s="40"/>
    </row>
    <row r="107" spans="1:7" ht="13.5" thickBot="1" x14ac:dyDescent="0.25">
      <c r="A107" s="282"/>
      <c r="B107" s="222" t="s">
        <v>206</v>
      </c>
      <c r="C107" s="297" t="s">
        <v>793</v>
      </c>
      <c r="D107" s="283" t="s">
        <v>512</v>
      </c>
      <c r="E107" s="223"/>
      <c r="F107" s="224"/>
      <c r="G107" s="284">
        <f>SUM(G22:G106)</f>
        <v>0</v>
      </c>
    </row>
    <row r="108" spans="1:7" ht="13.5" thickTop="1" x14ac:dyDescent="0.2">
      <c r="A108" s="192"/>
      <c r="B108" s="206"/>
      <c r="C108" s="255"/>
      <c r="D108" s="278"/>
      <c r="E108" s="208"/>
      <c r="F108" s="209"/>
      <c r="G108" s="210"/>
    </row>
    <row r="109" spans="1:7" x14ac:dyDescent="0.2">
      <c r="A109" s="265"/>
      <c r="B109" s="319"/>
      <c r="G109" s="240"/>
    </row>
    <row r="110" spans="1:7" s="218" customFormat="1" ht="33.75" thickBot="1" x14ac:dyDescent="0.3">
      <c r="A110" s="198"/>
      <c r="B110" s="520" t="s">
        <v>701</v>
      </c>
      <c r="C110" s="268" t="s">
        <v>794</v>
      </c>
      <c r="D110" s="267"/>
      <c r="E110" s="269"/>
      <c r="F110" s="270"/>
      <c r="G110" s="271">
        <f>G168</f>
        <v>0</v>
      </c>
    </row>
    <row r="111" spans="1:7" ht="7.5" customHeight="1" thickTop="1" x14ac:dyDescent="0.2">
      <c r="A111" s="192"/>
      <c r="B111" s="518"/>
      <c r="C111" s="255"/>
      <c r="D111" s="206"/>
      <c r="E111" s="208"/>
      <c r="F111" s="209"/>
      <c r="G111" s="210"/>
    </row>
    <row r="112" spans="1:7" x14ac:dyDescent="0.2">
      <c r="A112" s="192"/>
      <c r="B112" s="518"/>
      <c r="C112" s="272" t="s">
        <v>208</v>
      </c>
      <c r="D112" s="273" t="s">
        <v>209</v>
      </c>
      <c r="E112" s="274" t="s">
        <v>210</v>
      </c>
      <c r="F112" s="275" t="s">
        <v>211</v>
      </c>
      <c r="G112" s="276" t="s">
        <v>212</v>
      </c>
    </row>
    <row r="113" spans="2:7" ht="5.25" customHeight="1" x14ac:dyDescent="0.2">
      <c r="B113" s="514"/>
      <c r="E113" s="277"/>
    </row>
    <row r="114" spans="2:7" ht="27.75" customHeight="1" x14ac:dyDescent="0.2">
      <c r="B114" s="518" t="s">
        <v>795</v>
      </c>
      <c r="C114" s="255" t="s">
        <v>796</v>
      </c>
      <c r="D114" s="206"/>
      <c r="E114" s="208"/>
      <c r="F114" s="209"/>
      <c r="G114" s="210"/>
    </row>
    <row r="115" spans="2:7" ht="6" customHeight="1" x14ac:dyDescent="0.2">
      <c r="B115" s="514"/>
      <c r="E115" s="529"/>
    </row>
    <row r="116" spans="2:7" s="184" customFormat="1" ht="38.25" x14ac:dyDescent="0.2">
      <c r="B116" s="532" t="s">
        <v>801</v>
      </c>
      <c r="C116" s="442" t="s">
        <v>797</v>
      </c>
      <c r="D116" s="533" t="s">
        <v>800</v>
      </c>
      <c r="E116" s="529">
        <v>138.6</v>
      </c>
      <c r="F116" s="28">
        <v>0</v>
      </c>
      <c r="G116" s="40">
        <f t="shared" ref="G116" si="31">F116*E116</f>
        <v>0</v>
      </c>
    </row>
    <row r="117" spans="2:7" s="184" customFormat="1" ht="6" customHeight="1" x14ac:dyDescent="0.2">
      <c r="B117" s="514"/>
      <c r="C117" s="266"/>
      <c r="D117" s="240"/>
      <c r="E117" s="529"/>
      <c r="F117" s="242"/>
      <c r="G117" s="40"/>
    </row>
    <row r="118" spans="2:7" s="184" customFormat="1" ht="38.25" x14ac:dyDescent="0.2">
      <c r="B118" s="532" t="s">
        <v>802</v>
      </c>
      <c r="C118" s="442" t="s">
        <v>798</v>
      </c>
      <c r="D118" s="533" t="s">
        <v>800</v>
      </c>
      <c r="E118" s="241">
        <v>2709.5</v>
      </c>
      <c r="F118" s="28">
        <v>0</v>
      </c>
      <c r="G118" s="40">
        <f t="shared" ref="G118" si="32">F118*E118</f>
        <v>0</v>
      </c>
    </row>
    <row r="119" spans="2:7" s="184" customFormat="1" ht="6" customHeight="1" x14ac:dyDescent="0.2">
      <c r="B119" s="514"/>
      <c r="C119" s="266"/>
      <c r="D119" s="240"/>
      <c r="E119" s="241"/>
      <c r="F119" s="241"/>
      <c r="G119" s="40"/>
    </row>
    <row r="120" spans="2:7" s="184" customFormat="1" ht="51" x14ac:dyDescent="0.2">
      <c r="B120" s="532" t="s">
        <v>803</v>
      </c>
      <c r="C120" s="442" t="s">
        <v>799</v>
      </c>
      <c r="D120" s="533" t="s">
        <v>800</v>
      </c>
      <c r="E120" s="241">
        <v>241</v>
      </c>
      <c r="F120" s="28">
        <v>0</v>
      </c>
      <c r="G120" s="40">
        <f t="shared" ref="G120" si="33">F120*E120</f>
        <v>0</v>
      </c>
    </row>
    <row r="121" spans="2:7" s="184" customFormat="1" ht="6" customHeight="1" x14ac:dyDescent="0.2">
      <c r="B121" s="514"/>
      <c r="C121" s="266"/>
      <c r="D121" s="240"/>
      <c r="E121" s="529"/>
      <c r="F121" s="241"/>
      <c r="G121" s="40"/>
    </row>
    <row r="122" spans="2:7" s="184" customFormat="1" ht="51" x14ac:dyDescent="0.2">
      <c r="B122" s="532" t="s">
        <v>804</v>
      </c>
      <c r="C122" s="442" t="s">
        <v>998</v>
      </c>
      <c r="D122" s="533" t="s">
        <v>800</v>
      </c>
      <c r="E122" s="537">
        <v>384.6</v>
      </c>
      <c r="F122" s="28">
        <v>0</v>
      </c>
      <c r="G122" s="40">
        <f t="shared" ref="G122" si="34">F122*E122</f>
        <v>0</v>
      </c>
    </row>
    <row r="123" spans="2:7" s="184" customFormat="1" ht="6" customHeight="1" x14ac:dyDescent="0.2">
      <c r="B123" s="535"/>
      <c r="C123" s="536"/>
      <c r="D123" s="528"/>
      <c r="E123" s="529"/>
      <c r="F123" s="529"/>
      <c r="G123" s="40"/>
    </row>
    <row r="124" spans="2:7" s="184" customFormat="1" ht="51" x14ac:dyDescent="0.2">
      <c r="B124" s="526" t="s">
        <v>1022</v>
      </c>
      <c r="C124" s="527" t="s">
        <v>1027</v>
      </c>
      <c r="D124" s="534" t="s">
        <v>800</v>
      </c>
      <c r="E124" s="529">
        <v>246.2</v>
      </c>
      <c r="F124" s="75">
        <v>0</v>
      </c>
      <c r="G124" s="40">
        <f t="shared" ref="G124" si="35">F124*E124</f>
        <v>0</v>
      </c>
    </row>
    <row r="125" spans="2:7" s="184" customFormat="1" ht="6" customHeight="1" x14ac:dyDescent="0.2">
      <c r="B125" s="539"/>
      <c r="C125" s="540"/>
      <c r="D125" s="541"/>
      <c r="E125" s="542"/>
      <c r="F125" s="543"/>
      <c r="G125" s="40"/>
    </row>
    <row r="126" spans="2:7" s="184" customFormat="1" ht="38.25" x14ac:dyDescent="0.2">
      <c r="B126" s="544" t="s">
        <v>1026</v>
      </c>
      <c r="C126" s="545" t="s">
        <v>1024</v>
      </c>
      <c r="D126" s="546" t="s">
        <v>1023</v>
      </c>
      <c r="E126" s="547">
        <v>160</v>
      </c>
      <c r="F126" s="28">
        <v>0</v>
      </c>
      <c r="G126" s="40">
        <f>F126*E126</f>
        <v>0</v>
      </c>
    </row>
    <row r="127" spans="2:7" ht="6" customHeight="1" x14ac:dyDescent="0.2">
      <c r="B127" s="548"/>
      <c r="C127" s="549"/>
      <c r="D127" s="550"/>
      <c r="E127" s="547"/>
    </row>
    <row r="128" spans="2:7" ht="27.75" customHeight="1" x14ac:dyDescent="0.2">
      <c r="B128" s="518" t="s">
        <v>805</v>
      </c>
      <c r="C128" s="255" t="s">
        <v>806</v>
      </c>
      <c r="D128" s="206"/>
      <c r="E128" s="208"/>
      <c r="F128" s="209"/>
      <c r="G128" s="210"/>
    </row>
    <row r="129" spans="2:7" ht="6" customHeight="1" x14ac:dyDescent="0.2">
      <c r="B129" s="514"/>
      <c r="E129" s="529"/>
    </row>
    <row r="130" spans="2:7" s="184" customFormat="1" ht="38.25" x14ac:dyDescent="0.2">
      <c r="B130" s="532" t="s">
        <v>810</v>
      </c>
      <c r="C130" s="442" t="s">
        <v>807</v>
      </c>
      <c r="D130" s="533" t="s">
        <v>242</v>
      </c>
      <c r="E130" s="529">
        <v>162</v>
      </c>
      <c r="F130" s="28">
        <v>0</v>
      </c>
      <c r="G130" s="40">
        <f t="shared" ref="G130" si="36">F130*E130</f>
        <v>0</v>
      </c>
    </row>
    <row r="131" spans="2:7" s="184" customFormat="1" ht="6" customHeight="1" x14ac:dyDescent="0.2">
      <c r="B131" s="514"/>
      <c r="C131" s="266"/>
      <c r="D131" s="240"/>
      <c r="E131" s="529"/>
      <c r="F131" s="242"/>
      <c r="G131" s="40"/>
    </row>
    <row r="132" spans="2:7" s="184" customFormat="1" ht="25.5" x14ac:dyDescent="0.2">
      <c r="B132" s="532" t="s">
        <v>811</v>
      </c>
      <c r="C132" s="442" t="s">
        <v>999</v>
      </c>
      <c r="D132" s="533" t="s">
        <v>242</v>
      </c>
      <c r="E132" s="241">
        <v>3565</v>
      </c>
      <c r="F132" s="28">
        <v>0</v>
      </c>
      <c r="G132" s="40">
        <f>F132*E132</f>
        <v>0</v>
      </c>
    </row>
    <row r="133" spans="2:7" s="184" customFormat="1" ht="6" customHeight="1" x14ac:dyDescent="0.2">
      <c r="B133" s="514"/>
      <c r="C133" s="266"/>
      <c r="D133" s="240"/>
      <c r="E133" s="241"/>
      <c r="F133" s="241"/>
      <c r="G133" s="40"/>
    </row>
    <row r="134" spans="2:7" ht="27.75" customHeight="1" x14ac:dyDescent="0.2">
      <c r="B134" s="518" t="s">
        <v>808</v>
      </c>
      <c r="C134" s="255" t="s">
        <v>809</v>
      </c>
      <c r="D134" s="206"/>
      <c r="E134" s="208"/>
      <c r="F134" s="209"/>
      <c r="G134" s="210"/>
    </row>
    <row r="135" spans="2:7" ht="6" customHeight="1" x14ac:dyDescent="0.2">
      <c r="B135" s="514"/>
    </row>
    <row r="136" spans="2:7" s="184" customFormat="1" ht="140.25" x14ac:dyDescent="0.2">
      <c r="B136" s="532" t="s">
        <v>812</v>
      </c>
      <c r="C136" s="442" t="s">
        <v>318</v>
      </c>
      <c r="D136" s="533" t="s">
        <v>242</v>
      </c>
      <c r="E136" s="241">
        <v>4634.5</v>
      </c>
      <c r="F136" s="28">
        <v>0</v>
      </c>
      <c r="G136" s="40">
        <f t="shared" ref="G136" si="37">F136*E136</f>
        <v>0</v>
      </c>
    </row>
    <row r="137" spans="2:7" s="184" customFormat="1" ht="6" customHeight="1" x14ac:dyDescent="0.2">
      <c r="B137" s="514"/>
      <c r="C137" s="266"/>
      <c r="D137" s="240"/>
      <c r="E137" s="241"/>
      <c r="F137" s="242"/>
      <c r="G137" s="40"/>
    </row>
    <row r="138" spans="2:7" ht="27.75" customHeight="1" x14ac:dyDescent="0.2">
      <c r="B138" s="518" t="s">
        <v>813</v>
      </c>
      <c r="C138" s="255" t="s">
        <v>814</v>
      </c>
      <c r="D138" s="206"/>
      <c r="E138" s="208"/>
      <c r="F138" s="209"/>
      <c r="G138" s="210"/>
    </row>
    <row r="139" spans="2:7" ht="6" customHeight="1" x14ac:dyDescent="0.2">
      <c r="B139" s="514"/>
      <c r="E139" s="529"/>
    </row>
    <row r="140" spans="2:7" s="184" customFormat="1" ht="89.25" x14ac:dyDescent="0.2">
      <c r="B140" s="532" t="s">
        <v>816</v>
      </c>
      <c r="C140" s="442" t="s">
        <v>1028</v>
      </c>
      <c r="D140" s="533" t="s">
        <v>800</v>
      </c>
      <c r="E140" s="529">
        <v>186</v>
      </c>
      <c r="F140" s="28">
        <v>0</v>
      </c>
      <c r="G140" s="40">
        <f t="shared" ref="G140" si="38">F140*E140</f>
        <v>0</v>
      </c>
    </row>
    <row r="141" spans="2:7" s="184" customFormat="1" ht="6" customHeight="1" x14ac:dyDescent="0.2">
      <c r="B141" s="514"/>
      <c r="C141" s="266"/>
      <c r="D141" s="240"/>
      <c r="E141" s="529"/>
      <c r="F141" s="242"/>
      <c r="G141" s="40"/>
    </row>
    <row r="142" spans="2:7" s="184" customFormat="1" ht="89.25" x14ac:dyDescent="0.2">
      <c r="B142" s="532" t="s">
        <v>817</v>
      </c>
      <c r="C142" s="442" t="s">
        <v>1000</v>
      </c>
      <c r="D142" s="533" t="s">
        <v>800</v>
      </c>
      <c r="E142" s="529">
        <v>1514.25</v>
      </c>
      <c r="F142" s="28">
        <v>0</v>
      </c>
      <c r="G142" s="40">
        <f t="shared" ref="G142" si="39">F142*E142</f>
        <v>0</v>
      </c>
    </row>
    <row r="143" spans="2:7" s="184" customFormat="1" ht="6" customHeight="1" x14ac:dyDescent="0.2">
      <c r="B143" s="514"/>
      <c r="C143" s="266"/>
      <c r="D143" s="240"/>
      <c r="E143" s="537"/>
      <c r="F143" s="242"/>
      <c r="G143" s="40"/>
    </row>
    <row r="144" spans="2:7" s="184" customFormat="1" ht="89.25" x14ac:dyDescent="0.2">
      <c r="B144" s="551" t="s">
        <v>818</v>
      </c>
      <c r="C144" s="552" t="s">
        <v>1030</v>
      </c>
      <c r="D144" s="553" t="s">
        <v>800</v>
      </c>
      <c r="E144" s="554">
        <v>484.2</v>
      </c>
      <c r="F144" s="28">
        <v>0</v>
      </c>
      <c r="G144" s="40">
        <f t="shared" ref="G144" si="40">F144*E144</f>
        <v>0</v>
      </c>
    </row>
    <row r="145" spans="2:7" s="184" customFormat="1" ht="6" customHeight="1" x14ac:dyDescent="0.2">
      <c r="B145" s="555"/>
      <c r="C145" s="556"/>
      <c r="D145" s="557"/>
      <c r="E145" s="554"/>
      <c r="F145" s="242"/>
      <c r="G145" s="40"/>
    </row>
    <row r="146" spans="2:7" s="184" customFormat="1" ht="89.25" x14ac:dyDescent="0.2">
      <c r="B146" s="551" t="s">
        <v>1029</v>
      </c>
      <c r="C146" s="552" t="s">
        <v>1035</v>
      </c>
      <c r="D146" s="553" t="s">
        <v>800</v>
      </c>
      <c r="E146" s="554">
        <v>234.6</v>
      </c>
      <c r="F146" s="28">
        <v>0</v>
      </c>
      <c r="G146" s="40">
        <f t="shared" ref="G146" si="41">F146*E146</f>
        <v>0</v>
      </c>
    </row>
    <row r="147" spans="2:7" s="184" customFormat="1" ht="6" customHeight="1" x14ac:dyDescent="0.2">
      <c r="B147" s="514"/>
      <c r="C147" s="266"/>
      <c r="D147" s="240"/>
      <c r="E147" s="241"/>
      <c r="F147" s="241"/>
      <c r="G147" s="40"/>
    </row>
    <row r="148" spans="2:7" s="184" customFormat="1" ht="38.25" x14ac:dyDescent="0.2">
      <c r="B148" s="532" t="s">
        <v>1034</v>
      </c>
      <c r="C148" s="442" t="s">
        <v>815</v>
      </c>
      <c r="D148" s="533" t="s">
        <v>242</v>
      </c>
      <c r="E148" s="241">
        <v>3565</v>
      </c>
      <c r="F148" s="28">
        <v>0</v>
      </c>
      <c r="G148" s="40">
        <f t="shared" ref="G148" si="42">F148*E148</f>
        <v>0</v>
      </c>
    </row>
    <row r="149" spans="2:7" s="184" customFormat="1" ht="6" customHeight="1" x14ac:dyDescent="0.2">
      <c r="B149" s="514"/>
      <c r="C149" s="266"/>
      <c r="D149" s="240"/>
      <c r="E149" s="241"/>
      <c r="F149" s="241"/>
      <c r="G149" s="40"/>
    </row>
    <row r="150" spans="2:7" ht="27.75" customHeight="1" x14ac:dyDescent="0.2">
      <c r="B150" s="518" t="s">
        <v>819</v>
      </c>
      <c r="C150" s="255" t="s">
        <v>820</v>
      </c>
      <c r="D150" s="206"/>
      <c r="E150" s="208"/>
      <c r="F150" s="209"/>
      <c r="G150" s="210"/>
    </row>
    <row r="151" spans="2:7" ht="6" customHeight="1" x14ac:dyDescent="0.2">
      <c r="B151" s="514"/>
    </row>
    <row r="152" spans="2:7" s="184" customFormat="1" ht="38.25" x14ac:dyDescent="0.2">
      <c r="B152" s="532" t="s">
        <v>821</v>
      </c>
      <c r="C152" s="442" t="s">
        <v>823</v>
      </c>
      <c r="D152" s="533" t="s">
        <v>242</v>
      </c>
      <c r="E152" s="529">
        <v>320</v>
      </c>
      <c r="F152" s="28">
        <v>0</v>
      </c>
      <c r="G152" s="40">
        <f t="shared" ref="G152" si="43">F152*E152</f>
        <v>0</v>
      </c>
    </row>
    <row r="153" spans="2:7" s="184" customFormat="1" ht="6" customHeight="1" x14ac:dyDescent="0.2">
      <c r="B153" s="514"/>
      <c r="C153" s="266"/>
      <c r="D153" s="240"/>
      <c r="E153" s="529"/>
      <c r="F153" s="242"/>
      <c r="G153" s="40"/>
    </row>
    <row r="154" spans="2:7" s="184" customFormat="1" ht="25.5" x14ac:dyDescent="0.2">
      <c r="B154" s="532" t="s">
        <v>822</v>
      </c>
      <c r="C154" s="442" t="s">
        <v>824</v>
      </c>
      <c r="D154" s="533" t="s">
        <v>242</v>
      </c>
      <c r="E154" s="529">
        <v>320</v>
      </c>
      <c r="F154" s="28">
        <v>0</v>
      </c>
      <c r="G154" s="40">
        <f t="shared" ref="G154" si="44">F154*E154</f>
        <v>0</v>
      </c>
    </row>
    <row r="155" spans="2:7" s="184" customFormat="1" ht="6" customHeight="1" x14ac:dyDescent="0.2">
      <c r="B155" s="514"/>
      <c r="C155" s="266"/>
      <c r="D155" s="240"/>
      <c r="E155" s="529"/>
      <c r="F155" s="241"/>
      <c r="G155" s="40"/>
    </row>
    <row r="156" spans="2:7" ht="27.75" customHeight="1" x14ac:dyDescent="0.2">
      <c r="B156" s="518" t="s">
        <v>825</v>
      </c>
      <c r="C156" s="255" t="s">
        <v>826</v>
      </c>
      <c r="D156" s="206"/>
      <c r="E156" s="558"/>
      <c r="F156" s="209"/>
      <c r="G156" s="210"/>
    </row>
    <row r="157" spans="2:7" ht="6" customHeight="1" x14ac:dyDescent="0.2">
      <c r="B157" s="514"/>
      <c r="E157" s="529"/>
    </row>
    <row r="158" spans="2:7" s="184" customFormat="1" ht="25.5" x14ac:dyDescent="0.2">
      <c r="B158" s="532" t="s">
        <v>827</v>
      </c>
      <c r="C158" s="442" t="s">
        <v>831</v>
      </c>
      <c r="D158" s="533" t="s">
        <v>289</v>
      </c>
      <c r="E158" s="529">
        <v>8364.2000000000007</v>
      </c>
      <c r="F158" s="28">
        <v>0</v>
      </c>
      <c r="G158" s="40">
        <f t="shared" ref="G158" si="45">F158*E158</f>
        <v>0</v>
      </c>
    </row>
    <row r="159" spans="2:7" s="184" customFormat="1" ht="6" customHeight="1" x14ac:dyDescent="0.2">
      <c r="B159" s="514"/>
      <c r="C159" s="266"/>
      <c r="D159" s="240"/>
      <c r="E159" s="529"/>
      <c r="F159" s="242"/>
      <c r="G159" s="40"/>
    </row>
    <row r="160" spans="2:7" s="184" customFormat="1" ht="38.25" x14ac:dyDescent="0.2">
      <c r="B160" s="532" t="s">
        <v>828</v>
      </c>
      <c r="C160" s="442" t="s">
        <v>832</v>
      </c>
      <c r="D160" s="533" t="s">
        <v>289</v>
      </c>
      <c r="E160" s="529">
        <v>7440</v>
      </c>
      <c r="F160" s="28">
        <v>0</v>
      </c>
      <c r="G160" s="40">
        <f t="shared" ref="G160" si="46">F160*E160</f>
        <v>0</v>
      </c>
    </row>
    <row r="161" spans="1:7" s="184" customFormat="1" ht="6" customHeight="1" x14ac:dyDescent="0.2">
      <c r="B161" s="514"/>
      <c r="C161" s="266"/>
      <c r="D161" s="240"/>
      <c r="E161" s="241"/>
      <c r="F161" s="241"/>
      <c r="G161" s="40"/>
    </row>
    <row r="162" spans="1:7" s="184" customFormat="1" ht="38.25" x14ac:dyDescent="0.2">
      <c r="B162" s="532" t="s">
        <v>829</v>
      </c>
      <c r="C162" s="442" t="s">
        <v>833</v>
      </c>
      <c r="D162" s="533" t="s">
        <v>289</v>
      </c>
      <c r="E162" s="241">
        <v>697.65</v>
      </c>
      <c r="F162" s="28">
        <v>0</v>
      </c>
      <c r="G162" s="40">
        <f t="shared" ref="G162" si="47">F162*E162</f>
        <v>0</v>
      </c>
    </row>
    <row r="163" spans="1:7" s="184" customFormat="1" ht="6" customHeight="1" x14ac:dyDescent="0.2">
      <c r="B163" s="514"/>
      <c r="C163" s="266"/>
      <c r="D163" s="240"/>
      <c r="E163" s="241"/>
      <c r="F163" s="241"/>
      <c r="G163" s="40"/>
    </row>
    <row r="164" spans="1:7" s="184" customFormat="1" ht="51" x14ac:dyDescent="0.2">
      <c r="B164" s="532" t="s">
        <v>830</v>
      </c>
      <c r="C164" s="442" t="s">
        <v>834</v>
      </c>
      <c r="D164" s="533" t="s">
        <v>289</v>
      </c>
      <c r="E164" s="241">
        <v>221.5</v>
      </c>
      <c r="F164" s="28">
        <v>0</v>
      </c>
      <c r="G164" s="40">
        <f t="shared" ref="G164:G166" si="48">F164*E164</f>
        <v>0</v>
      </c>
    </row>
    <row r="165" spans="1:7" s="184" customFormat="1" ht="6" customHeight="1" x14ac:dyDescent="0.2">
      <c r="B165" s="514"/>
      <c r="C165" s="266"/>
      <c r="D165" s="240"/>
      <c r="E165" s="241"/>
      <c r="F165" s="241"/>
      <c r="G165" s="40"/>
    </row>
    <row r="166" spans="1:7" s="184" customFormat="1" ht="38.25" x14ac:dyDescent="0.2">
      <c r="B166" s="532" t="s">
        <v>1010</v>
      </c>
      <c r="C166" s="442" t="s">
        <v>1011</v>
      </c>
      <c r="D166" s="533" t="s">
        <v>289</v>
      </c>
      <c r="E166" s="241">
        <v>5</v>
      </c>
      <c r="F166" s="28">
        <v>0</v>
      </c>
      <c r="G166" s="40">
        <f t="shared" si="48"/>
        <v>0</v>
      </c>
    </row>
    <row r="167" spans="1:7" ht="6" customHeight="1" x14ac:dyDescent="0.2">
      <c r="B167" s="514"/>
    </row>
    <row r="168" spans="1:7" ht="13.5" thickBot="1" x14ac:dyDescent="0.25">
      <c r="A168" s="282"/>
      <c r="B168" s="222" t="s">
        <v>701</v>
      </c>
      <c r="C168" s="297" t="s">
        <v>835</v>
      </c>
      <c r="D168" s="283" t="s">
        <v>512</v>
      </c>
      <c r="E168" s="223"/>
      <c r="F168" s="224"/>
      <c r="G168" s="284">
        <f>SUM(G116:G167)</f>
        <v>0</v>
      </c>
    </row>
    <row r="169" spans="1:7" ht="13.5" thickTop="1" x14ac:dyDescent="0.2">
      <c r="A169" s="192"/>
      <c r="B169" s="206"/>
      <c r="C169" s="255"/>
      <c r="D169" s="278"/>
      <c r="E169" s="208"/>
      <c r="F169" s="209"/>
      <c r="G169" s="210"/>
    </row>
    <row r="170" spans="1:7" x14ac:dyDescent="0.2">
      <c r="A170" s="265"/>
      <c r="B170" s="319"/>
      <c r="G170" s="240"/>
    </row>
    <row r="171" spans="1:7" s="218" customFormat="1" ht="33.75" thickBot="1" x14ac:dyDescent="0.3">
      <c r="A171" s="198"/>
      <c r="B171" s="520" t="s">
        <v>703</v>
      </c>
      <c r="C171" s="268" t="s">
        <v>836</v>
      </c>
      <c r="D171" s="267"/>
      <c r="E171" s="269"/>
      <c r="F171" s="270"/>
      <c r="G171" s="271">
        <f>G230</f>
        <v>0</v>
      </c>
    </row>
    <row r="172" spans="1:7" ht="7.5" customHeight="1" thickTop="1" x14ac:dyDescent="0.2">
      <c r="A172" s="192"/>
      <c r="B172" s="518"/>
      <c r="C172" s="255"/>
      <c r="D172" s="206"/>
      <c r="E172" s="208"/>
      <c r="F172" s="209"/>
      <c r="G172" s="210"/>
    </row>
    <row r="173" spans="1:7" x14ac:dyDescent="0.2">
      <c r="A173" s="192"/>
      <c r="B173" s="518"/>
      <c r="C173" s="272" t="s">
        <v>208</v>
      </c>
      <c r="D173" s="273" t="s">
        <v>209</v>
      </c>
      <c r="E173" s="274" t="s">
        <v>210</v>
      </c>
      <c r="F173" s="275" t="s">
        <v>211</v>
      </c>
      <c r="G173" s="276" t="s">
        <v>212</v>
      </c>
    </row>
    <row r="174" spans="1:7" ht="5.25" customHeight="1" x14ac:dyDescent="0.2">
      <c r="B174" s="514"/>
      <c r="E174" s="277"/>
    </row>
    <row r="175" spans="1:7" ht="27.75" customHeight="1" x14ac:dyDescent="0.2">
      <c r="B175" s="518" t="s">
        <v>837</v>
      </c>
      <c r="C175" s="255" t="s">
        <v>838</v>
      </c>
      <c r="D175" s="206"/>
      <c r="E175" s="208"/>
      <c r="F175" s="209"/>
      <c r="G175" s="210"/>
    </row>
    <row r="176" spans="1:7" ht="27.75" customHeight="1" x14ac:dyDescent="0.2">
      <c r="B176" s="518" t="s">
        <v>839</v>
      </c>
      <c r="C176" s="255" t="s">
        <v>840</v>
      </c>
      <c r="D176" s="206"/>
      <c r="E176" s="208"/>
      <c r="F176" s="209"/>
      <c r="G176" s="210"/>
    </row>
    <row r="177" spans="2:7" ht="6" customHeight="1" x14ac:dyDescent="0.2">
      <c r="B177" s="535"/>
      <c r="C177" s="536"/>
      <c r="D177" s="528"/>
      <c r="E177" s="529"/>
      <c r="F177" s="538"/>
    </row>
    <row r="178" spans="2:7" s="184" customFormat="1" ht="76.5" x14ac:dyDescent="0.2">
      <c r="B178" s="526" t="s">
        <v>842</v>
      </c>
      <c r="C178" s="527" t="s">
        <v>1031</v>
      </c>
      <c r="D178" s="534" t="s">
        <v>800</v>
      </c>
      <c r="E178" s="529">
        <v>356.3</v>
      </c>
      <c r="F178" s="75">
        <v>0</v>
      </c>
      <c r="G178" s="40">
        <f t="shared" ref="G178" si="49">F178*E178</f>
        <v>0</v>
      </c>
    </row>
    <row r="179" spans="2:7" s="184" customFormat="1" ht="6" customHeight="1" x14ac:dyDescent="0.2">
      <c r="B179" s="535"/>
      <c r="C179" s="536"/>
      <c r="D179" s="528"/>
      <c r="E179" s="529"/>
      <c r="F179" s="538"/>
      <c r="G179" s="40"/>
    </row>
    <row r="180" spans="2:7" s="184" customFormat="1" ht="76.5" x14ac:dyDescent="0.2">
      <c r="B180" s="532" t="s">
        <v>843</v>
      </c>
      <c r="C180" s="442" t="s">
        <v>1032</v>
      </c>
      <c r="D180" s="533" t="s">
        <v>800</v>
      </c>
      <c r="E180" s="241">
        <v>1038</v>
      </c>
      <c r="F180" s="28">
        <v>0</v>
      </c>
      <c r="G180" s="40">
        <f t="shared" ref="G180" si="50">F180*E180</f>
        <v>0</v>
      </c>
    </row>
    <row r="181" spans="2:7" s="184" customFormat="1" ht="6" customHeight="1" x14ac:dyDescent="0.2">
      <c r="B181" s="514"/>
      <c r="C181" s="266"/>
      <c r="D181" s="240"/>
      <c r="E181" s="241"/>
      <c r="F181" s="242"/>
      <c r="G181" s="40"/>
    </row>
    <row r="182" spans="2:7" s="184" customFormat="1" ht="38.25" x14ac:dyDescent="0.2">
      <c r="B182" s="532" t="s">
        <v>1033</v>
      </c>
      <c r="C182" s="442" t="s">
        <v>841</v>
      </c>
      <c r="D182" s="533" t="s">
        <v>800</v>
      </c>
      <c r="E182" s="241">
        <v>191.25</v>
      </c>
      <c r="F182" s="28">
        <v>0</v>
      </c>
      <c r="G182" s="40">
        <f t="shared" ref="G182" si="51">F182*E182</f>
        <v>0</v>
      </c>
    </row>
    <row r="183" spans="2:7" s="184" customFormat="1" ht="6" customHeight="1" x14ac:dyDescent="0.2">
      <c r="B183" s="514"/>
      <c r="C183" s="266"/>
      <c r="D183" s="240"/>
      <c r="E183" s="241"/>
      <c r="F183" s="241"/>
      <c r="G183" s="40"/>
    </row>
    <row r="184" spans="2:7" ht="27.75" customHeight="1" x14ac:dyDescent="0.2">
      <c r="B184" s="518" t="s">
        <v>844</v>
      </c>
      <c r="C184" s="255" t="s">
        <v>845</v>
      </c>
      <c r="D184" s="206"/>
      <c r="E184" s="208"/>
      <c r="F184" s="209"/>
      <c r="G184" s="210"/>
    </row>
    <row r="185" spans="2:7" ht="6" customHeight="1" x14ac:dyDescent="0.2">
      <c r="B185" s="514"/>
    </row>
    <row r="186" spans="2:7" s="184" customFormat="1" ht="76.5" x14ac:dyDescent="0.2">
      <c r="B186" s="532" t="s">
        <v>846</v>
      </c>
      <c r="C186" s="442" t="s">
        <v>1050</v>
      </c>
      <c r="D186" s="533" t="s">
        <v>242</v>
      </c>
      <c r="E186" s="241">
        <v>2140</v>
      </c>
      <c r="F186" s="28">
        <v>0</v>
      </c>
      <c r="G186" s="40">
        <f t="shared" ref="G186" si="52">F186*E186</f>
        <v>0</v>
      </c>
    </row>
    <row r="187" spans="2:7" ht="6" customHeight="1" x14ac:dyDescent="0.2">
      <c r="B187" s="514"/>
    </row>
    <row r="188" spans="2:7" s="184" customFormat="1" ht="76.5" x14ac:dyDescent="0.2">
      <c r="B188" s="526" t="s">
        <v>1049</v>
      </c>
      <c r="C188" s="527" t="s">
        <v>1051</v>
      </c>
      <c r="D188" s="534" t="s">
        <v>242</v>
      </c>
      <c r="E188" s="529">
        <v>460</v>
      </c>
      <c r="F188" s="75">
        <v>0</v>
      </c>
      <c r="G188" s="40">
        <f t="shared" ref="G188" si="53">F188*E188</f>
        <v>0</v>
      </c>
    </row>
    <row r="189" spans="2:7" s="184" customFormat="1" ht="6" customHeight="1" x14ac:dyDescent="0.2">
      <c r="B189" s="514"/>
      <c r="C189" s="266"/>
      <c r="D189" s="240"/>
      <c r="E189" s="241"/>
      <c r="F189" s="242"/>
      <c r="G189" s="40"/>
    </row>
    <row r="190" spans="2:7" ht="27.75" customHeight="1" x14ac:dyDescent="0.2">
      <c r="B190" s="518" t="s">
        <v>847</v>
      </c>
      <c r="C190" s="255" t="s">
        <v>848</v>
      </c>
      <c r="D190" s="206"/>
      <c r="E190" s="208"/>
      <c r="F190" s="209"/>
      <c r="G190" s="210"/>
    </row>
    <row r="191" spans="2:7" ht="27.75" customHeight="1" x14ac:dyDescent="0.2">
      <c r="B191" s="518" t="s">
        <v>849</v>
      </c>
      <c r="C191" s="255" t="s">
        <v>850</v>
      </c>
      <c r="D191" s="206"/>
      <c r="E191" s="208"/>
      <c r="F191" s="209"/>
      <c r="G191" s="210"/>
    </row>
    <row r="192" spans="2:7" ht="6" customHeight="1" x14ac:dyDescent="0.2">
      <c r="B192" s="514"/>
    </row>
    <row r="193" spans="2:7" s="184" customFormat="1" ht="89.25" x14ac:dyDescent="0.2">
      <c r="B193" s="532" t="s">
        <v>853</v>
      </c>
      <c r="C193" s="442" t="s">
        <v>851</v>
      </c>
      <c r="D193" s="533" t="s">
        <v>242</v>
      </c>
      <c r="E193" s="241">
        <v>1425</v>
      </c>
      <c r="F193" s="28">
        <v>0</v>
      </c>
      <c r="G193" s="40">
        <f t="shared" ref="G193" si="54">F193*E193</f>
        <v>0</v>
      </c>
    </row>
    <row r="194" spans="2:7" s="184" customFormat="1" ht="6" customHeight="1" x14ac:dyDescent="0.2">
      <c r="B194" s="514"/>
      <c r="C194" s="266"/>
      <c r="D194" s="240"/>
      <c r="E194" s="241"/>
      <c r="F194" s="242"/>
      <c r="G194" s="40"/>
    </row>
    <row r="195" spans="2:7" s="184" customFormat="1" ht="89.25" x14ac:dyDescent="0.2">
      <c r="B195" s="532" t="s">
        <v>854</v>
      </c>
      <c r="C195" s="442" t="s">
        <v>852</v>
      </c>
      <c r="D195" s="533" t="s">
        <v>242</v>
      </c>
      <c r="E195" s="241">
        <v>2140</v>
      </c>
      <c r="F195" s="28">
        <v>0</v>
      </c>
      <c r="G195" s="40">
        <f t="shared" ref="G195" si="55">F195*E195</f>
        <v>0</v>
      </c>
    </row>
    <row r="196" spans="2:7" s="184" customFormat="1" ht="6" customHeight="1" x14ac:dyDescent="0.2">
      <c r="B196" s="514"/>
      <c r="C196" s="266"/>
      <c r="D196" s="240"/>
      <c r="E196" s="241"/>
      <c r="F196" s="241"/>
      <c r="G196" s="40"/>
    </row>
    <row r="197" spans="2:7" ht="27.75" customHeight="1" x14ac:dyDescent="0.2">
      <c r="B197" s="518" t="s">
        <v>855</v>
      </c>
      <c r="C197" s="255" t="s">
        <v>856</v>
      </c>
      <c r="D197" s="206"/>
      <c r="E197" s="208"/>
      <c r="F197" s="209"/>
      <c r="G197" s="210"/>
    </row>
    <row r="198" spans="2:7" ht="6" customHeight="1" x14ac:dyDescent="0.2">
      <c r="B198" s="514"/>
    </row>
    <row r="199" spans="2:7" s="184" customFormat="1" ht="38.25" x14ac:dyDescent="0.2">
      <c r="B199" s="532" t="s">
        <v>857</v>
      </c>
      <c r="C199" s="442" t="s">
        <v>859</v>
      </c>
      <c r="D199" s="533" t="s">
        <v>242</v>
      </c>
      <c r="E199" s="241">
        <v>2140</v>
      </c>
      <c r="F199" s="28">
        <v>0</v>
      </c>
      <c r="G199" s="40">
        <f t="shared" ref="G199" si="56">F199*E199</f>
        <v>0</v>
      </c>
    </row>
    <row r="200" spans="2:7" s="184" customFormat="1" ht="6" customHeight="1" x14ac:dyDescent="0.2">
      <c r="B200" s="514"/>
      <c r="C200" s="266"/>
      <c r="D200" s="240"/>
      <c r="E200" s="241"/>
      <c r="F200" s="242"/>
      <c r="G200" s="40"/>
    </row>
    <row r="201" spans="2:7" s="184" customFormat="1" ht="25.5" x14ac:dyDescent="0.2">
      <c r="B201" s="532" t="s">
        <v>858</v>
      </c>
      <c r="C201" s="442" t="s">
        <v>1001</v>
      </c>
      <c r="D201" s="533" t="s">
        <v>242</v>
      </c>
      <c r="E201" s="241">
        <v>2140</v>
      </c>
      <c r="F201" s="28">
        <v>0</v>
      </c>
      <c r="G201" s="40">
        <f t="shared" ref="G201" si="57">F201*E201</f>
        <v>0</v>
      </c>
    </row>
    <row r="202" spans="2:7" s="184" customFormat="1" ht="6" customHeight="1" x14ac:dyDescent="0.2">
      <c r="B202" s="514"/>
      <c r="C202" s="266"/>
      <c r="D202" s="240"/>
      <c r="E202" s="241"/>
      <c r="F202" s="241"/>
      <c r="G202" s="40"/>
    </row>
    <row r="203" spans="2:7" s="184" customFormat="1" ht="25.5" x14ac:dyDescent="0.2">
      <c r="B203" s="532" t="s">
        <v>860</v>
      </c>
      <c r="C203" s="442" t="s">
        <v>861</v>
      </c>
      <c r="D203" s="533" t="s">
        <v>742</v>
      </c>
      <c r="E203" s="241">
        <v>75</v>
      </c>
      <c r="F203" s="28">
        <v>0</v>
      </c>
      <c r="G203" s="40">
        <f t="shared" ref="G203" si="58">F203*E203</f>
        <v>0</v>
      </c>
    </row>
    <row r="204" spans="2:7" s="184" customFormat="1" ht="6" customHeight="1" x14ac:dyDescent="0.2">
      <c r="B204" s="514"/>
      <c r="C204" s="266"/>
      <c r="D204" s="240"/>
      <c r="E204" s="241"/>
      <c r="F204" s="241"/>
      <c r="G204" s="40"/>
    </row>
    <row r="205" spans="2:7" s="184" customFormat="1" ht="38.25" x14ac:dyDescent="0.2">
      <c r="B205" s="532" t="s">
        <v>1002</v>
      </c>
      <c r="C205" s="442" t="s">
        <v>1003</v>
      </c>
      <c r="D205" s="533" t="s">
        <v>1</v>
      </c>
      <c r="E205" s="241">
        <v>8</v>
      </c>
      <c r="F205" s="28">
        <v>0</v>
      </c>
      <c r="G205" s="40">
        <f t="shared" ref="G205" si="59">F205*E205</f>
        <v>0</v>
      </c>
    </row>
    <row r="206" spans="2:7" s="184" customFormat="1" ht="6" customHeight="1" x14ac:dyDescent="0.2">
      <c r="B206" s="514"/>
      <c r="C206" s="266"/>
      <c r="D206" s="240"/>
      <c r="E206" s="241"/>
      <c r="F206" s="241"/>
      <c r="G206" s="40"/>
    </row>
    <row r="207" spans="2:7" s="184" customFormat="1" ht="38.25" x14ac:dyDescent="0.2">
      <c r="B207" s="532" t="s">
        <v>1008</v>
      </c>
      <c r="C207" s="442" t="s">
        <v>1009</v>
      </c>
      <c r="D207" s="533" t="s">
        <v>742</v>
      </c>
      <c r="E207" s="241">
        <v>229.6</v>
      </c>
      <c r="F207" s="28">
        <v>0</v>
      </c>
      <c r="G207" s="40">
        <f t="shared" ref="G207" si="60">F207*E207</f>
        <v>0</v>
      </c>
    </row>
    <row r="208" spans="2:7" s="184" customFormat="1" ht="6" customHeight="1" x14ac:dyDescent="0.2">
      <c r="B208" s="514"/>
      <c r="C208" s="266"/>
      <c r="D208" s="240"/>
      <c r="E208" s="241"/>
      <c r="F208" s="241"/>
      <c r="G208" s="40"/>
    </row>
    <row r="209" spans="2:7" ht="27.75" customHeight="1" x14ac:dyDescent="0.2">
      <c r="B209" s="518" t="s">
        <v>862</v>
      </c>
      <c r="C209" s="255" t="s">
        <v>863</v>
      </c>
      <c r="D209" s="206"/>
      <c r="E209" s="208"/>
      <c r="F209" s="209"/>
      <c r="G209" s="210"/>
    </row>
    <row r="210" spans="2:7" ht="6" customHeight="1" x14ac:dyDescent="0.2">
      <c r="B210" s="514"/>
    </row>
    <row r="211" spans="2:7" s="184" customFormat="1" ht="38.25" x14ac:dyDescent="0.2">
      <c r="B211" s="532" t="s">
        <v>865</v>
      </c>
      <c r="C211" s="442" t="s">
        <v>864</v>
      </c>
      <c r="D211" s="533" t="s">
        <v>1</v>
      </c>
      <c r="E211" s="241">
        <v>455</v>
      </c>
      <c r="F211" s="28">
        <v>0</v>
      </c>
      <c r="G211" s="40">
        <f t="shared" ref="G211" si="61">F211*E211</f>
        <v>0</v>
      </c>
    </row>
    <row r="212" spans="2:7" s="184" customFormat="1" ht="6" customHeight="1" x14ac:dyDescent="0.2">
      <c r="B212" s="514"/>
      <c r="C212" s="266"/>
      <c r="D212" s="240"/>
      <c r="E212" s="241"/>
      <c r="F212" s="242"/>
      <c r="G212" s="40"/>
    </row>
    <row r="213" spans="2:7" s="184" customFormat="1" ht="25.5" x14ac:dyDescent="0.2">
      <c r="B213" s="532" t="s">
        <v>866</v>
      </c>
      <c r="C213" s="442" t="s">
        <v>867</v>
      </c>
      <c r="D213" s="533" t="s">
        <v>242</v>
      </c>
      <c r="E213" s="241">
        <v>30</v>
      </c>
      <c r="F213" s="28">
        <v>0</v>
      </c>
      <c r="G213" s="40">
        <f t="shared" ref="G213" si="62">F213*E213</f>
        <v>0</v>
      </c>
    </row>
    <row r="214" spans="2:7" s="184" customFormat="1" ht="6" customHeight="1" x14ac:dyDescent="0.2">
      <c r="B214" s="514"/>
      <c r="C214" s="266"/>
      <c r="D214" s="240"/>
      <c r="E214" s="241"/>
      <c r="F214" s="241"/>
      <c r="G214" s="40"/>
    </row>
    <row r="215" spans="2:7" ht="27.75" customHeight="1" x14ac:dyDescent="0.2">
      <c r="B215" s="518" t="s">
        <v>868</v>
      </c>
      <c r="C215" s="255" t="s">
        <v>869</v>
      </c>
      <c r="D215" s="206"/>
      <c r="E215" s="208"/>
      <c r="F215" s="209"/>
      <c r="G215" s="210"/>
    </row>
    <row r="216" spans="2:7" ht="27.75" customHeight="1" x14ac:dyDescent="0.2">
      <c r="B216" s="518" t="s">
        <v>870</v>
      </c>
      <c r="C216" s="255" t="s">
        <v>871</v>
      </c>
      <c r="D216" s="206"/>
      <c r="E216" s="208"/>
      <c r="F216" s="209"/>
      <c r="G216" s="210"/>
    </row>
    <row r="217" spans="2:7" ht="6" customHeight="1" x14ac:dyDescent="0.2">
      <c r="B217" s="514"/>
    </row>
    <row r="218" spans="2:7" s="184" customFormat="1" ht="38.25" x14ac:dyDescent="0.2">
      <c r="B218" s="532" t="s">
        <v>875</v>
      </c>
      <c r="C218" s="442" t="s">
        <v>872</v>
      </c>
      <c r="D218" s="533" t="s">
        <v>742</v>
      </c>
      <c r="E218" s="241">
        <v>451.5</v>
      </c>
      <c r="F218" s="28">
        <v>0</v>
      </c>
      <c r="G218" s="40">
        <f t="shared" ref="G218" si="63">F218*E218</f>
        <v>0</v>
      </c>
    </row>
    <row r="219" spans="2:7" s="184" customFormat="1" ht="6" customHeight="1" x14ac:dyDescent="0.2">
      <c r="B219" s="514"/>
      <c r="C219" s="266"/>
      <c r="D219" s="240"/>
      <c r="E219" s="241"/>
      <c r="F219" s="242"/>
      <c r="G219" s="40"/>
    </row>
    <row r="220" spans="2:7" s="184" customFormat="1" ht="38.25" x14ac:dyDescent="0.2">
      <c r="B220" s="532" t="s">
        <v>876</v>
      </c>
      <c r="C220" s="442" t="s">
        <v>873</v>
      </c>
      <c r="D220" s="533" t="s">
        <v>742</v>
      </c>
      <c r="E220" s="241">
        <v>155.5</v>
      </c>
      <c r="F220" s="28">
        <v>0</v>
      </c>
      <c r="G220" s="40">
        <f t="shared" ref="G220" si="64">F220*E220</f>
        <v>0</v>
      </c>
    </row>
    <row r="221" spans="2:7" s="184" customFormat="1" ht="6" customHeight="1" x14ac:dyDescent="0.2">
      <c r="B221" s="514"/>
      <c r="C221" s="266"/>
      <c r="D221" s="240"/>
      <c r="E221" s="241"/>
      <c r="F221" s="241"/>
      <c r="G221" s="40"/>
    </row>
    <row r="222" spans="2:7" s="184" customFormat="1" ht="38.25" x14ac:dyDescent="0.2">
      <c r="B222" s="532" t="s">
        <v>877</v>
      </c>
      <c r="C222" s="442" t="s">
        <v>874</v>
      </c>
      <c r="D222" s="533" t="s">
        <v>742</v>
      </c>
      <c r="E222" s="241">
        <v>41</v>
      </c>
      <c r="F222" s="28">
        <v>0</v>
      </c>
      <c r="G222" s="40">
        <f t="shared" ref="G222" si="65">F222*E222</f>
        <v>0</v>
      </c>
    </row>
    <row r="223" spans="2:7" s="184" customFormat="1" ht="6" customHeight="1" x14ac:dyDescent="0.2">
      <c r="B223" s="514"/>
      <c r="C223" s="266"/>
      <c r="D223" s="240"/>
      <c r="E223" s="241"/>
      <c r="F223" s="241"/>
      <c r="G223" s="40"/>
    </row>
    <row r="224" spans="2:7" ht="27.75" customHeight="1" x14ac:dyDescent="0.2">
      <c r="B224" s="518" t="s">
        <v>878</v>
      </c>
      <c r="C224" s="255" t="s">
        <v>879</v>
      </c>
      <c r="D224" s="206"/>
      <c r="E224" s="208"/>
      <c r="F224" s="209"/>
      <c r="G224" s="210"/>
    </row>
    <row r="225" spans="1:7" ht="6" customHeight="1" x14ac:dyDescent="0.2">
      <c r="B225" s="535"/>
      <c r="C225" s="536"/>
      <c r="D225" s="528"/>
      <c r="E225" s="529"/>
      <c r="F225" s="538"/>
    </row>
    <row r="226" spans="1:7" s="184" customFormat="1" ht="38.25" x14ac:dyDescent="0.2">
      <c r="B226" s="526" t="s">
        <v>880</v>
      </c>
      <c r="C226" s="527" t="s">
        <v>881</v>
      </c>
      <c r="D226" s="534" t="s">
        <v>742</v>
      </c>
      <c r="E226" s="529">
        <v>550</v>
      </c>
      <c r="F226" s="75">
        <v>0</v>
      </c>
      <c r="G226" s="40">
        <f t="shared" ref="G226" si="66">F226*E226</f>
        <v>0</v>
      </c>
    </row>
    <row r="227" spans="1:7" s="184" customFormat="1" ht="6" customHeight="1" x14ac:dyDescent="0.2">
      <c r="B227" s="535"/>
      <c r="C227" s="536"/>
      <c r="D227" s="528"/>
      <c r="E227" s="529"/>
      <c r="F227" s="538"/>
      <c r="G227" s="40"/>
    </row>
    <row r="228" spans="1:7" s="184" customFormat="1" ht="63.75" x14ac:dyDescent="0.2">
      <c r="B228" s="526" t="s">
        <v>1047</v>
      </c>
      <c r="C228" s="527" t="s">
        <v>1048</v>
      </c>
      <c r="D228" s="534" t="s">
        <v>800</v>
      </c>
      <c r="E228" s="529">
        <v>46.8</v>
      </c>
      <c r="F228" s="75">
        <v>0</v>
      </c>
      <c r="G228" s="40">
        <f t="shared" ref="G228" si="67">F228*E228</f>
        <v>0</v>
      </c>
    </row>
    <row r="229" spans="1:7" s="184" customFormat="1" ht="6" customHeight="1" x14ac:dyDescent="0.2">
      <c r="B229" s="559"/>
      <c r="C229" s="560"/>
      <c r="D229" s="561"/>
      <c r="E229" s="562"/>
      <c r="F229" s="563"/>
      <c r="G229" s="40"/>
    </row>
    <row r="230" spans="1:7" ht="13.5" thickBot="1" x14ac:dyDescent="0.25">
      <c r="A230" s="282"/>
      <c r="B230" s="222" t="s">
        <v>703</v>
      </c>
      <c r="C230" s="297" t="s">
        <v>882</v>
      </c>
      <c r="D230" s="283" t="s">
        <v>512</v>
      </c>
      <c r="E230" s="223"/>
      <c r="F230" s="224"/>
      <c r="G230" s="284">
        <f>SUM(G176:G229)</f>
        <v>0</v>
      </c>
    </row>
    <row r="231" spans="1:7" ht="13.5" thickTop="1" x14ac:dyDescent="0.2">
      <c r="A231" s="192"/>
      <c r="B231" s="206"/>
      <c r="C231" s="255"/>
      <c r="D231" s="278"/>
      <c r="E231" s="208"/>
      <c r="F231" s="209"/>
      <c r="G231" s="210"/>
    </row>
    <row r="232" spans="1:7" x14ac:dyDescent="0.2">
      <c r="A232" s="265"/>
      <c r="B232" s="319"/>
      <c r="G232" s="240"/>
    </row>
    <row r="233" spans="1:7" s="218" customFormat="1" ht="33.75" thickBot="1" x14ac:dyDescent="0.3">
      <c r="A233" s="198"/>
      <c r="B233" s="520" t="s">
        <v>705</v>
      </c>
      <c r="C233" s="268" t="s">
        <v>883</v>
      </c>
      <c r="D233" s="267"/>
      <c r="E233" s="269"/>
      <c r="F233" s="270"/>
      <c r="G233" s="271">
        <f>G283</f>
        <v>0</v>
      </c>
    </row>
    <row r="234" spans="1:7" ht="7.5" customHeight="1" thickTop="1" x14ac:dyDescent="0.2">
      <c r="A234" s="192"/>
      <c r="B234" s="518"/>
      <c r="C234" s="255"/>
      <c r="D234" s="206"/>
      <c r="E234" s="208"/>
      <c r="F234" s="209"/>
      <c r="G234" s="210"/>
    </row>
    <row r="235" spans="1:7" x14ac:dyDescent="0.2">
      <c r="A235" s="192"/>
      <c r="B235" s="518"/>
      <c r="C235" s="272" t="s">
        <v>208</v>
      </c>
      <c r="D235" s="273" t="s">
        <v>209</v>
      </c>
      <c r="E235" s="274" t="s">
        <v>210</v>
      </c>
      <c r="F235" s="275" t="s">
        <v>211</v>
      </c>
      <c r="G235" s="276" t="s">
        <v>212</v>
      </c>
    </row>
    <row r="236" spans="1:7" ht="5.25" customHeight="1" x14ac:dyDescent="0.2">
      <c r="B236" s="514"/>
      <c r="E236" s="277"/>
    </row>
    <row r="237" spans="1:7" ht="27.75" customHeight="1" x14ac:dyDescent="0.2">
      <c r="B237" s="518" t="s">
        <v>884</v>
      </c>
      <c r="C237" s="255" t="s">
        <v>885</v>
      </c>
      <c r="D237" s="206"/>
      <c r="E237" s="208"/>
      <c r="F237" s="209"/>
      <c r="G237" s="210"/>
    </row>
    <row r="238" spans="1:7" ht="6" customHeight="1" x14ac:dyDescent="0.2">
      <c r="B238" s="514"/>
    </row>
    <row r="239" spans="1:7" s="184" customFormat="1" ht="102" x14ac:dyDescent="0.2">
      <c r="B239" s="532" t="s">
        <v>886</v>
      </c>
      <c r="C239" s="442" t="s">
        <v>890</v>
      </c>
      <c r="D239" s="533" t="s">
        <v>742</v>
      </c>
      <c r="E239" s="241">
        <v>89</v>
      </c>
      <c r="F239" s="28">
        <v>0</v>
      </c>
      <c r="G239" s="40">
        <f t="shared" ref="G239" si="68">F239*E239</f>
        <v>0</v>
      </c>
    </row>
    <row r="240" spans="1:7" s="184" customFormat="1" ht="6" customHeight="1" x14ac:dyDescent="0.2">
      <c r="B240" s="514"/>
      <c r="C240" s="266"/>
      <c r="D240" s="240"/>
      <c r="E240" s="241"/>
      <c r="F240" s="242"/>
      <c r="G240" s="40"/>
    </row>
    <row r="241" spans="2:7" s="184" customFormat="1" ht="102" x14ac:dyDescent="0.2">
      <c r="B241" s="532" t="s">
        <v>887</v>
      </c>
      <c r="C241" s="442" t="s">
        <v>891</v>
      </c>
      <c r="D241" s="533" t="s">
        <v>742</v>
      </c>
      <c r="E241" s="241">
        <v>89</v>
      </c>
      <c r="F241" s="28">
        <v>0</v>
      </c>
      <c r="G241" s="40">
        <f t="shared" ref="G241" si="69">F241*E241</f>
        <v>0</v>
      </c>
    </row>
    <row r="242" spans="2:7" s="184" customFormat="1" ht="6" customHeight="1" x14ac:dyDescent="0.2">
      <c r="B242" s="514"/>
      <c r="C242" s="266"/>
      <c r="D242" s="240"/>
      <c r="E242" s="241"/>
      <c r="F242" s="241"/>
      <c r="G242" s="40"/>
    </row>
    <row r="243" spans="2:7" s="184" customFormat="1" ht="51" x14ac:dyDescent="0.2">
      <c r="B243" s="532" t="s">
        <v>888</v>
      </c>
      <c r="C243" s="442" t="s">
        <v>892</v>
      </c>
      <c r="D243" s="533" t="s">
        <v>1</v>
      </c>
      <c r="E243" s="241">
        <v>15</v>
      </c>
      <c r="F243" s="28">
        <v>0</v>
      </c>
      <c r="G243" s="40">
        <f t="shared" ref="G243" si="70">F243*E243</f>
        <v>0</v>
      </c>
    </row>
    <row r="244" spans="2:7" s="184" customFormat="1" ht="6" customHeight="1" x14ac:dyDescent="0.2">
      <c r="B244" s="514"/>
      <c r="C244" s="266"/>
      <c r="D244" s="240"/>
      <c r="E244" s="241"/>
      <c r="F244" s="241"/>
      <c r="G244" s="40"/>
    </row>
    <row r="245" spans="2:7" s="184" customFormat="1" ht="51" x14ac:dyDescent="0.2">
      <c r="B245" s="532" t="s">
        <v>889</v>
      </c>
      <c r="C245" s="442" t="s">
        <v>893</v>
      </c>
      <c r="D245" s="533" t="s">
        <v>1</v>
      </c>
      <c r="E245" s="241">
        <v>17</v>
      </c>
      <c r="F245" s="28">
        <v>0</v>
      </c>
      <c r="G245" s="40">
        <f t="shared" ref="G245" si="71">F245*E245</f>
        <v>0</v>
      </c>
    </row>
    <row r="246" spans="2:7" ht="6" customHeight="1" x14ac:dyDescent="0.2">
      <c r="B246" s="514"/>
    </row>
    <row r="247" spans="2:7" ht="27.75" customHeight="1" x14ac:dyDescent="0.2">
      <c r="B247" s="518" t="s">
        <v>894</v>
      </c>
      <c r="C247" s="255" t="s">
        <v>895</v>
      </c>
      <c r="D247" s="206"/>
      <c r="E247" s="208"/>
      <c r="F247" s="209"/>
      <c r="G247" s="210"/>
    </row>
    <row r="248" spans="2:7" ht="6" customHeight="1" x14ac:dyDescent="0.2">
      <c r="B248" s="514"/>
    </row>
    <row r="249" spans="2:7" s="184" customFormat="1" ht="51" x14ac:dyDescent="0.2">
      <c r="B249" s="532" t="s">
        <v>896</v>
      </c>
      <c r="C249" s="442" t="s">
        <v>1007</v>
      </c>
      <c r="D249" s="533" t="s">
        <v>742</v>
      </c>
      <c r="E249" s="241">
        <v>47.5</v>
      </c>
      <c r="F249" s="28">
        <v>0</v>
      </c>
      <c r="G249" s="40">
        <f t="shared" ref="G249" si="72">F249*E249</f>
        <v>0</v>
      </c>
    </row>
    <row r="250" spans="2:7" s="184" customFormat="1" ht="6" customHeight="1" x14ac:dyDescent="0.2">
      <c r="B250" s="514"/>
      <c r="C250" s="266"/>
      <c r="D250" s="240"/>
      <c r="E250" s="241"/>
      <c r="F250" s="242"/>
      <c r="G250" s="40"/>
    </row>
    <row r="251" spans="2:7" s="184" customFormat="1" ht="63.75" x14ac:dyDescent="0.2">
      <c r="B251" s="532" t="s">
        <v>897</v>
      </c>
      <c r="C251" s="442" t="s">
        <v>1006</v>
      </c>
      <c r="D251" s="533" t="s">
        <v>742</v>
      </c>
      <c r="E251" s="241">
        <v>97.5</v>
      </c>
      <c r="F251" s="28">
        <v>0</v>
      </c>
      <c r="G251" s="40">
        <f t="shared" ref="G251" si="73">F251*E251</f>
        <v>0</v>
      </c>
    </row>
    <row r="252" spans="2:7" s="184" customFormat="1" ht="6" customHeight="1" x14ac:dyDescent="0.2">
      <c r="B252" s="514"/>
      <c r="C252" s="266"/>
      <c r="D252" s="240"/>
      <c r="E252" s="241"/>
      <c r="F252" s="241"/>
      <c r="G252" s="40"/>
    </row>
    <row r="253" spans="2:7" s="184" customFormat="1" ht="63.75" x14ac:dyDescent="0.2">
      <c r="B253" s="532" t="s">
        <v>898</v>
      </c>
      <c r="C253" s="442" t="s">
        <v>900</v>
      </c>
      <c r="D253" s="533" t="s">
        <v>742</v>
      </c>
      <c r="E253" s="241">
        <v>103</v>
      </c>
      <c r="F253" s="28">
        <v>0</v>
      </c>
      <c r="G253" s="40">
        <f t="shared" ref="G253" si="74">F253*E253</f>
        <v>0</v>
      </c>
    </row>
    <row r="254" spans="2:7" s="184" customFormat="1" ht="6" customHeight="1" x14ac:dyDescent="0.2">
      <c r="B254" s="514"/>
      <c r="C254" s="266"/>
      <c r="D254" s="240"/>
      <c r="E254" s="241"/>
      <c r="F254" s="241"/>
      <c r="G254" s="40"/>
    </row>
    <row r="255" spans="2:7" s="184" customFormat="1" ht="63.75" x14ac:dyDescent="0.2">
      <c r="B255" s="532" t="s">
        <v>899</v>
      </c>
      <c r="C255" s="442" t="s">
        <v>1005</v>
      </c>
      <c r="D255" s="533" t="s">
        <v>742</v>
      </c>
      <c r="E255" s="241">
        <v>80</v>
      </c>
      <c r="F255" s="28">
        <v>0</v>
      </c>
      <c r="G255" s="40">
        <f t="shared" ref="G255" si="75">F255*E255</f>
        <v>0</v>
      </c>
    </row>
    <row r="256" spans="2:7" ht="6" customHeight="1" x14ac:dyDescent="0.2">
      <c r="B256" s="514"/>
    </row>
    <row r="257" spans="2:7" s="184" customFormat="1" ht="51" x14ac:dyDescent="0.2">
      <c r="B257" s="532" t="s">
        <v>905</v>
      </c>
      <c r="C257" s="442" t="s">
        <v>901</v>
      </c>
      <c r="D257" s="533" t="s">
        <v>742</v>
      </c>
      <c r="E257" s="241">
        <v>103</v>
      </c>
      <c r="F257" s="28">
        <v>0</v>
      </c>
      <c r="G257" s="40">
        <f t="shared" ref="G257" si="76">F257*E257</f>
        <v>0</v>
      </c>
    </row>
    <row r="258" spans="2:7" s="184" customFormat="1" ht="6" customHeight="1" x14ac:dyDescent="0.2">
      <c r="B258" s="514"/>
      <c r="C258" s="266"/>
      <c r="D258" s="240"/>
      <c r="E258" s="241"/>
      <c r="F258" s="242"/>
      <c r="G258" s="40"/>
    </row>
    <row r="259" spans="2:7" s="184" customFormat="1" ht="63.75" x14ac:dyDescent="0.2">
      <c r="B259" s="532" t="s">
        <v>906</v>
      </c>
      <c r="C259" s="442" t="s">
        <v>902</v>
      </c>
      <c r="D259" s="533" t="s">
        <v>742</v>
      </c>
      <c r="E259" s="241">
        <v>80</v>
      </c>
      <c r="F259" s="28">
        <v>0</v>
      </c>
      <c r="G259" s="40">
        <f t="shared" ref="G259" si="77">F259*E259</f>
        <v>0</v>
      </c>
    </row>
    <row r="260" spans="2:7" s="184" customFormat="1" ht="6" customHeight="1" x14ac:dyDescent="0.2">
      <c r="B260" s="514"/>
      <c r="C260" s="266"/>
      <c r="D260" s="240"/>
      <c r="E260" s="241"/>
      <c r="F260" s="241"/>
      <c r="G260" s="40"/>
    </row>
    <row r="261" spans="2:7" s="184" customFormat="1" ht="63.75" x14ac:dyDescent="0.2">
      <c r="B261" s="532" t="s">
        <v>907</v>
      </c>
      <c r="C261" s="442" t="s">
        <v>903</v>
      </c>
      <c r="D261" s="533" t="s">
        <v>742</v>
      </c>
      <c r="E261" s="241">
        <v>328</v>
      </c>
      <c r="F261" s="28">
        <v>0</v>
      </c>
      <c r="G261" s="40">
        <f t="shared" ref="G261" si="78">F261*E261</f>
        <v>0</v>
      </c>
    </row>
    <row r="262" spans="2:7" s="184" customFormat="1" ht="6" customHeight="1" x14ac:dyDescent="0.2">
      <c r="B262" s="535"/>
      <c r="C262" s="536"/>
      <c r="D262" s="528"/>
      <c r="E262" s="529"/>
      <c r="F262" s="529"/>
      <c r="G262" s="40"/>
    </row>
    <row r="263" spans="2:7" s="184" customFormat="1" ht="63.75" x14ac:dyDescent="0.2">
      <c r="B263" s="526" t="s">
        <v>908</v>
      </c>
      <c r="C263" s="527" t="s">
        <v>1036</v>
      </c>
      <c r="D263" s="534" t="s">
        <v>742</v>
      </c>
      <c r="E263" s="529">
        <v>542</v>
      </c>
      <c r="F263" s="75">
        <v>0</v>
      </c>
      <c r="G263" s="40">
        <f t="shared" ref="G263" si="79">F263*E263</f>
        <v>0</v>
      </c>
    </row>
    <row r="264" spans="2:7" s="184" customFormat="1" ht="6" customHeight="1" x14ac:dyDescent="0.2">
      <c r="B264" s="535"/>
      <c r="C264" s="536"/>
      <c r="D264" s="528"/>
      <c r="E264" s="529"/>
      <c r="F264" s="529"/>
      <c r="G264" s="40"/>
    </row>
    <row r="265" spans="2:7" s="184" customFormat="1" ht="51" x14ac:dyDescent="0.2">
      <c r="B265" s="532" t="s">
        <v>911</v>
      </c>
      <c r="C265" s="442" t="s">
        <v>904</v>
      </c>
      <c r="D265" s="533" t="s">
        <v>742</v>
      </c>
      <c r="E265" s="241">
        <v>328</v>
      </c>
      <c r="F265" s="28">
        <v>0</v>
      </c>
      <c r="G265" s="40">
        <f t="shared" ref="G265" si="80">F265*E265</f>
        <v>0</v>
      </c>
    </row>
    <row r="266" spans="2:7" ht="6" customHeight="1" x14ac:dyDescent="0.2">
      <c r="B266" s="514"/>
    </row>
    <row r="267" spans="2:7" s="184" customFormat="1" ht="38.25" x14ac:dyDescent="0.2">
      <c r="B267" s="532" t="s">
        <v>912</v>
      </c>
      <c r="C267" s="442" t="s">
        <v>909</v>
      </c>
      <c r="D267" s="533" t="s">
        <v>1</v>
      </c>
      <c r="E267" s="241">
        <v>6</v>
      </c>
      <c r="F267" s="28">
        <v>0</v>
      </c>
      <c r="G267" s="40">
        <f t="shared" ref="G267" si="81">F267*E267</f>
        <v>0</v>
      </c>
    </row>
    <row r="268" spans="2:7" s="184" customFormat="1" ht="6" customHeight="1" x14ac:dyDescent="0.2">
      <c r="B268" s="514"/>
      <c r="C268" s="266"/>
      <c r="D268" s="240"/>
      <c r="E268" s="241"/>
      <c r="F268" s="241"/>
      <c r="G268" s="40"/>
    </row>
    <row r="269" spans="2:7" s="184" customFormat="1" ht="25.5" x14ac:dyDescent="0.2">
      <c r="B269" s="532" t="s">
        <v>1037</v>
      </c>
      <c r="C269" s="442" t="s">
        <v>910</v>
      </c>
      <c r="D269" s="533" t="s">
        <v>1</v>
      </c>
      <c r="E269" s="241">
        <v>21</v>
      </c>
      <c r="F269" s="28">
        <v>0</v>
      </c>
      <c r="G269" s="40">
        <f t="shared" ref="G269" si="82">F269*E269</f>
        <v>0</v>
      </c>
    </row>
    <row r="270" spans="2:7" ht="6" customHeight="1" x14ac:dyDescent="0.2">
      <c r="B270" s="514"/>
    </row>
    <row r="271" spans="2:7" ht="27.75" customHeight="1" x14ac:dyDescent="0.2">
      <c r="B271" s="518" t="s">
        <v>913</v>
      </c>
      <c r="C271" s="255" t="s">
        <v>914</v>
      </c>
      <c r="D271" s="206"/>
      <c r="E271" s="208"/>
      <c r="F271" s="209"/>
      <c r="G271" s="210"/>
    </row>
    <row r="272" spans="2:7" ht="6" customHeight="1" x14ac:dyDescent="0.2">
      <c r="B272" s="514"/>
    </row>
    <row r="273" spans="1:7" s="184" customFormat="1" ht="63.75" x14ac:dyDescent="0.2">
      <c r="B273" s="532" t="s">
        <v>915</v>
      </c>
      <c r="C273" s="442" t="s">
        <v>920</v>
      </c>
      <c r="D273" s="533" t="s">
        <v>1</v>
      </c>
      <c r="E273" s="241">
        <v>44</v>
      </c>
      <c r="F273" s="28">
        <v>0</v>
      </c>
      <c r="G273" s="40">
        <f t="shared" ref="G273" si="83">F273*E273</f>
        <v>0</v>
      </c>
    </row>
    <row r="274" spans="1:7" s="184" customFormat="1" ht="6" customHeight="1" x14ac:dyDescent="0.2">
      <c r="B274" s="514"/>
      <c r="C274" s="266"/>
      <c r="D274" s="240"/>
      <c r="E274" s="241"/>
      <c r="F274" s="242"/>
      <c r="G274" s="40"/>
    </row>
    <row r="275" spans="1:7" s="184" customFormat="1" ht="51" x14ac:dyDescent="0.2">
      <c r="B275" s="532" t="s">
        <v>916</v>
      </c>
      <c r="C275" s="442" t="s">
        <v>921</v>
      </c>
      <c r="D275" s="533" t="s">
        <v>1</v>
      </c>
      <c r="E275" s="241">
        <v>41</v>
      </c>
      <c r="F275" s="28">
        <v>0</v>
      </c>
      <c r="G275" s="40">
        <f t="shared" ref="G275" si="84">F275*E275</f>
        <v>0</v>
      </c>
    </row>
    <row r="276" spans="1:7" s="184" customFormat="1" ht="6" customHeight="1" x14ac:dyDescent="0.2">
      <c r="B276" s="514"/>
      <c r="C276" s="266"/>
      <c r="D276" s="240"/>
      <c r="E276" s="241"/>
      <c r="F276" s="241"/>
      <c r="G276" s="40"/>
    </row>
    <row r="277" spans="1:7" s="184" customFormat="1" ht="38.25" x14ac:dyDescent="0.2">
      <c r="B277" s="532" t="s">
        <v>917</v>
      </c>
      <c r="C277" s="442" t="s">
        <v>922</v>
      </c>
      <c r="D277" s="533" t="s">
        <v>1</v>
      </c>
      <c r="E277" s="241">
        <v>3</v>
      </c>
      <c r="F277" s="28">
        <v>0</v>
      </c>
      <c r="G277" s="40">
        <f t="shared" ref="G277" si="85">F277*E277</f>
        <v>0</v>
      </c>
    </row>
    <row r="278" spans="1:7" s="184" customFormat="1" ht="6" customHeight="1" x14ac:dyDescent="0.2">
      <c r="B278" s="514"/>
      <c r="C278" s="266"/>
      <c r="D278" s="240"/>
      <c r="E278" s="241"/>
      <c r="F278" s="241"/>
      <c r="G278" s="40"/>
    </row>
    <row r="279" spans="1:7" s="184" customFormat="1" ht="63.75" x14ac:dyDescent="0.2">
      <c r="B279" s="532" t="s">
        <v>918</v>
      </c>
      <c r="C279" s="442" t="s">
        <v>923</v>
      </c>
      <c r="D279" s="533" t="s">
        <v>1</v>
      </c>
      <c r="E279" s="241">
        <v>26</v>
      </c>
      <c r="F279" s="28">
        <v>0</v>
      </c>
      <c r="G279" s="40">
        <f t="shared" ref="G279" si="86">F279*E279</f>
        <v>0</v>
      </c>
    </row>
    <row r="280" spans="1:7" ht="6" customHeight="1" x14ac:dyDescent="0.2">
      <c r="B280" s="514"/>
    </row>
    <row r="281" spans="1:7" s="184" customFormat="1" ht="25.5" x14ac:dyDescent="0.2">
      <c r="B281" s="532" t="s">
        <v>919</v>
      </c>
      <c r="C281" s="442" t="s">
        <v>1004</v>
      </c>
      <c r="D281" s="533" t="s">
        <v>1</v>
      </c>
      <c r="E281" s="241">
        <v>34</v>
      </c>
      <c r="F281" s="28">
        <v>0</v>
      </c>
      <c r="G281" s="40">
        <f t="shared" ref="G281" si="87">F281*E281</f>
        <v>0</v>
      </c>
    </row>
    <row r="282" spans="1:7" s="184" customFormat="1" ht="6" customHeight="1" x14ac:dyDescent="0.2">
      <c r="B282" s="514"/>
      <c r="C282" s="266"/>
      <c r="D282" s="240"/>
      <c r="E282" s="241"/>
      <c r="F282" s="242"/>
      <c r="G282" s="40"/>
    </row>
    <row r="283" spans="1:7" ht="13.5" thickBot="1" x14ac:dyDescent="0.25">
      <c r="A283" s="282"/>
      <c r="B283" s="222" t="s">
        <v>705</v>
      </c>
      <c r="C283" s="297" t="s">
        <v>924</v>
      </c>
      <c r="D283" s="283" t="s">
        <v>512</v>
      </c>
      <c r="E283" s="223"/>
      <c r="F283" s="224"/>
      <c r="G283" s="284">
        <f>SUM(G238:G282)</f>
        <v>0</v>
      </c>
    </row>
    <row r="284" spans="1:7" ht="13.5" thickTop="1" x14ac:dyDescent="0.2">
      <c r="A284" s="192"/>
      <c r="B284" s="206"/>
      <c r="C284" s="255"/>
      <c r="D284" s="278"/>
      <c r="E284" s="208"/>
      <c r="F284" s="209"/>
      <c r="G284" s="210"/>
    </row>
    <row r="285" spans="1:7" x14ac:dyDescent="0.2">
      <c r="A285" s="265"/>
      <c r="B285" s="319"/>
      <c r="G285" s="240"/>
    </row>
    <row r="286" spans="1:7" s="218" customFormat="1" ht="33.75" thickBot="1" x14ac:dyDescent="0.3">
      <c r="A286" s="198"/>
      <c r="B286" s="520" t="s">
        <v>707</v>
      </c>
      <c r="C286" s="268" t="s">
        <v>925</v>
      </c>
      <c r="D286" s="267"/>
      <c r="E286" s="269"/>
      <c r="F286" s="270"/>
      <c r="G286" s="271">
        <f>G294</f>
        <v>0</v>
      </c>
    </row>
    <row r="287" spans="1:7" ht="7.5" customHeight="1" thickTop="1" x14ac:dyDescent="0.2">
      <c r="A287" s="192"/>
      <c r="B287" s="518"/>
      <c r="C287" s="255"/>
      <c r="D287" s="206"/>
      <c r="E287" s="208"/>
      <c r="F287" s="209"/>
      <c r="G287" s="210"/>
    </row>
    <row r="288" spans="1:7" x14ac:dyDescent="0.2">
      <c r="A288" s="192"/>
      <c r="B288" s="518"/>
      <c r="C288" s="272" t="s">
        <v>208</v>
      </c>
      <c r="D288" s="273" t="s">
        <v>209</v>
      </c>
      <c r="E288" s="274" t="s">
        <v>210</v>
      </c>
      <c r="F288" s="275" t="s">
        <v>211</v>
      </c>
      <c r="G288" s="276" t="s">
        <v>212</v>
      </c>
    </row>
    <row r="289" spans="1:7" ht="5.25" customHeight="1" x14ac:dyDescent="0.2">
      <c r="B289" s="514"/>
      <c r="E289" s="277"/>
    </row>
    <row r="290" spans="1:7" ht="27.75" customHeight="1" x14ac:dyDescent="0.2">
      <c r="B290" s="518" t="s">
        <v>927</v>
      </c>
      <c r="C290" s="255" t="s">
        <v>926</v>
      </c>
      <c r="D290" s="206"/>
      <c r="E290" s="208"/>
      <c r="F290" s="209"/>
      <c r="G290" s="210"/>
    </row>
    <row r="291" spans="1:7" ht="6" customHeight="1" x14ac:dyDescent="0.2">
      <c r="B291" s="514"/>
    </row>
    <row r="292" spans="1:7" s="184" customFormat="1" ht="114.75" x14ac:dyDescent="0.2">
      <c r="B292" s="532" t="s">
        <v>928</v>
      </c>
      <c r="C292" s="442" t="s">
        <v>929</v>
      </c>
      <c r="D292" s="533" t="s">
        <v>742</v>
      </c>
      <c r="E292" s="241">
        <v>30</v>
      </c>
      <c r="F292" s="28">
        <v>0</v>
      </c>
      <c r="G292" s="40">
        <f t="shared" ref="G292" si="88">F292*E292</f>
        <v>0</v>
      </c>
    </row>
    <row r="293" spans="1:7" s="184" customFormat="1" ht="6" customHeight="1" x14ac:dyDescent="0.2">
      <c r="B293" s="514"/>
      <c r="C293" s="266"/>
      <c r="D293" s="240"/>
      <c r="E293" s="241"/>
      <c r="F293" s="242"/>
      <c r="G293" s="40"/>
    </row>
    <row r="294" spans="1:7" ht="13.5" thickBot="1" x14ac:dyDescent="0.25">
      <c r="A294" s="282"/>
      <c r="B294" s="222" t="s">
        <v>707</v>
      </c>
      <c r="C294" s="297" t="s">
        <v>930</v>
      </c>
      <c r="D294" s="283" t="s">
        <v>512</v>
      </c>
      <c r="E294" s="223"/>
      <c r="F294" s="224"/>
      <c r="G294" s="284">
        <f>SUM(G291:G293)</f>
        <v>0</v>
      </c>
    </row>
    <row r="295" spans="1:7" ht="13.5" thickTop="1" x14ac:dyDescent="0.2">
      <c r="A295" s="192"/>
      <c r="B295" s="206"/>
      <c r="C295" s="255"/>
      <c r="D295" s="278"/>
      <c r="E295" s="208"/>
      <c r="F295" s="209"/>
      <c r="G295" s="210"/>
    </row>
    <row r="296" spans="1:7" x14ac:dyDescent="0.2">
      <c r="A296" s="265"/>
      <c r="B296" s="319"/>
      <c r="G296" s="240"/>
    </row>
    <row r="297" spans="1:7" s="218" customFormat="1" ht="33.75" thickBot="1" x14ac:dyDescent="0.3">
      <c r="A297" s="198"/>
      <c r="B297" s="520" t="s">
        <v>709</v>
      </c>
      <c r="C297" s="268" t="s">
        <v>931</v>
      </c>
      <c r="D297" s="267"/>
      <c r="E297" s="269"/>
      <c r="F297" s="270"/>
      <c r="G297" s="271">
        <f>G335</f>
        <v>0</v>
      </c>
    </row>
    <row r="298" spans="1:7" ht="7.5" customHeight="1" thickTop="1" x14ac:dyDescent="0.2">
      <c r="A298" s="192"/>
      <c r="B298" s="518"/>
      <c r="C298" s="255"/>
      <c r="D298" s="206"/>
      <c r="E298" s="208"/>
      <c r="F298" s="209"/>
      <c r="G298" s="210"/>
    </row>
    <row r="299" spans="1:7" x14ac:dyDescent="0.2">
      <c r="A299" s="192"/>
      <c r="B299" s="518"/>
      <c r="C299" s="272" t="s">
        <v>208</v>
      </c>
      <c r="D299" s="273" t="s">
        <v>209</v>
      </c>
      <c r="E299" s="274" t="s">
        <v>210</v>
      </c>
      <c r="F299" s="275" t="s">
        <v>211</v>
      </c>
      <c r="G299" s="276" t="s">
        <v>212</v>
      </c>
    </row>
    <row r="300" spans="1:7" ht="5.25" customHeight="1" x14ac:dyDescent="0.2">
      <c r="B300" s="514"/>
      <c r="E300" s="277"/>
    </row>
    <row r="301" spans="1:7" ht="27.75" customHeight="1" x14ac:dyDescent="0.2">
      <c r="B301" s="518" t="s">
        <v>932</v>
      </c>
      <c r="C301" s="255" t="s">
        <v>933</v>
      </c>
      <c r="D301" s="206"/>
      <c r="E301" s="208"/>
      <c r="F301" s="209"/>
      <c r="G301" s="210"/>
    </row>
    <row r="302" spans="1:7" ht="6" customHeight="1" x14ac:dyDescent="0.2">
      <c r="B302" s="514"/>
    </row>
    <row r="303" spans="1:7" s="184" customFormat="1" ht="51" x14ac:dyDescent="0.2">
      <c r="B303" s="532" t="s">
        <v>934</v>
      </c>
      <c r="C303" s="442" t="s">
        <v>935</v>
      </c>
      <c r="D303" s="533" t="s">
        <v>1</v>
      </c>
      <c r="E303" s="241">
        <v>5</v>
      </c>
      <c r="F303" s="28">
        <v>0</v>
      </c>
      <c r="G303" s="40">
        <f t="shared" ref="G303" si="89">F303*E303</f>
        <v>0</v>
      </c>
    </row>
    <row r="304" spans="1:7" s="184" customFormat="1" ht="6" customHeight="1" x14ac:dyDescent="0.2">
      <c r="B304" s="514"/>
      <c r="C304" s="266"/>
      <c r="D304" s="240"/>
      <c r="E304" s="241"/>
      <c r="F304" s="242"/>
      <c r="G304" s="40"/>
    </row>
    <row r="305" spans="2:7" s="184" customFormat="1" ht="38.25" x14ac:dyDescent="0.2">
      <c r="B305" s="532" t="s">
        <v>941</v>
      </c>
      <c r="C305" s="442" t="s">
        <v>936</v>
      </c>
      <c r="D305" s="533" t="s">
        <v>1</v>
      </c>
      <c r="E305" s="241">
        <v>4</v>
      </c>
      <c r="F305" s="28">
        <v>0</v>
      </c>
      <c r="G305" s="40">
        <f t="shared" ref="G305" si="90">F305*E305</f>
        <v>0</v>
      </c>
    </row>
    <row r="306" spans="2:7" s="184" customFormat="1" ht="6" customHeight="1" x14ac:dyDescent="0.2">
      <c r="B306" s="514"/>
      <c r="C306" s="266"/>
      <c r="D306" s="240"/>
      <c r="E306" s="241"/>
      <c r="F306" s="241"/>
      <c r="G306" s="40"/>
    </row>
    <row r="307" spans="2:7" s="184" customFormat="1" ht="38.25" x14ac:dyDescent="0.2">
      <c r="B307" s="532" t="s">
        <v>942</v>
      </c>
      <c r="C307" s="442" t="s">
        <v>937</v>
      </c>
      <c r="D307" s="533" t="s">
        <v>1</v>
      </c>
      <c r="E307" s="241">
        <v>2</v>
      </c>
      <c r="F307" s="28">
        <v>0</v>
      </c>
      <c r="G307" s="40">
        <f t="shared" ref="G307" si="91">F307*E307</f>
        <v>0</v>
      </c>
    </row>
    <row r="308" spans="2:7" s="184" customFormat="1" ht="6" customHeight="1" x14ac:dyDescent="0.2">
      <c r="B308" s="514"/>
      <c r="C308" s="266"/>
      <c r="D308" s="240"/>
      <c r="E308" s="241"/>
      <c r="F308" s="241"/>
      <c r="G308" s="40"/>
    </row>
    <row r="309" spans="2:7" s="184" customFormat="1" ht="63.75" x14ac:dyDescent="0.2">
      <c r="B309" s="532" t="s">
        <v>943</v>
      </c>
      <c r="C309" s="442" t="s">
        <v>938</v>
      </c>
      <c r="D309" s="533" t="s">
        <v>1</v>
      </c>
      <c r="E309" s="241">
        <v>9</v>
      </c>
      <c r="F309" s="28">
        <v>0</v>
      </c>
      <c r="G309" s="40">
        <f t="shared" ref="G309" si="92">F309*E309</f>
        <v>0</v>
      </c>
    </row>
    <row r="310" spans="2:7" ht="6" customHeight="1" x14ac:dyDescent="0.2">
      <c r="B310" s="514"/>
    </row>
    <row r="311" spans="2:7" s="184" customFormat="1" ht="63.75" x14ac:dyDescent="0.2">
      <c r="B311" s="532" t="s">
        <v>944</v>
      </c>
      <c r="C311" s="442" t="s">
        <v>939</v>
      </c>
      <c r="D311" s="533" t="s">
        <v>1</v>
      </c>
      <c r="E311" s="241">
        <v>5</v>
      </c>
      <c r="F311" s="28">
        <v>0</v>
      </c>
      <c r="G311" s="40">
        <f t="shared" ref="G311" si="93">F311*E311</f>
        <v>0</v>
      </c>
    </row>
    <row r="312" spans="2:7" s="184" customFormat="1" ht="6" customHeight="1" x14ac:dyDescent="0.2">
      <c r="B312" s="514"/>
      <c r="C312" s="266"/>
      <c r="D312" s="240"/>
      <c r="E312" s="241"/>
      <c r="F312" s="241"/>
      <c r="G312" s="40"/>
    </row>
    <row r="313" spans="2:7" s="184" customFormat="1" ht="63.75" x14ac:dyDescent="0.2">
      <c r="B313" s="532" t="s">
        <v>945</v>
      </c>
      <c r="C313" s="442" t="s">
        <v>940</v>
      </c>
      <c r="D313" s="533" t="s">
        <v>1</v>
      </c>
      <c r="E313" s="241">
        <v>2</v>
      </c>
      <c r="F313" s="28">
        <v>0</v>
      </c>
      <c r="G313" s="40">
        <f t="shared" ref="G313" si="94">F313*E313</f>
        <v>0</v>
      </c>
    </row>
    <row r="314" spans="2:7" ht="6" customHeight="1" x14ac:dyDescent="0.2">
      <c r="B314" s="514"/>
    </row>
    <row r="315" spans="2:7" ht="27.75" customHeight="1" x14ac:dyDescent="0.2">
      <c r="B315" s="518" t="s">
        <v>946</v>
      </c>
      <c r="C315" s="255" t="s">
        <v>947</v>
      </c>
      <c r="D315" s="206"/>
      <c r="E315" s="208"/>
      <c r="F315" s="209"/>
      <c r="G315" s="210"/>
    </row>
    <row r="316" spans="2:7" ht="6" customHeight="1" x14ac:dyDescent="0.2">
      <c r="B316" s="514"/>
    </row>
    <row r="317" spans="2:7" s="184" customFormat="1" ht="63.75" x14ac:dyDescent="0.2">
      <c r="B317" s="532" t="s">
        <v>957</v>
      </c>
      <c r="C317" s="442" t="s">
        <v>948</v>
      </c>
      <c r="D317" s="533" t="s">
        <v>742</v>
      </c>
      <c r="E317" s="241">
        <v>539</v>
      </c>
      <c r="F317" s="28">
        <v>0</v>
      </c>
      <c r="G317" s="40">
        <f t="shared" ref="G317" si="95">F317*E317</f>
        <v>0</v>
      </c>
    </row>
    <row r="318" spans="2:7" s="184" customFormat="1" ht="6" customHeight="1" x14ac:dyDescent="0.2">
      <c r="B318" s="514"/>
      <c r="C318" s="266"/>
      <c r="D318" s="240"/>
      <c r="E318" s="241"/>
      <c r="F318" s="242"/>
      <c r="G318" s="40"/>
    </row>
    <row r="319" spans="2:7" s="184" customFormat="1" ht="63.75" x14ac:dyDescent="0.2">
      <c r="B319" s="532" t="s">
        <v>958</v>
      </c>
      <c r="C319" s="442" t="s">
        <v>949</v>
      </c>
      <c r="D319" s="533" t="s">
        <v>742</v>
      </c>
      <c r="E319" s="241">
        <v>552</v>
      </c>
      <c r="F319" s="28">
        <v>0</v>
      </c>
      <c r="G319" s="40">
        <f t="shared" ref="G319" si="96">F319*E319</f>
        <v>0</v>
      </c>
    </row>
    <row r="320" spans="2:7" s="184" customFormat="1" ht="6" customHeight="1" x14ac:dyDescent="0.2">
      <c r="B320" s="514"/>
      <c r="C320" s="266"/>
      <c r="D320" s="240"/>
      <c r="E320" s="241"/>
      <c r="F320" s="241"/>
      <c r="G320" s="40"/>
    </row>
    <row r="321" spans="1:7" s="184" customFormat="1" ht="63.75" x14ac:dyDescent="0.2">
      <c r="B321" s="532" t="s">
        <v>959</v>
      </c>
      <c r="C321" s="442" t="s">
        <v>950</v>
      </c>
      <c r="D321" s="533" t="s">
        <v>742</v>
      </c>
      <c r="E321" s="241">
        <v>10</v>
      </c>
      <c r="F321" s="28">
        <v>0</v>
      </c>
      <c r="G321" s="40">
        <f t="shared" ref="G321" si="97">F321*E321</f>
        <v>0</v>
      </c>
    </row>
    <row r="322" spans="1:7" s="184" customFormat="1" ht="6" customHeight="1" x14ac:dyDescent="0.2">
      <c r="B322" s="514"/>
      <c r="C322" s="266"/>
      <c r="D322" s="240"/>
      <c r="E322" s="241"/>
      <c r="F322" s="241"/>
      <c r="G322" s="40"/>
    </row>
    <row r="323" spans="1:7" s="184" customFormat="1" ht="89.25" x14ac:dyDescent="0.2">
      <c r="B323" s="532" t="s">
        <v>960</v>
      </c>
      <c r="C323" s="442" t="s">
        <v>951</v>
      </c>
      <c r="D323" s="533" t="s">
        <v>242</v>
      </c>
      <c r="E323" s="241">
        <v>9.5</v>
      </c>
      <c r="F323" s="28">
        <v>0</v>
      </c>
      <c r="G323" s="40">
        <f t="shared" ref="G323" si="98">F323*E323</f>
        <v>0</v>
      </c>
    </row>
    <row r="324" spans="1:7" ht="6" customHeight="1" x14ac:dyDescent="0.2">
      <c r="B324" s="514"/>
    </row>
    <row r="325" spans="1:7" s="184" customFormat="1" ht="76.5" x14ac:dyDescent="0.2">
      <c r="B325" s="532" t="s">
        <v>961</v>
      </c>
      <c r="C325" s="442" t="s">
        <v>952</v>
      </c>
      <c r="D325" s="533" t="s">
        <v>242</v>
      </c>
      <c r="E325" s="241">
        <v>107</v>
      </c>
      <c r="F325" s="28">
        <v>0</v>
      </c>
      <c r="G325" s="40">
        <f t="shared" ref="G325" si="99">F325*E325</f>
        <v>0</v>
      </c>
    </row>
    <row r="326" spans="1:7" s="184" customFormat="1" ht="6" customHeight="1" x14ac:dyDescent="0.2">
      <c r="B326" s="514"/>
      <c r="C326" s="266"/>
      <c r="D326" s="240"/>
      <c r="E326" s="241"/>
      <c r="F326" s="241"/>
      <c r="G326" s="40"/>
    </row>
    <row r="327" spans="1:7" s="184" customFormat="1" ht="76.5" x14ac:dyDescent="0.2">
      <c r="B327" s="532" t="s">
        <v>962</v>
      </c>
      <c r="C327" s="442" t="s">
        <v>953</v>
      </c>
      <c r="D327" s="533" t="s">
        <v>242</v>
      </c>
      <c r="E327" s="241">
        <v>26</v>
      </c>
      <c r="F327" s="28">
        <v>0</v>
      </c>
      <c r="G327" s="40">
        <f t="shared" ref="G327" si="100">F327*E327</f>
        <v>0</v>
      </c>
    </row>
    <row r="328" spans="1:7" ht="6" customHeight="1" x14ac:dyDescent="0.2">
      <c r="B328" s="514"/>
    </row>
    <row r="329" spans="1:7" s="184" customFormat="1" ht="38.25" x14ac:dyDescent="0.2">
      <c r="B329" s="532" t="s">
        <v>963</v>
      </c>
      <c r="C329" s="442" t="s">
        <v>954</v>
      </c>
      <c r="D329" s="533" t="s">
        <v>742</v>
      </c>
      <c r="E329" s="241">
        <v>519</v>
      </c>
      <c r="F329" s="28">
        <v>0</v>
      </c>
      <c r="G329" s="40">
        <f t="shared" ref="G329" si="101">F329*E329</f>
        <v>0</v>
      </c>
    </row>
    <row r="330" spans="1:7" ht="6" customHeight="1" x14ac:dyDescent="0.2">
      <c r="B330" s="514"/>
    </row>
    <row r="331" spans="1:7" ht="27.75" customHeight="1" x14ac:dyDescent="0.2">
      <c r="B331" s="518" t="s">
        <v>955</v>
      </c>
      <c r="C331" s="255" t="s">
        <v>956</v>
      </c>
      <c r="D331" s="206"/>
      <c r="E331" s="208"/>
      <c r="F331" s="209"/>
      <c r="G331" s="210"/>
    </row>
    <row r="332" spans="1:7" ht="6" customHeight="1" x14ac:dyDescent="0.2">
      <c r="B332" s="514"/>
    </row>
    <row r="333" spans="1:7" s="184" customFormat="1" ht="51" x14ac:dyDescent="0.2">
      <c r="B333" s="532" t="s">
        <v>964</v>
      </c>
      <c r="C333" s="442" t="s">
        <v>965</v>
      </c>
      <c r="D333" s="533" t="s">
        <v>1</v>
      </c>
      <c r="E333" s="241">
        <v>2</v>
      </c>
      <c r="F333" s="28">
        <v>0</v>
      </c>
      <c r="G333" s="40">
        <f t="shared" ref="G333" si="102">F333*E333</f>
        <v>0</v>
      </c>
    </row>
    <row r="334" spans="1:7" s="184" customFormat="1" ht="6" customHeight="1" x14ac:dyDescent="0.2">
      <c r="B334" s="514"/>
      <c r="C334" s="266"/>
      <c r="D334" s="240"/>
      <c r="E334" s="241"/>
      <c r="F334" s="242"/>
      <c r="G334" s="40"/>
    </row>
    <row r="335" spans="1:7" ht="13.5" thickBot="1" x14ac:dyDescent="0.25">
      <c r="A335" s="282"/>
      <c r="B335" s="222" t="s">
        <v>709</v>
      </c>
      <c r="C335" s="297" t="s">
        <v>966</v>
      </c>
      <c r="D335" s="283" t="s">
        <v>512</v>
      </c>
      <c r="E335" s="223"/>
      <c r="F335" s="224"/>
      <c r="G335" s="284">
        <f>SUM(G302:G334)</f>
        <v>0</v>
      </c>
    </row>
    <row r="336" spans="1:7" ht="13.5" thickTop="1" x14ac:dyDescent="0.2">
      <c r="A336" s="192"/>
      <c r="B336" s="206"/>
      <c r="C336" s="255"/>
      <c r="D336" s="278"/>
      <c r="E336" s="208"/>
      <c r="F336" s="209"/>
      <c r="G336" s="210"/>
    </row>
    <row r="337" spans="1:7" x14ac:dyDescent="0.2">
      <c r="A337" s="265"/>
      <c r="B337" s="319"/>
      <c r="G337" s="240"/>
    </row>
    <row r="338" spans="1:7" s="218" customFormat="1" ht="33.75" thickBot="1" x14ac:dyDescent="0.3">
      <c r="A338" s="198"/>
      <c r="B338" s="520" t="s">
        <v>711</v>
      </c>
      <c r="C338" s="268" t="s">
        <v>967</v>
      </c>
      <c r="D338" s="267"/>
      <c r="E338" s="269"/>
      <c r="F338" s="270"/>
      <c r="G338" s="271">
        <f>G378</f>
        <v>0</v>
      </c>
    </row>
    <row r="339" spans="1:7" ht="7.5" customHeight="1" thickTop="1" x14ac:dyDescent="0.2">
      <c r="A339" s="192"/>
      <c r="B339" s="518"/>
      <c r="C339" s="255"/>
      <c r="D339" s="206"/>
      <c r="E339" s="208"/>
      <c r="F339" s="209"/>
      <c r="G339" s="210"/>
    </row>
    <row r="340" spans="1:7" x14ac:dyDescent="0.2">
      <c r="A340" s="192"/>
      <c r="B340" s="518"/>
      <c r="C340" s="272" t="s">
        <v>208</v>
      </c>
      <c r="D340" s="273" t="s">
        <v>209</v>
      </c>
      <c r="E340" s="274" t="s">
        <v>210</v>
      </c>
      <c r="F340" s="275" t="s">
        <v>211</v>
      </c>
      <c r="G340" s="276" t="s">
        <v>212</v>
      </c>
    </row>
    <row r="341" spans="1:7" ht="5.25" customHeight="1" x14ac:dyDescent="0.2">
      <c r="B341" s="514"/>
      <c r="E341" s="277"/>
    </row>
    <row r="342" spans="1:7" ht="27.75" customHeight="1" x14ac:dyDescent="0.2">
      <c r="B342" s="518" t="s">
        <v>968</v>
      </c>
      <c r="C342" s="255" t="s">
        <v>969</v>
      </c>
      <c r="D342" s="206"/>
      <c r="E342" s="208"/>
      <c r="F342" s="209"/>
      <c r="G342" s="210"/>
    </row>
    <row r="343" spans="1:7" ht="6" customHeight="1" x14ac:dyDescent="0.2">
      <c r="B343" s="514"/>
    </row>
    <row r="344" spans="1:7" s="184" customFormat="1" ht="51" x14ac:dyDescent="0.2">
      <c r="B344" s="532" t="s">
        <v>970</v>
      </c>
      <c r="C344" s="442" t="s">
        <v>971</v>
      </c>
      <c r="D344" s="564" t="s">
        <v>972</v>
      </c>
      <c r="E344" s="241">
        <v>300</v>
      </c>
      <c r="F344" s="28">
        <v>0</v>
      </c>
      <c r="G344" s="40">
        <f t="shared" ref="G344" si="103">F344*E344</f>
        <v>0</v>
      </c>
    </row>
    <row r="345" spans="1:7" s="184" customFormat="1" ht="6" customHeight="1" x14ac:dyDescent="0.2">
      <c r="B345" s="514"/>
      <c r="C345" s="266"/>
      <c r="D345" s="240"/>
      <c r="E345" s="241"/>
      <c r="F345" s="242"/>
      <c r="G345" s="40"/>
    </row>
    <row r="346" spans="1:7" ht="27.75" customHeight="1" x14ac:dyDescent="0.2">
      <c r="B346" s="518" t="s">
        <v>973</v>
      </c>
      <c r="C346" s="255" t="s">
        <v>974</v>
      </c>
      <c r="D346" s="206"/>
      <c r="E346" s="208"/>
      <c r="F346" s="209"/>
      <c r="G346" s="210"/>
    </row>
    <row r="347" spans="1:7" ht="6" customHeight="1" x14ac:dyDescent="0.2">
      <c r="B347" s="514"/>
    </row>
    <row r="348" spans="1:7" s="184" customFormat="1" ht="51" x14ac:dyDescent="0.2">
      <c r="B348" s="532" t="s">
        <v>975</v>
      </c>
      <c r="C348" s="442" t="s">
        <v>976</v>
      </c>
      <c r="D348" s="564" t="s">
        <v>972</v>
      </c>
      <c r="E348" s="241">
        <v>300</v>
      </c>
      <c r="F348" s="28">
        <v>0</v>
      </c>
      <c r="G348" s="40">
        <f t="shared" ref="G348" si="104">F348*E348</f>
        <v>0</v>
      </c>
    </row>
    <row r="349" spans="1:7" s="184" customFormat="1" ht="6" customHeight="1" x14ac:dyDescent="0.2">
      <c r="B349" s="514"/>
      <c r="C349" s="266"/>
      <c r="D349" s="240"/>
      <c r="E349" s="241"/>
      <c r="F349" s="242"/>
      <c r="G349" s="40"/>
    </row>
    <row r="350" spans="1:7" ht="27.75" customHeight="1" x14ac:dyDescent="0.2">
      <c r="B350" s="518" t="s">
        <v>977</v>
      </c>
      <c r="C350" s="255" t="s">
        <v>978</v>
      </c>
      <c r="D350" s="206"/>
      <c r="E350" s="208"/>
      <c r="F350" s="209"/>
      <c r="G350" s="210"/>
    </row>
    <row r="351" spans="1:7" ht="6" customHeight="1" x14ac:dyDescent="0.2">
      <c r="B351" s="514"/>
    </row>
    <row r="352" spans="1:7" s="184" customFormat="1" ht="51" x14ac:dyDescent="0.2">
      <c r="B352" s="532" t="s">
        <v>979</v>
      </c>
      <c r="C352" s="442" t="s">
        <v>980</v>
      </c>
      <c r="D352" s="564" t="s">
        <v>972</v>
      </c>
      <c r="E352" s="241">
        <v>150</v>
      </c>
      <c r="F352" s="28">
        <v>0</v>
      </c>
      <c r="G352" s="40">
        <f t="shared" ref="G352" si="105">F352*E352</f>
        <v>0</v>
      </c>
    </row>
    <row r="353" spans="2:7" s="184" customFormat="1" ht="6" customHeight="1" x14ac:dyDescent="0.2">
      <c r="B353" s="514"/>
      <c r="C353" s="266"/>
      <c r="D353" s="240"/>
      <c r="E353" s="241"/>
      <c r="F353" s="242"/>
      <c r="G353" s="40"/>
    </row>
    <row r="354" spans="2:7" ht="27.75" customHeight="1" x14ac:dyDescent="0.2">
      <c r="B354" s="518" t="s">
        <v>981</v>
      </c>
      <c r="C354" s="255" t="s">
        <v>983</v>
      </c>
      <c r="D354" s="206"/>
      <c r="E354" s="208"/>
      <c r="F354" s="209"/>
      <c r="G354" s="210"/>
    </row>
    <row r="355" spans="2:7" ht="6" customHeight="1" x14ac:dyDescent="0.2">
      <c r="B355" s="514"/>
    </row>
    <row r="356" spans="2:7" s="184" customFormat="1" ht="51" x14ac:dyDescent="0.2">
      <c r="B356" s="532" t="s">
        <v>982</v>
      </c>
      <c r="C356" s="442" t="s">
        <v>987</v>
      </c>
      <c r="D356" s="564" t="s">
        <v>972</v>
      </c>
      <c r="E356" s="241">
        <v>50</v>
      </c>
      <c r="F356" s="28">
        <v>0</v>
      </c>
      <c r="G356" s="40">
        <f t="shared" ref="G356" si="106">F356*E356</f>
        <v>0</v>
      </c>
    </row>
    <row r="357" spans="2:7" s="184" customFormat="1" ht="6" customHeight="1" x14ac:dyDescent="0.2">
      <c r="B357" s="514"/>
      <c r="C357" s="266"/>
      <c r="D357" s="240"/>
      <c r="E357" s="241"/>
      <c r="F357" s="242"/>
      <c r="G357" s="40"/>
    </row>
    <row r="358" spans="2:7" ht="27.75" customHeight="1" x14ac:dyDescent="0.2">
      <c r="B358" s="518" t="s">
        <v>984</v>
      </c>
      <c r="C358" s="255" t="s">
        <v>985</v>
      </c>
      <c r="D358" s="206"/>
      <c r="E358" s="208"/>
      <c r="F358" s="209"/>
      <c r="G358" s="210"/>
    </row>
    <row r="359" spans="2:7" ht="6" customHeight="1" x14ac:dyDescent="0.2">
      <c r="B359" s="514"/>
    </row>
    <row r="360" spans="2:7" s="184" customFormat="1" ht="51" x14ac:dyDescent="0.2">
      <c r="B360" s="532" t="s">
        <v>986</v>
      </c>
      <c r="C360" s="442" t="s">
        <v>988</v>
      </c>
      <c r="D360" s="564" t="s">
        <v>972</v>
      </c>
      <c r="E360" s="241">
        <v>50</v>
      </c>
      <c r="F360" s="28">
        <v>0</v>
      </c>
      <c r="G360" s="40">
        <f t="shared" ref="G360" si="107">F360*E360</f>
        <v>0</v>
      </c>
    </row>
    <row r="361" spans="2:7" s="184" customFormat="1" ht="6" customHeight="1" x14ac:dyDescent="0.2">
      <c r="B361" s="514"/>
      <c r="C361" s="266"/>
      <c r="D361" s="240"/>
      <c r="E361" s="241"/>
      <c r="F361" s="242"/>
      <c r="G361" s="40"/>
    </row>
    <row r="362" spans="2:7" ht="27.75" customHeight="1" x14ac:dyDescent="0.2">
      <c r="B362" s="518" t="s">
        <v>989</v>
      </c>
      <c r="C362" s="255" t="s">
        <v>990</v>
      </c>
      <c r="D362" s="206"/>
      <c r="E362" s="208"/>
      <c r="F362" s="209"/>
      <c r="G362" s="210"/>
    </row>
    <row r="363" spans="2:7" ht="6" customHeight="1" x14ac:dyDescent="0.2">
      <c r="B363" s="514"/>
    </row>
    <row r="364" spans="2:7" s="184" customFormat="1" ht="25.5" x14ac:dyDescent="0.2">
      <c r="B364" s="532" t="s">
        <v>991</v>
      </c>
      <c r="C364" s="442" t="s">
        <v>992</v>
      </c>
      <c r="D364" s="564" t="s">
        <v>128</v>
      </c>
      <c r="E364" s="241">
        <v>50</v>
      </c>
      <c r="F364" s="28">
        <v>0</v>
      </c>
      <c r="G364" s="40">
        <f t="shared" ref="G364" si="108">F364*E364</f>
        <v>0</v>
      </c>
    </row>
    <row r="365" spans="2:7" s="184" customFormat="1" ht="6" customHeight="1" x14ac:dyDescent="0.2">
      <c r="B365" s="514"/>
      <c r="C365" s="266"/>
      <c r="D365" s="240"/>
      <c r="E365" s="241"/>
      <c r="F365" s="242"/>
      <c r="G365" s="40"/>
    </row>
    <row r="366" spans="2:7" s="184" customFormat="1" ht="25.5" x14ac:dyDescent="0.2">
      <c r="B366" s="532" t="s">
        <v>993</v>
      </c>
      <c r="C366" s="442" t="s">
        <v>994</v>
      </c>
      <c r="D366" s="564" t="s">
        <v>128</v>
      </c>
      <c r="E366" s="241">
        <v>20</v>
      </c>
      <c r="F366" s="28">
        <v>0</v>
      </c>
      <c r="G366" s="40">
        <f t="shared" ref="G366" si="109">F366*E366</f>
        <v>0</v>
      </c>
    </row>
    <row r="367" spans="2:7" s="184" customFormat="1" ht="6" customHeight="1" x14ac:dyDescent="0.2">
      <c r="B367" s="535"/>
      <c r="C367" s="536"/>
      <c r="D367" s="528"/>
      <c r="E367" s="529"/>
      <c r="F367" s="538"/>
      <c r="G367" s="40"/>
    </row>
    <row r="368" spans="2:7" s="184" customFormat="1" ht="25.5" x14ac:dyDescent="0.2">
      <c r="B368" s="526" t="s">
        <v>995</v>
      </c>
      <c r="C368" s="527" t="s">
        <v>1039</v>
      </c>
      <c r="D368" s="565" t="s">
        <v>128</v>
      </c>
      <c r="E368" s="529">
        <v>40</v>
      </c>
      <c r="F368" s="75">
        <v>0</v>
      </c>
      <c r="G368" s="40">
        <f t="shared" ref="G368" si="110">F368*E368</f>
        <v>0</v>
      </c>
    </row>
    <row r="369" spans="1:9" s="184" customFormat="1" ht="6" customHeight="1" x14ac:dyDescent="0.2">
      <c r="B369" s="535"/>
      <c r="C369" s="536"/>
      <c r="D369" s="528"/>
      <c r="E369" s="529"/>
      <c r="F369" s="538"/>
      <c r="G369" s="40"/>
    </row>
    <row r="370" spans="1:9" s="184" customFormat="1" ht="25.5" x14ac:dyDescent="0.2">
      <c r="B370" s="526" t="s">
        <v>1038</v>
      </c>
      <c r="C370" s="527" t="s">
        <v>1040</v>
      </c>
      <c r="D370" s="565" t="s">
        <v>1</v>
      </c>
      <c r="E370" s="529">
        <v>1</v>
      </c>
      <c r="F370" s="75">
        <v>0</v>
      </c>
      <c r="G370" s="40">
        <f t="shared" ref="G370" si="111">F370*E370</f>
        <v>0</v>
      </c>
    </row>
    <row r="371" spans="1:9" s="184" customFormat="1" ht="6" customHeight="1" x14ac:dyDescent="0.2">
      <c r="B371" s="535"/>
      <c r="C371" s="536"/>
      <c r="D371" s="528"/>
      <c r="E371" s="529"/>
      <c r="F371" s="538"/>
      <c r="G371" s="40"/>
    </row>
    <row r="372" spans="1:9" s="184" customFormat="1" ht="38.25" x14ac:dyDescent="0.2">
      <c r="B372" s="526" t="s">
        <v>1042</v>
      </c>
      <c r="C372" s="527" t="s">
        <v>1041</v>
      </c>
      <c r="D372" s="565" t="s">
        <v>1</v>
      </c>
      <c r="E372" s="529">
        <v>1</v>
      </c>
      <c r="F372" s="75">
        <v>0</v>
      </c>
      <c r="G372" s="40">
        <f t="shared" ref="G372" si="112">F372*E372</f>
        <v>0</v>
      </c>
    </row>
    <row r="373" spans="1:9" s="184" customFormat="1" ht="6" customHeight="1" x14ac:dyDescent="0.2">
      <c r="B373" s="535"/>
      <c r="C373" s="536"/>
      <c r="D373" s="528"/>
      <c r="E373" s="529"/>
      <c r="F373" s="538"/>
      <c r="G373" s="40"/>
    </row>
    <row r="374" spans="1:9" s="184" customFormat="1" ht="25.5" x14ac:dyDescent="0.2">
      <c r="B374" s="526" t="s">
        <v>1043</v>
      </c>
      <c r="C374" s="527" t="s">
        <v>1044</v>
      </c>
      <c r="D374" s="565" t="s">
        <v>1</v>
      </c>
      <c r="E374" s="529">
        <v>1</v>
      </c>
      <c r="F374" s="75">
        <v>0</v>
      </c>
      <c r="G374" s="40">
        <f t="shared" ref="G374" si="113">F374*E374</f>
        <v>0</v>
      </c>
    </row>
    <row r="375" spans="1:9" s="184" customFormat="1" ht="6" customHeight="1" x14ac:dyDescent="0.2">
      <c r="B375" s="535"/>
      <c r="C375" s="536"/>
      <c r="D375" s="528"/>
      <c r="E375" s="529"/>
      <c r="F375" s="538"/>
      <c r="G375" s="40"/>
    </row>
    <row r="376" spans="1:9" s="184" customFormat="1" ht="25.5" x14ac:dyDescent="0.2">
      <c r="B376" s="526" t="s">
        <v>1045</v>
      </c>
      <c r="C376" s="527" t="s">
        <v>1046</v>
      </c>
      <c r="D376" s="565" t="s">
        <v>1</v>
      </c>
      <c r="E376" s="529">
        <v>1</v>
      </c>
      <c r="F376" s="75">
        <v>0</v>
      </c>
      <c r="G376" s="40">
        <f t="shared" ref="G376" si="114">F376*E376</f>
        <v>0</v>
      </c>
    </row>
    <row r="377" spans="1:9" s="184" customFormat="1" ht="6" customHeight="1" x14ac:dyDescent="0.2">
      <c r="B377" s="514"/>
      <c r="C377" s="266"/>
      <c r="D377" s="240"/>
      <c r="E377" s="241"/>
      <c r="F377" s="242"/>
      <c r="G377" s="40"/>
    </row>
    <row r="378" spans="1:9" ht="13.5" thickBot="1" x14ac:dyDescent="0.25">
      <c r="A378" s="282"/>
      <c r="B378" s="222" t="s">
        <v>711</v>
      </c>
      <c r="C378" s="297" t="s">
        <v>996</v>
      </c>
      <c r="D378" s="283" t="s">
        <v>512</v>
      </c>
      <c r="E378" s="223"/>
      <c r="F378" s="224"/>
      <c r="G378" s="284">
        <f>SUM(G343:G377)</f>
        <v>0</v>
      </c>
    </row>
    <row r="379" spans="1:9" ht="13.5" thickTop="1" x14ac:dyDescent="0.2">
      <c r="A379" s="192"/>
      <c r="B379" s="206"/>
      <c r="C379" s="255"/>
      <c r="D379" s="278"/>
      <c r="E379" s="208"/>
      <c r="F379" s="209"/>
      <c r="G379" s="210"/>
    </row>
    <row r="380" spans="1:9" x14ac:dyDescent="0.2">
      <c r="A380" s="265"/>
      <c r="B380" s="319"/>
      <c r="G380" s="240"/>
    </row>
    <row r="381" spans="1:9" ht="9.9499999999999993" customHeight="1" x14ac:dyDescent="0.2"/>
    <row r="382" spans="1:9" s="184" customFormat="1" ht="15" customHeight="1" x14ac:dyDescent="0.2">
      <c r="B382" s="240"/>
      <c r="C382" s="266"/>
      <c r="D382" s="240"/>
      <c r="E382" s="241"/>
      <c r="F382" s="242"/>
      <c r="G382" s="243"/>
      <c r="H382" s="191"/>
      <c r="I382" s="191"/>
    </row>
    <row r="389" spans="2:9" s="184" customFormat="1" x14ac:dyDescent="0.2">
      <c r="B389" s="240"/>
      <c r="C389" s="266"/>
      <c r="D389" s="240"/>
      <c r="E389" s="241"/>
      <c r="F389" s="242"/>
      <c r="G389" s="243"/>
      <c r="H389" s="191"/>
      <c r="I389" s="191"/>
    </row>
    <row r="390" spans="2:9" s="184" customFormat="1" ht="8.25" customHeight="1" x14ac:dyDescent="0.2">
      <c r="B390" s="240"/>
      <c r="C390" s="266"/>
      <c r="D390" s="240"/>
      <c r="E390" s="241"/>
      <c r="F390" s="242"/>
      <c r="G390" s="243"/>
      <c r="H390" s="191"/>
      <c r="I390" s="191"/>
    </row>
    <row r="391" spans="2:9" s="184" customFormat="1" x14ac:dyDescent="0.2">
      <c r="B391" s="240"/>
      <c r="C391" s="266"/>
      <c r="D391" s="240"/>
      <c r="E391" s="241"/>
      <c r="F391" s="242"/>
      <c r="G391" s="243"/>
      <c r="H391" s="191"/>
      <c r="I391" s="191"/>
    </row>
    <row r="392" spans="2:9" s="184" customFormat="1" x14ac:dyDescent="0.2">
      <c r="B392" s="240"/>
      <c r="C392" s="266"/>
      <c r="D392" s="240"/>
      <c r="E392" s="241"/>
      <c r="F392" s="242"/>
      <c r="G392" s="243"/>
      <c r="H392" s="191"/>
      <c r="I392" s="191"/>
    </row>
    <row r="393" spans="2:9" s="184" customFormat="1" x14ac:dyDescent="0.2">
      <c r="B393" s="240"/>
      <c r="C393" s="266"/>
      <c r="D393" s="240"/>
      <c r="E393" s="241"/>
      <c r="F393" s="242"/>
      <c r="G393" s="243"/>
      <c r="H393" s="191"/>
      <c r="I393" s="191"/>
    </row>
    <row r="394" spans="2:9" s="184" customFormat="1" x14ac:dyDescent="0.2">
      <c r="B394" s="240"/>
      <c r="C394" s="266"/>
      <c r="D394" s="240"/>
      <c r="E394" s="241"/>
      <c r="F394" s="242"/>
      <c r="G394" s="243"/>
      <c r="H394" s="191"/>
      <c r="I394" s="191"/>
    </row>
    <row r="395" spans="2:9" s="184" customFormat="1" x14ac:dyDescent="0.2">
      <c r="B395" s="240"/>
      <c r="C395" s="266"/>
      <c r="D395" s="240"/>
      <c r="E395" s="241"/>
      <c r="F395" s="242"/>
      <c r="G395" s="243"/>
      <c r="H395" s="191"/>
      <c r="I395" s="191"/>
    </row>
    <row r="396" spans="2:9" s="184" customFormat="1" ht="7.5" customHeight="1" x14ac:dyDescent="0.2">
      <c r="B396" s="240"/>
      <c r="C396" s="266"/>
      <c r="D396" s="240"/>
      <c r="E396" s="241"/>
      <c r="F396" s="242"/>
      <c r="G396" s="243"/>
      <c r="H396" s="191"/>
      <c r="I396" s="191"/>
    </row>
    <row r="398" spans="2:9" ht="7.5" customHeight="1" x14ac:dyDescent="0.2"/>
  </sheetData>
  <sheetProtection algorithmName="SHA-512" hashValue="JAM2ws1UZkvhJ5cRW1B24MaOhJKweOCLmRVI1vHLbWCSC7PJ3bRZ6XLk/D/xNQ0QRDn0iEKUWYxA4inlog8a3w==" saltValue="cs2YyIdgdxHqA50zfPcgZQ==" spinCount="100000" sheet="1" objects="1" scenarios="1"/>
  <mergeCells count="1">
    <mergeCell ref="C2:G2"/>
  </mergeCells>
  <conditionalFormatting sqref="F58">
    <cfRule type="expression" dxfId="119" priority="129">
      <formula>F58=""</formula>
    </cfRule>
  </conditionalFormatting>
  <conditionalFormatting sqref="F60">
    <cfRule type="expression" dxfId="118" priority="130">
      <formula>F60=""</formula>
    </cfRule>
  </conditionalFormatting>
  <conditionalFormatting sqref="F62">
    <cfRule type="expression" dxfId="117" priority="127">
      <formula>F62=""</formula>
    </cfRule>
  </conditionalFormatting>
  <conditionalFormatting sqref="F64">
    <cfRule type="expression" dxfId="116" priority="128">
      <formula>F64=""</formula>
    </cfRule>
  </conditionalFormatting>
  <conditionalFormatting sqref="F66">
    <cfRule type="expression" dxfId="115" priority="125">
      <formula>F66=""</formula>
    </cfRule>
  </conditionalFormatting>
  <conditionalFormatting sqref="F68">
    <cfRule type="expression" dxfId="114" priority="126">
      <formula>F68=""</formula>
    </cfRule>
  </conditionalFormatting>
  <conditionalFormatting sqref="F70">
    <cfRule type="expression" dxfId="113" priority="123">
      <formula>F70=""</formula>
    </cfRule>
  </conditionalFormatting>
  <conditionalFormatting sqref="F72">
    <cfRule type="expression" dxfId="112" priority="124">
      <formula>F72=""</formula>
    </cfRule>
  </conditionalFormatting>
  <conditionalFormatting sqref="F74">
    <cfRule type="expression" dxfId="111" priority="121">
      <formula>F74=""</formula>
    </cfRule>
  </conditionalFormatting>
  <conditionalFormatting sqref="F76">
    <cfRule type="expression" dxfId="110" priority="122">
      <formula>F76=""</formula>
    </cfRule>
  </conditionalFormatting>
  <conditionalFormatting sqref="F80 F82">
    <cfRule type="expression" dxfId="109" priority="119">
      <formula>F80=""</formula>
    </cfRule>
  </conditionalFormatting>
  <conditionalFormatting sqref="F84">
    <cfRule type="expression" dxfId="108" priority="29">
      <formula>F84=""</formula>
    </cfRule>
  </conditionalFormatting>
  <conditionalFormatting sqref="F86">
    <cfRule type="expression" dxfId="107" priority="28">
      <formula>F86=""</formula>
    </cfRule>
  </conditionalFormatting>
  <conditionalFormatting sqref="F88">
    <cfRule type="expression" dxfId="106" priority="30">
      <formula>F88=""</formula>
    </cfRule>
  </conditionalFormatting>
  <conditionalFormatting sqref="F93">
    <cfRule type="expression" dxfId="105" priority="117">
      <formula>F93=""</formula>
    </cfRule>
  </conditionalFormatting>
  <conditionalFormatting sqref="F95">
    <cfRule type="expression" dxfId="104" priority="118">
      <formula>F95=""</formula>
    </cfRule>
  </conditionalFormatting>
  <conditionalFormatting sqref="F99">
    <cfRule type="expression" dxfId="103" priority="116">
      <formula>F99=""</formula>
    </cfRule>
  </conditionalFormatting>
  <conditionalFormatting sqref="F103">
    <cfRule type="expression" dxfId="102" priority="114">
      <formula>F103=""</formula>
    </cfRule>
  </conditionalFormatting>
  <conditionalFormatting sqref="F105">
    <cfRule type="expression" dxfId="101" priority="115">
      <formula>F105=""</formula>
    </cfRule>
  </conditionalFormatting>
  <conditionalFormatting sqref="F116">
    <cfRule type="expression" dxfId="100" priority="112">
      <formula>F116=""</formula>
    </cfRule>
  </conditionalFormatting>
  <conditionalFormatting sqref="F118">
    <cfRule type="expression" dxfId="99" priority="113">
      <formula>F118=""</formula>
    </cfRule>
  </conditionalFormatting>
  <conditionalFormatting sqref="F120">
    <cfRule type="expression" dxfId="98" priority="111">
      <formula>F120=""</formula>
    </cfRule>
  </conditionalFormatting>
  <conditionalFormatting sqref="F122">
    <cfRule type="expression" dxfId="97" priority="26">
      <formula>F122=""</formula>
    </cfRule>
  </conditionalFormatting>
  <conditionalFormatting sqref="F124">
    <cfRule type="expression" dxfId="96" priority="27">
      <formula>F124=""</formula>
    </cfRule>
  </conditionalFormatting>
  <conditionalFormatting sqref="F126">
    <cfRule type="expression" dxfId="95" priority="110">
      <formula>F126=""</formula>
    </cfRule>
  </conditionalFormatting>
  <conditionalFormatting sqref="F130">
    <cfRule type="expression" dxfId="94" priority="108">
      <formula>F130=""</formula>
    </cfRule>
  </conditionalFormatting>
  <conditionalFormatting sqref="F132">
    <cfRule type="expression" dxfId="93" priority="109">
      <formula>F132=""</formula>
    </cfRule>
  </conditionalFormatting>
  <conditionalFormatting sqref="F136">
    <cfRule type="expression" dxfId="92" priority="106">
      <formula>F136=""</formula>
    </cfRule>
  </conditionalFormatting>
  <conditionalFormatting sqref="F140">
    <cfRule type="expression" dxfId="91" priority="104">
      <formula>F140=""</formula>
    </cfRule>
  </conditionalFormatting>
  <conditionalFormatting sqref="F142">
    <cfRule type="expression" dxfId="90" priority="25">
      <formula>F142=""</formula>
    </cfRule>
  </conditionalFormatting>
  <conditionalFormatting sqref="F144">
    <cfRule type="expression" dxfId="89" priority="23">
      <formula>F144=""</formula>
    </cfRule>
  </conditionalFormatting>
  <conditionalFormatting sqref="F146">
    <cfRule type="expression" dxfId="88" priority="105">
      <formula>F146=""</formula>
    </cfRule>
  </conditionalFormatting>
  <conditionalFormatting sqref="F148">
    <cfRule type="expression" dxfId="87" priority="103">
      <formula>F148=""</formula>
    </cfRule>
  </conditionalFormatting>
  <conditionalFormatting sqref="F152">
    <cfRule type="expression" dxfId="86" priority="101">
      <formula>F152=""</formula>
    </cfRule>
  </conditionalFormatting>
  <conditionalFormatting sqref="F154">
    <cfRule type="expression" dxfId="85" priority="102">
      <formula>F154=""</formula>
    </cfRule>
  </conditionalFormatting>
  <conditionalFormatting sqref="F158">
    <cfRule type="expression" dxfId="84" priority="99">
      <formula>F158=""</formula>
    </cfRule>
  </conditionalFormatting>
  <conditionalFormatting sqref="F160">
    <cfRule type="expression" dxfId="83" priority="100">
      <formula>F160=""</formula>
    </cfRule>
  </conditionalFormatting>
  <conditionalFormatting sqref="F162">
    <cfRule type="expression" dxfId="82" priority="98">
      <formula>F162=""</formula>
    </cfRule>
  </conditionalFormatting>
  <conditionalFormatting sqref="F164">
    <cfRule type="expression" dxfId="81" priority="97">
      <formula>F164=""</formula>
    </cfRule>
  </conditionalFormatting>
  <conditionalFormatting sqref="F166">
    <cfRule type="expression" dxfId="80" priority="37">
      <formula>F166=""</formula>
    </cfRule>
  </conditionalFormatting>
  <conditionalFormatting sqref="F178">
    <cfRule type="expression" dxfId="79" priority="24">
      <formula>F178=""</formula>
    </cfRule>
  </conditionalFormatting>
  <conditionalFormatting sqref="F180">
    <cfRule type="expression" dxfId="78" priority="95">
      <formula>F180=""</formula>
    </cfRule>
  </conditionalFormatting>
  <conditionalFormatting sqref="F182">
    <cfRule type="expression" dxfId="77" priority="96">
      <formula>F182=""</formula>
    </cfRule>
  </conditionalFormatting>
  <conditionalFormatting sqref="F186">
    <cfRule type="expression" dxfId="76" priority="16">
      <formula>F186=""</formula>
    </cfRule>
  </conditionalFormatting>
  <conditionalFormatting sqref="F188">
    <cfRule type="expression" dxfId="75" priority="94">
      <formula>F188=""</formula>
    </cfRule>
  </conditionalFormatting>
  <conditionalFormatting sqref="F193">
    <cfRule type="expression" dxfId="74" priority="92">
      <formula>F193=""</formula>
    </cfRule>
  </conditionalFormatting>
  <conditionalFormatting sqref="F195">
    <cfRule type="expression" dxfId="73" priority="93">
      <formula>F195=""</formula>
    </cfRule>
  </conditionalFormatting>
  <conditionalFormatting sqref="F199">
    <cfRule type="expression" dxfId="72" priority="90">
      <formula>F199=""</formula>
    </cfRule>
  </conditionalFormatting>
  <conditionalFormatting sqref="F201">
    <cfRule type="expression" dxfId="71" priority="91">
      <formula>F201=""</formula>
    </cfRule>
  </conditionalFormatting>
  <conditionalFormatting sqref="F203">
    <cfRule type="expression" dxfId="70" priority="89">
      <formula>F203=""</formula>
    </cfRule>
  </conditionalFormatting>
  <conditionalFormatting sqref="F205">
    <cfRule type="expression" dxfId="69" priority="39">
      <formula>F205=""</formula>
    </cfRule>
  </conditionalFormatting>
  <conditionalFormatting sqref="F207">
    <cfRule type="expression" dxfId="68" priority="38">
      <formula>F207=""</formula>
    </cfRule>
  </conditionalFormatting>
  <conditionalFormatting sqref="F211">
    <cfRule type="expression" dxfId="67" priority="87">
      <formula>F211=""</formula>
    </cfRule>
  </conditionalFormatting>
  <conditionalFormatting sqref="F213">
    <cfRule type="expression" dxfId="66" priority="88">
      <formula>F213=""</formula>
    </cfRule>
  </conditionalFormatting>
  <conditionalFormatting sqref="F218">
    <cfRule type="expression" dxfId="65" priority="85">
      <formula>F218=""</formula>
    </cfRule>
  </conditionalFormatting>
  <conditionalFormatting sqref="F220">
    <cfRule type="expression" dxfId="64" priority="86">
      <formula>F220=""</formula>
    </cfRule>
  </conditionalFormatting>
  <conditionalFormatting sqref="F222">
    <cfRule type="expression" dxfId="63" priority="84">
      <formula>F222=""</formula>
    </cfRule>
  </conditionalFormatting>
  <conditionalFormatting sqref="F226">
    <cfRule type="expression" dxfId="62" priority="17">
      <formula>F226=""</formula>
    </cfRule>
  </conditionalFormatting>
  <conditionalFormatting sqref="F228">
    <cfRule type="expression" dxfId="61" priority="83">
      <formula>F228=""</formula>
    </cfRule>
  </conditionalFormatting>
  <conditionalFormatting sqref="F239">
    <cfRule type="expression" dxfId="60" priority="81">
      <formula>F239=""</formula>
    </cfRule>
  </conditionalFormatting>
  <conditionalFormatting sqref="F241">
    <cfRule type="expression" dxfId="59" priority="82">
      <formula>F241=""</formula>
    </cfRule>
  </conditionalFormatting>
  <conditionalFormatting sqref="F243">
    <cfRule type="expression" dxfId="58" priority="80">
      <formula>F243=""</formula>
    </cfRule>
  </conditionalFormatting>
  <conditionalFormatting sqref="F245">
    <cfRule type="expression" dxfId="57" priority="79">
      <formula>F245=""</formula>
    </cfRule>
  </conditionalFormatting>
  <conditionalFormatting sqref="F249">
    <cfRule type="expression" dxfId="56" priority="77">
      <formula>F249=""</formula>
    </cfRule>
  </conditionalFormatting>
  <conditionalFormatting sqref="F251">
    <cfRule type="expression" dxfId="55" priority="78">
      <formula>F251=""</formula>
    </cfRule>
  </conditionalFormatting>
  <conditionalFormatting sqref="F253">
    <cfRule type="expression" dxfId="54" priority="76">
      <formula>F253=""</formula>
    </cfRule>
  </conditionalFormatting>
  <conditionalFormatting sqref="F255">
    <cfRule type="expression" dxfId="53" priority="75">
      <formula>F255=""</formula>
    </cfRule>
  </conditionalFormatting>
  <conditionalFormatting sqref="F257">
    <cfRule type="expression" dxfId="52" priority="73">
      <formula>F257=""</formula>
    </cfRule>
  </conditionalFormatting>
  <conditionalFormatting sqref="F259">
    <cfRule type="expression" dxfId="51" priority="74">
      <formula>F259=""</formula>
    </cfRule>
  </conditionalFormatting>
  <conditionalFormatting sqref="F261">
    <cfRule type="expression" dxfId="50" priority="22">
      <formula>F261=""</formula>
    </cfRule>
  </conditionalFormatting>
  <conditionalFormatting sqref="F263">
    <cfRule type="expression" dxfId="49" priority="72">
      <formula>F263=""</formula>
    </cfRule>
  </conditionalFormatting>
  <conditionalFormatting sqref="F265">
    <cfRule type="expression" dxfId="48" priority="71">
      <formula>F265=""</formula>
    </cfRule>
  </conditionalFormatting>
  <conditionalFormatting sqref="F267">
    <cfRule type="expression" dxfId="47" priority="70">
      <formula>F267=""</formula>
    </cfRule>
  </conditionalFormatting>
  <conditionalFormatting sqref="F269">
    <cfRule type="expression" dxfId="46" priority="69">
      <formula>F269=""</formula>
    </cfRule>
  </conditionalFormatting>
  <conditionalFormatting sqref="F273">
    <cfRule type="expression" dxfId="45" priority="67">
      <formula>F273=""</formula>
    </cfRule>
  </conditionalFormatting>
  <conditionalFormatting sqref="F275">
    <cfRule type="expression" dxfId="44" priority="68">
      <formula>F275=""</formula>
    </cfRule>
  </conditionalFormatting>
  <conditionalFormatting sqref="F277">
    <cfRule type="expression" dxfId="43" priority="66">
      <formula>F277=""</formula>
    </cfRule>
  </conditionalFormatting>
  <conditionalFormatting sqref="F279">
    <cfRule type="expression" dxfId="42" priority="65">
      <formula>F279=""</formula>
    </cfRule>
  </conditionalFormatting>
  <conditionalFormatting sqref="F281">
    <cfRule type="expression" dxfId="41" priority="64">
      <formula>F281=""</formula>
    </cfRule>
  </conditionalFormatting>
  <conditionalFormatting sqref="F292">
    <cfRule type="expression" dxfId="40" priority="63">
      <formula>F292=""</formula>
    </cfRule>
  </conditionalFormatting>
  <conditionalFormatting sqref="F303">
    <cfRule type="expression" dxfId="39" priority="62">
      <formula>F303=""</formula>
    </cfRule>
  </conditionalFormatting>
  <conditionalFormatting sqref="F305">
    <cfRule type="expression" dxfId="38" priority="61">
      <formula>F305=""</formula>
    </cfRule>
  </conditionalFormatting>
  <conditionalFormatting sqref="F307">
    <cfRule type="expression" dxfId="37" priority="60">
      <formula>F307=""</formula>
    </cfRule>
  </conditionalFormatting>
  <conditionalFormatting sqref="F309">
    <cfRule type="expression" dxfId="36" priority="59">
      <formula>F309=""</formula>
    </cfRule>
  </conditionalFormatting>
  <conditionalFormatting sqref="F311">
    <cfRule type="expression" dxfId="35" priority="58">
      <formula>F311=""</formula>
    </cfRule>
  </conditionalFormatting>
  <conditionalFormatting sqref="F313">
    <cfRule type="expression" dxfId="34" priority="57">
      <formula>F313=""</formula>
    </cfRule>
  </conditionalFormatting>
  <conditionalFormatting sqref="F317">
    <cfRule type="expression" dxfId="33" priority="56">
      <formula>F317=""</formula>
    </cfRule>
  </conditionalFormatting>
  <conditionalFormatting sqref="F319">
    <cfRule type="expression" dxfId="32" priority="55">
      <formula>F319=""</formula>
    </cfRule>
  </conditionalFormatting>
  <conditionalFormatting sqref="F321">
    <cfRule type="expression" dxfId="31" priority="54">
      <formula>F321=""</formula>
    </cfRule>
  </conditionalFormatting>
  <conditionalFormatting sqref="F323">
    <cfRule type="expression" dxfId="30" priority="53">
      <formula>F323=""</formula>
    </cfRule>
  </conditionalFormatting>
  <conditionalFormatting sqref="F325">
    <cfRule type="expression" dxfId="29" priority="52">
      <formula>F325=""</formula>
    </cfRule>
  </conditionalFormatting>
  <conditionalFormatting sqref="F327">
    <cfRule type="expression" dxfId="28" priority="51">
      <formula>F327=""</formula>
    </cfRule>
  </conditionalFormatting>
  <conditionalFormatting sqref="F329">
    <cfRule type="expression" dxfId="27" priority="50">
      <formula>F329=""</formula>
    </cfRule>
  </conditionalFormatting>
  <conditionalFormatting sqref="F333">
    <cfRule type="expression" dxfId="26" priority="49">
      <formula>F333=""</formula>
    </cfRule>
  </conditionalFormatting>
  <conditionalFormatting sqref="F344">
    <cfRule type="expression" dxfId="25" priority="48">
      <formula>F344=""</formula>
    </cfRule>
  </conditionalFormatting>
  <conditionalFormatting sqref="F348">
    <cfRule type="expression" dxfId="24" priority="46">
      <formula>F348=""</formula>
    </cfRule>
  </conditionalFormatting>
  <conditionalFormatting sqref="F352">
    <cfRule type="expression" dxfId="23" priority="45">
      <formula>F352=""</formula>
    </cfRule>
  </conditionalFormatting>
  <conditionalFormatting sqref="F360">
    <cfRule type="expression" dxfId="22" priority="43">
      <formula>F360=""</formula>
    </cfRule>
  </conditionalFormatting>
  <conditionalFormatting sqref="F364">
    <cfRule type="expression" dxfId="21" priority="42">
      <formula>F364=""</formula>
    </cfRule>
  </conditionalFormatting>
  <conditionalFormatting sqref="F366">
    <cfRule type="expression" dxfId="20" priority="19">
      <formula>F366=""</formula>
    </cfRule>
  </conditionalFormatting>
  <conditionalFormatting sqref="F368">
    <cfRule type="expression" dxfId="19" priority="41">
      <formula>F368=""</formula>
    </cfRule>
  </conditionalFormatting>
  <conditionalFormatting sqref="F370">
    <cfRule type="expression" dxfId="18" priority="20">
      <formula>F370=""</formula>
    </cfRule>
  </conditionalFormatting>
  <conditionalFormatting sqref="F372">
    <cfRule type="expression" dxfId="17" priority="21">
      <formula>F372=""</formula>
    </cfRule>
  </conditionalFormatting>
  <conditionalFormatting sqref="F374">
    <cfRule type="expression" dxfId="16" priority="18">
      <formula>F374=""</formula>
    </cfRule>
  </conditionalFormatting>
  <conditionalFormatting sqref="F376">
    <cfRule type="expression" dxfId="15" priority="40">
      <formula>F376=""</formula>
    </cfRule>
  </conditionalFormatting>
  <conditionalFormatting sqref="F356">
    <cfRule type="expression" dxfId="14" priority="15">
      <formula>F356=""</formula>
    </cfRule>
  </conditionalFormatting>
  <conditionalFormatting sqref="F56">
    <cfRule type="expression" dxfId="13" priority="14">
      <formula>F56=""</formula>
    </cfRule>
  </conditionalFormatting>
  <conditionalFormatting sqref="F54">
    <cfRule type="expression" dxfId="12" priority="13">
      <formula>F54=""</formula>
    </cfRule>
  </conditionalFormatting>
  <conditionalFormatting sqref="F50">
    <cfRule type="expression" dxfId="11" priority="12">
      <formula>F50=""</formula>
    </cfRule>
  </conditionalFormatting>
  <conditionalFormatting sqref="F48">
    <cfRule type="expression" dxfId="10" priority="11">
      <formula>F48=""</formula>
    </cfRule>
  </conditionalFormatting>
  <conditionalFormatting sqref="F46">
    <cfRule type="expression" dxfId="9" priority="10">
      <formula>F46=""</formula>
    </cfRule>
  </conditionalFormatting>
  <conditionalFormatting sqref="F44">
    <cfRule type="expression" dxfId="8" priority="9">
      <formula>F44=""</formula>
    </cfRule>
  </conditionalFormatting>
  <conditionalFormatting sqref="F42">
    <cfRule type="expression" dxfId="7" priority="8">
      <formula>F42=""</formula>
    </cfRule>
  </conditionalFormatting>
  <conditionalFormatting sqref="F38">
    <cfRule type="expression" dxfId="6" priority="7">
      <formula>F38=""</formula>
    </cfRule>
  </conditionalFormatting>
  <conditionalFormatting sqref="F36">
    <cfRule type="expression" dxfId="5" priority="6">
      <formula>F36=""</formula>
    </cfRule>
  </conditionalFormatting>
  <conditionalFormatting sqref="F31">
    <cfRule type="expression" dxfId="4" priority="5">
      <formula>F31=""</formula>
    </cfRule>
  </conditionalFormatting>
  <conditionalFormatting sqref="F29">
    <cfRule type="expression" dxfId="3" priority="4">
      <formula>F29=""</formula>
    </cfRule>
  </conditionalFormatting>
  <conditionalFormatting sqref="F27">
    <cfRule type="expression" dxfId="2" priority="3">
      <formula>F27=""</formula>
    </cfRule>
  </conditionalFormatting>
  <conditionalFormatting sqref="F25">
    <cfRule type="expression" dxfId="1" priority="2">
      <formula>F25=""</formula>
    </cfRule>
  </conditionalFormatting>
  <conditionalFormatting sqref="F23">
    <cfRule type="expression" dxfId="0" priority="1">
      <formula>F23=""</formula>
    </cfRule>
  </conditionalFormatting>
  <pageMargins left="0.78740157480314965" right="0.27559055118110237" top="0.86614173228346458" bottom="0.74803149606299213" header="0.31496062992125984" footer="0.31496062992125984"/>
  <pageSetup paperSize="9" scale="88" orientation="portrait" r:id="rId1"/>
  <headerFooter alignWithMargins="0">
    <oddFooter>&amp;C&amp;"Arial,Navadno"&amp;P / &amp;N</oddFooter>
  </headerFooter>
  <rowBreaks count="2" manualBreakCount="2">
    <brk id="148" max="16383" man="1"/>
    <brk id="348" max="16383" man="1"/>
  </rowBreaks>
  <ignoredErrors>
    <ignoredError sqref="B23 B25 B27" twoDigitTextYear="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9</vt:i4>
      </vt:variant>
      <vt:variant>
        <vt:lpstr>Imenovani obsegi</vt:lpstr>
      </vt:variant>
      <vt:variant>
        <vt:i4>13</vt:i4>
      </vt:variant>
    </vt:vector>
  </HeadingPairs>
  <TitlesOfParts>
    <vt:vector size="22" baseType="lpstr">
      <vt:lpstr>Rekapitulacija_VO_GD</vt:lpstr>
      <vt:lpstr>Vrocevod_OBNOVA_T-1810_DN150_GD</vt:lpstr>
      <vt:lpstr>Vrocevod_NOVO_T-1810_DN150_GD</vt:lpstr>
      <vt:lpstr>Priključek P-2577_DN65_GD</vt:lpstr>
      <vt:lpstr>PLINOVOD_PRESTAVITEV N-12005 PE</vt:lpstr>
      <vt:lpstr>V1</vt:lpstr>
      <vt:lpstr>PRIKLJUČKI</vt:lpstr>
      <vt:lpstr>SPL-TUJE</vt:lpstr>
      <vt:lpstr>Obnova cestišča</vt:lpstr>
      <vt:lpstr>'Obnova cestišča'!Področje_tiskanja</vt:lpstr>
      <vt:lpstr>'PLINOVOD_PRESTAVITEV N-12005 PE'!Področje_tiskanja</vt:lpstr>
      <vt:lpstr>'Priključek P-2577_DN65_GD'!Področje_tiskanja</vt:lpstr>
      <vt:lpstr>PRIKLJUČKI!Področje_tiskanja</vt:lpstr>
      <vt:lpstr>Rekapitulacija_VO_GD!Področje_tiskanja</vt:lpstr>
      <vt:lpstr>'SPL-TUJE'!Področje_tiskanja</vt:lpstr>
      <vt:lpstr>'V1'!Področje_tiskanja</vt:lpstr>
      <vt:lpstr>'Vrocevod_NOVO_T-1810_DN150_GD'!Področje_tiskanja</vt:lpstr>
      <vt:lpstr>'Vrocevod_OBNOVA_T-1810_DN150_GD'!Področje_tiskanja</vt:lpstr>
      <vt:lpstr>'PLINOVOD_PRESTAVITEV N-12005 PE'!Tiskanje_naslovov</vt:lpstr>
      <vt:lpstr>'Priključek P-2577_DN65_GD'!Tiskanje_naslovov</vt:lpstr>
      <vt:lpstr>'Vrocevod_NOVO_T-1810_DN150_GD'!Tiskanje_naslovov</vt:lpstr>
      <vt:lpstr>'Vrocevod_OBNOVA_T-1810_DN150_GD'!Tiskanje_naslovov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popisi plin 100mbar</dc:title>
  <dc:creator>KProjektL</dc:creator>
  <dc:description>izdelan: 31/08-2005</dc:description>
  <cp:lastModifiedBy>Silvester Koren</cp:lastModifiedBy>
  <cp:lastPrinted>2025-04-01T07:51:13Z</cp:lastPrinted>
  <dcterms:created xsi:type="dcterms:W3CDTF">1999-05-03T05:58:28Z</dcterms:created>
  <dcterms:modified xsi:type="dcterms:W3CDTF">2025-04-01T08:18:51Z</dcterms:modified>
</cp:coreProperties>
</file>