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G:\VKS\2023\VKS-83-23 Prestavitev javne sanitarne in meteorne kanalizacije ter obnova vodovoda v Horjulski cesti\Objava RD VKS-83-23\"/>
    </mc:Choice>
  </mc:AlternateContent>
  <bookViews>
    <workbookView xWindow="0" yWindow="0" windowWidth="19365" windowHeight="10515" tabRatio="799"/>
  </bookViews>
  <sheets>
    <sheet name="Rekapitulacija skupaj" sheetId="78" r:id="rId1"/>
    <sheet name="Rekapitulacija KA" sheetId="6" r:id="rId2"/>
    <sheet name="0-Preddela" sheetId="52" r:id="rId3"/>
    <sheet name="KANAL K1" sheetId="68" r:id="rId4"/>
    <sheet name="KANAL M1" sheetId="70" r:id="rId5"/>
    <sheet name="kubature" sheetId="53" r:id="rId6"/>
    <sheet name="PRVA STRAN" sheetId="71" r:id="rId7"/>
    <sheet name="Uvodne opombe" sheetId="72" r:id="rId8"/>
    <sheet name="Obrazec" sheetId="73" r:id="rId9"/>
    <sheet name="Rekapitulacija VO" sheetId="74" r:id="rId10"/>
    <sheet name="SPL-TUJE" sheetId="75" r:id="rId11"/>
    <sheet name="V1 in V2" sheetId="76" r:id="rId12"/>
    <sheet name="PRIKLJUČKI" sheetId="77" r:id="rId13"/>
  </sheets>
  <definedNames>
    <definedName name="_Hlk9417092" localSheetId="1">'Rekapitulacija KA'!#REF!</definedName>
    <definedName name="_Hlk9417092" localSheetId="0">'Rekapitulacija skupaj'!#REF!</definedName>
    <definedName name="_xlnm.Print_Area" localSheetId="2">'0-Preddela'!$B$1:$G$17</definedName>
    <definedName name="_xlnm.Print_Area" localSheetId="3">'KANAL K1'!$B$1:$G$122</definedName>
    <definedName name="_xlnm.Print_Area" localSheetId="4">'KANAL M1'!$B$1:$G$126</definedName>
    <definedName name="_xlnm.Print_Area" localSheetId="8">Obrazec!$A$1:$H$52</definedName>
    <definedName name="_xlnm.Print_Area" localSheetId="12">PRIKLJUČKI!$A$1:$G$214</definedName>
    <definedName name="_xlnm.Print_Area" localSheetId="6">'PRVA STRAN'!$A$1:$K$45</definedName>
    <definedName name="_xlnm.Print_Area" localSheetId="1">'Rekapitulacija KA'!$A$1:$D$64</definedName>
    <definedName name="_xlnm.Print_Area" localSheetId="0">'Rekapitulacija skupaj'!$A$1:$D$64</definedName>
    <definedName name="_xlnm.Print_Area" localSheetId="9">'Rekapitulacija VO'!$A$1:$I$21</definedName>
    <definedName name="_xlnm.Print_Area" localSheetId="10">'SPL-TUJE'!$A$1:$G$61</definedName>
    <definedName name="_xlnm.Print_Area" localSheetId="7">'Uvodne opombe'!$A$1:$J$38</definedName>
    <definedName name="_xlnm.Print_Area" localSheetId="11">'V1 in V2'!$A$1:$G$260</definedName>
    <definedName name="_xlnm.Print_Titles" localSheetId="3">'KANAL K1'!$21:$21</definedName>
    <definedName name="_xlnm.Print_Titles" localSheetId="4">'KANAL M1'!$21:$21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45" i="70" l="1"/>
  <c r="G61" i="70" l="1"/>
  <c r="G55" i="70"/>
  <c r="G209" i="77" l="1"/>
  <c r="G207" i="77"/>
  <c r="G206" i="77"/>
  <c r="G203" i="77"/>
  <c r="G200" i="77"/>
  <c r="G197" i="77"/>
  <c r="G196" i="77"/>
  <c r="G193" i="77"/>
  <c r="G192" i="77"/>
  <c r="G191" i="77"/>
  <c r="G150" i="77"/>
  <c r="G148" i="77"/>
  <c r="G146" i="77"/>
  <c r="G144" i="77"/>
  <c r="G142" i="77"/>
  <c r="G140" i="77"/>
  <c r="G137" i="77"/>
  <c r="G134" i="77"/>
  <c r="G131" i="77"/>
  <c r="G115" i="77"/>
  <c r="G113" i="77"/>
  <c r="G109" i="77"/>
  <c r="G107" i="77"/>
  <c r="G103" i="77"/>
  <c r="G101" i="77"/>
  <c r="G99" i="77"/>
  <c r="G97" i="77"/>
  <c r="G96" i="77"/>
  <c r="G95" i="77"/>
  <c r="G92" i="77"/>
  <c r="G91" i="77"/>
  <c r="G88" i="77"/>
  <c r="G85" i="77"/>
  <c r="G83" i="77"/>
  <c r="G82" i="77"/>
  <c r="G71" i="77"/>
  <c r="G69" i="77"/>
  <c r="G67" i="77"/>
  <c r="G65" i="77"/>
  <c r="G62" i="77"/>
  <c r="G61" i="77"/>
  <c r="G58" i="77"/>
  <c r="G56" i="77"/>
  <c r="G55" i="77"/>
  <c r="G250" i="76"/>
  <c r="G248" i="76"/>
  <c r="G246" i="76"/>
  <c r="G244" i="76"/>
  <c r="H242" i="76"/>
  <c r="G242" i="76"/>
  <c r="G238" i="76"/>
  <c r="G234" i="76"/>
  <c r="G230" i="76"/>
  <c r="G229" i="76"/>
  <c r="G225" i="76"/>
  <c r="G224" i="76"/>
  <c r="G223" i="76"/>
  <c r="G222" i="76"/>
  <c r="G221" i="76"/>
  <c r="G220" i="76"/>
  <c r="G219" i="76"/>
  <c r="G218" i="76"/>
  <c r="G215" i="76"/>
  <c r="G214" i="76"/>
  <c r="G184" i="76"/>
  <c r="G182" i="76"/>
  <c r="G180" i="76"/>
  <c r="G178" i="76"/>
  <c r="G176" i="76"/>
  <c r="G174" i="76"/>
  <c r="G172" i="76"/>
  <c r="G170" i="76"/>
  <c r="G168" i="76"/>
  <c r="G166" i="76"/>
  <c r="G164" i="76"/>
  <c r="G161" i="76"/>
  <c r="G158" i="76"/>
  <c r="G155" i="76"/>
  <c r="G154" i="76"/>
  <c r="G151" i="76"/>
  <c r="G148" i="76"/>
  <c r="G146" i="76"/>
  <c r="G127" i="76"/>
  <c r="G123" i="76"/>
  <c r="G121" i="76"/>
  <c r="G119" i="76"/>
  <c r="G116" i="76"/>
  <c r="G113" i="76"/>
  <c r="G111" i="76"/>
  <c r="G110" i="76"/>
  <c r="G109" i="76"/>
  <c r="G106" i="76"/>
  <c r="G105" i="76"/>
  <c r="G103" i="76"/>
  <c r="G101" i="76"/>
  <c r="G100" i="76"/>
  <c r="G99" i="76"/>
  <c r="G98" i="76"/>
  <c r="G95" i="76"/>
  <c r="G93" i="76"/>
  <c r="G91" i="76"/>
  <c r="G89" i="76"/>
  <c r="G86" i="76"/>
  <c r="G84" i="76"/>
  <c r="G71" i="76"/>
  <c r="G69" i="76"/>
  <c r="G67" i="76"/>
  <c r="G65" i="76"/>
  <c r="G64" i="76"/>
  <c r="G63" i="76"/>
  <c r="G62" i="76"/>
  <c r="G61" i="76"/>
  <c r="G58" i="76"/>
  <c r="G56" i="76"/>
  <c r="G54" i="76"/>
  <c r="G52" i="76"/>
  <c r="G17" i="76"/>
  <c r="G59" i="75"/>
  <c r="G57" i="75"/>
  <c r="G55" i="75"/>
  <c r="G53" i="75"/>
  <c r="G51" i="75"/>
  <c r="G48" i="75"/>
  <c r="G46" i="75"/>
  <c r="G43" i="75"/>
  <c r="G40" i="75"/>
  <c r="G37" i="75"/>
  <c r="G35" i="75"/>
  <c r="G32" i="75"/>
  <c r="G31" i="75"/>
  <c r="G30" i="75"/>
  <c r="G29" i="75"/>
  <c r="G26" i="75"/>
  <c r="G25" i="75"/>
  <c r="G24" i="75"/>
  <c r="G23" i="75"/>
  <c r="G20" i="75"/>
  <c r="G18" i="75"/>
  <c r="G16" i="75"/>
  <c r="G14" i="75"/>
  <c r="G12" i="75"/>
  <c r="G9" i="75"/>
  <c r="I14" i="74"/>
  <c r="G61" i="75" l="1"/>
  <c r="G5" i="75" s="1"/>
  <c r="I20" i="74" s="1"/>
  <c r="G129" i="76"/>
  <c r="G131" i="76" s="1"/>
  <c r="G6" i="76" s="1"/>
  <c r="G73" i="76"/>
  <c r="G75" i="76" s="1"/>
  <c r="G73" i="77"/>
  <c r="G75" i="77"/>
  <c r="G252" i="76"/>
  <c r="G254" i="76" s="1"/>
  <c r="G208" i="76" s="1"/>
  <c r="G8" i="76" s="1"/>
  <c r="G186" i="76"/>
  <c r="G188" i="76" s="1"/>
  <c r="G117" i="77"/>
  <c r="G119" i="77" s="1"/>
  <c r="G152" i="77"/>
  <c r="G154" i="77" s="1"/>
  <c r="G126" i="77" s="1"/>
  <c r="G7" i="77" s="1"/>
  <c r="G211" i="77"/>
  <c r="G213" i="77" s="1"/>
  <c r="G5" i="76" l="1"/>
  <c r="G47" i="76"/>
  <c r="G140" i="76"/>
  <c r="G7" i="76"/>
  <c r="G9" i="76" s="1"/>
  <c r="G38" i="77"/>
  <c r="G6" i="77" s="1"/>
  <c r="G183" i="77"/>
  <c r="G8" i="77"/>
  <c r="G9" i="77" l="1"/>
  <c r="G11" i="77"/>
  <c r="G12" i="77" s="1"/>
  <c r="I7" i="77"/>
  <c r="I18" i="74"/>
  <c r="I17" i="74" s="1"/>
  <c r="I13" i="74"/>
  <c r="I12" i="74" s="1"/>
  <c r="I9" i="74" s="1"/>
  <c r="G23" i="76"/>
  <c r="I9" i="76"/>
  <c r="G71" i="70"/>
  <c r="G70" i="70"/>
  <c r="G69" i="70"/>
  <c r="G68" i="70"/>
  <c r="J45" i="70"/>
  <c r="E55" i="70" s="1"/>
  <c r="G121" i="70"/>
  <c r="E120" i="70"/>
  <c r="G120" i="70" s="1"/>
  <c r="G103" i="70"/>
  <c r="E96" i="70"/>
  <c r="E88" i="70"/>
  <c r="E87" i="70"/>
  <c r="E85" i="70"/>
  <c r="G85" i="70" s="1"/>
  <c r="E84" i="70"/>
  <c r="G84" i="70" s="1"/>
  <c r="I23" i="76" l="1"/>
  <c r="G24" i="76"/>
  <c r="G25" i="76"/>
  <c r="I4" i="74"/>
  <c r="D55" i="78" s="1"/>
  <c r="E86" i="70"/>
  <c r="E83" i="70"/>
  <c r="E82" i="70"/>
  <c r="G82" i="70" s="1"/>
  <c r="E77" i="70"/>
  <c r="G77" i="70" s="1"/>
  <c r="E78" i="70"/>
  <c r="G78" i="70" s="1"/>
  <c r="E72" i="68"/>
  <c r="G72" i="68" s="1"/>
  <c r="E73" i="68"/>
  <c r="G73" i="68"/>
  <c r="E24" i="70"/>
  <c r="E81" i="70" s="1"/>
  <c r="G124" i="70"/>
  <c r="G123" i="70"/>
  <c r="G122" i="70"/>
  <c r="G119" i="70"/>
  <c r="G114" i="70"/>
  <c r="G113" i="70"/>
  <c r="G112" i="70"/>
  <c r="G111" i="70"/>
  <c r="G105" i="70"/>
  <c r="G102" i="70"/>
  <c r="E100" i="70"/>
  <c r="G100" i="70" s="1"/>
  <c r="G99" i="70"/>
  <c r="G98" i="70"/>
  <c r="G96" i="70"/>
  <c r="E91" i="70"/>
  <c r="G83" i="70"/>
  <c r="G79" i="70"/>
  <c r="G67" i="70"/>
  <c r="G66" i="70"/>
  <c r="G72" i="70" s="1"/>
  <c r="G60" i="70"/>
  <c r="E59" i="70"/>
  <c r="G59" i="70" s="1"/>
  <c r="E58" i="70"/>
  <c r="G58" i="70" s="1"/>
  <c r="E56" i="70"/>
  <c r="G56" i="70" s="1"/>
  <c r="G46" i="70"/>
  <c r="G44" i="70"/>
  <c r="G36" i="70"/>
  <c r="G35" i="70"/>
  <c r="G34" i="70"/>
  <c r="G32" i="70"/>
  <c r="G31" i="70"/>
  <c r="G25" i="70"/>
  <c r="E58" i="68"/>
  <c r="G111" i="68"/>
  <c r="G110" i="68"/>
  <c r="G125" i="70" l="1"/>
  <c r="G126" i="70" s="1"/>
  <c r="G8" i="70" s="1"/>
  <c r="I5" i="74"/>
  <c r="I6" i="74" s="1"/>
  <c r="I87" i="70"/>
  <c r="G81" i="70"/>
  <c r="G87" i="70"/>
  <c r="G73" i="70"/>
  <c r="G5" i="70" s="1"/>
  <c r="E26" i="70"/>
  <c r="G26" i="70" s="1"/>
  <c r="E29" i="70"/>
  <c r="G29" i="70" s="1"/>
  <c r="E27" i="70"/>
  <c r="G27" i="70" s="1"/>
  <c r="G91" i="70"/>
  <c r="G88" i="70"/>
  <c r="E90" i="70"/>
  <c r="G90" i="70" s="1"/>
  <c r="G86" i="70"/>
  <c r="E107" i="70"/>
  <c r="G24" i="70"/>
  <c r="E30" i="70"/>
  <c r="G30" i="70" s="1"/>
  <c r="E42" i="70"/>
  <c r="E91" i="68"/>
  <c r="E95" i="68"/>
  <c r="G95" i="68" s="1"/>
  <c r="E45" i="70" l="1"/>
  <c r="G92" i="70"/>
  <c r="G93" i="70" s="1"/>
  <c r="G6" i="70" s="1"/>
  <c r="G37" i="70"/>
  <c r="G38" i="70" s="1"/>
  <c r="G3" i="70" s="1"/>
  <c r="E108" i="70"/>
  <c r="G107" i="70"/>
  <c r="E43" i="70"/>
  <c r="G43" i="70" s="1"/>
  <c r="G42" i="70"/>
  <c r="I91" i="70"/>
  <c r="E83" i="68"/>
  <c r="E85" i="68" s="1"/>
  <c r="E82" i="68"/>
  <c r="E80" i="68"/>
  <c r="E79" i="68"/>
  <c r="E75" i="68"/>
  <c r="E74" i="68"/>
  <c r="I72" i="68" s="1"/>
  <c r="E10" i="52"/>
  <c r="B23" i="53"/>
  <c r="E53" i="70" l="1"/>
  <c r="E54" i="70" s="1"/>
  <c r="E57" i="70" s="1"/>
  <c r="E48" i="70"/>
  <c r="E50" i="70"/>
  <c r="G50" i="70" s="1"/>
  <c r="E49" i="70"/>
  <c r="G49" i="70" s="1"/>
  <c r="E52" i="70"/>
  <c r="G48" i="70"/>
  <c r="E51" i="70"/>
  <c r="G51" i="70" s="1"/>
  <c r="G45" i="70"/>
  <c r="E109" i="70"/>
  <c r="G109" i="70" s="1"/>
  <c r="G108" i="70"/>
  <c r="E86" i="68"/>
  <c r="G52" i="70" l="1"/>
  <c r="G54" i="70"/>
  <c r="G53" i="70"/>
  <c r="G115" i="70"/>
  <c r="G116" i="70" s="1"/>
  <c r="G7" i="70" s="1"/>
  <c r="G57" i="70" l="1"/>
  <c r="G62" i="70" s="1"/>
  <c r="G63" i="70" l="1"/>
  <c r="G4" i="70" s="1"/>
  <c r="G9" i="70" s="1"/>
  <c r="I9" i="70" l="1"/>
  <c r="D54" i="6"/>
  <c r="G116" i="68"/>
  <c r="G108" i="68"/>
  <c r="G100" i="68"/>
  <c r="G101" i="68"/>
  <c r="E120" i="68" l="1"/>
  <c r="G99" i="68" l="1"/>
  <c r="G94" i="68"/>
  <c r="G91" i="68"/>
  <c r="G80" i="68"/>
  <c r="G79" i="68"/>
  <c r="G75" i="68"/>
  <c r="G74" i="68"/>
  <c r="E24" i="68"/>
  <c r="E42" i="68" s="1"/>
  <c r="E45" i="68" s="1"/>
  <c r="G120" i="68"/>
  <c r="G119" i="68"/>
  <c r="G118" i="68"/>
  <c r="G117" i="68"/>
  <c r="G109" i="68"/>
  <c r="G107" i="68"/>
  <c r="G97" i="68"/>
  <c r="G93" i="68"/>
  <c r="G76" i="68"/>
  <c r="G66" i="68"/>
  <c r="G65" i="68"/>
  <c r="G64" i="68"/>
  <c r="G59" i="68"/>
  <c r="G58" i="68"/>
  <c r="E57" i="68"/>
  <c r="G57" i="68" s="1"/>
  <c r="E55" i="68"/>
  <c r="G55" i="68" s="1"/>
  <c r="G46" i="68"/>
  <c r="G44" i="68"/>
  <c r="G36" i="68"/>
  <c r="G35" i="68"/>
  <c r="G34" i="68"/>
  <c r="G32" i="68"/>
  <c r="G31" i="68"/>
  <c r="G25" i="68"/>
  <c r="G121" i="68" l="1"/>
  <c r="G122" i="68" s="1"/>
  <c r="G8" i="68" s="1"/>
  <c r="E53" i="68"/>
  <c r="E52" i="68"/>
  <c r="E50" i="68"/>
  <c r="E48" i="68"/>
  <c r="E26" i="68"/>
  <c r="G26" i="68" s="1"/>
  <c r="E78" i="68"/>
  <c r="G78" i="68" s="1"/>
  <c r="G86" i="68"/>
  <c r="E29" i="68"/>
  <c r="G29" i="68" s="1"/>
  <c r="E30" i="68"/>
  <c r="G30" i="68" s="1"/>
  <c r="G24" i="68"/>
  <c r="E103" i="68"/>
  <c r="E104" i="68" s="1"/>
  <c r="G104" i="68" s="1"/>
  <c r="E27" i="68"/>
  <c r="G27" i="68" s="1"/>
  <c r="I82" i="68"/>
  <c r="G82" i="68"/>
  <c r="G67" i="68"/>
  <c r="G68" i="68" s="1"/>
  <c r="G5" i="68" s="1"/>
  <c r="G83" i="68"/>
  <c r="G85" i="68"/>
  <c r="E81" i="68"/>
  <c r="G81" i="68" s="1"/>
  <c r="G48" i="68" l="1"/>
  <c r="G50" i="68"/>
  <c r="E105" i="68"/>
  <c r="G105" i="68" s="1"/>
  <c r="G37" i="68"/>
  <c r="G38" i="68" s="1"/>
  <c r="G3" i="68" s="1"/>
  <c r="G103" i="68"/>
  <c r="G87" i="68"/>
  <c r="G88" i="68" s="1"/>
  <c r="G6" i="68" s="1"/>
  <c r="G42" i="68"/>
  <c r="E43" i="68"/>
  <c r="G43" i="68" s="1"/>
  <c r="I86" i="68"/>
  <c r="G53" i="68" l="1"/>
  <c r="E54" i="68"/>
  <c r="G52" i="68"/>
  <c r="G45" i="68"/>
  <c r="E51" i="68"/>
  <c r="G51" i="68" s="1"/>
  <c r="E49" i="68"/>
  <c r="G49" i="68" s="1"/>
  <c r="G112" i="68"/>
  <c r="G113" i="68" s="1"/>
  <c r="G7" i="68" s="1"/>
  <c r="E56" i="68" l="1"/>
  <c r="G56" i="68" s="1"/>
  <c r="G54" i="68"/>
  <c r="G60" i="68" s="1"/>
  <c r="G61" i="68" l="1"/>
  <c r="G4" i="68" s="1"/>
  <c r="G9" i="68" s="1"/>
  <c r="D52" i="6" l="1"/>
  <c r="I9" i="68"/>
  <c r="G15" i="52" l="1"/>
  <c r="G7" i="52" l="1"/>
  <c r="G10" i="52" l="1"/>
  <c r="G13" i="52" l="1"/>
  <c r="G16" i="52" l="1"/>
  <c r="G11" i="52"/>
  <c r="G9" i="52"/>
  <c r="G8" i="52"/>
  <c r="G6" i="52"/>
  <c r="G5" i="52"/>
  <c r="G17" i="52" l="1"/>
  <c r="D50" i="6" l="1"/>
  <c r="D53" i="78"/>
  <c r="D51" i="78"/>
  <c r="D57" i="6"/>
  <c r="D59" i="6" s="1"/>
  <c r="D62" i="6" s="1"/>
  <c r="D57" i="78" l="1"/>
  <c r="D59" i="78" s="1"/>
  <c r="D62" i="78" s="1"/>
</calcChain>
</file>

<file path=xl/sharedStrings.xml><?xml version="1.0" encoding="utf-8"?>
<sst xmlns="http://schemas.openxmlformats.org/spreadsheetml/2006/main" count="1424" uniqueCount="768">
  <si>
    <t>SKUPAJ</t>
  </si>
  <si>
    <t>m1</t>
  </si>
  <si>
    <t>kom</t>
  </si>
  <si>
    <t>m2</t>
  </si>
  <si>
    <t>m3</t>
  </si>
  <si>
    <t>PRIPRAVLJALNA DELA</t>
  </si>
  <si>
    <t>Skupaj pripravljalna dela</t>
  </si>
  <si>
    <t>ZEMELJSKA DELA</t>
  </si>
  <si>
    <t>GRADBENA DELA</t>
  </si>
  <si>
    <t>KANALIZACIJSKA DELA</t>
  </si>
  <si>
    <t>ur</t>
  </si>
  <si>
    <t>1.0</t>
  </si>
  <si>
    <t>2.0</t>
  </si>
  <si>
    <t>3.0</t>
  </si>
  <si>
    <t>Šifra</t>
  </si>
  <si>
    <t>Opis postavke</t>
  </si>
  <si>
    <t>Enota</t>
  </si>
  <si>
    <t>Količina</t>
  </si>
  <si>
    <t>1.1</t>
  </si>
  <si>
    <t>kos</t>
  </si>
  <si>
    <t>Ostala dodatna in nepredvidena dela. Obračun po dejanskih stroških porabe časa in materiala po vpisu v gradbeni dnevnik. Ocena stroškov 10 % od vrednosti del.</t>
  </si>
  <si>
    <t>m</t>
  </si>
  <si>
    <t>1.2</t>
  </si>
  <si>
    <t>IZKOPI</t>
  </si>
  <si>
    <t>PREDDELA</t>
  </si>
  <si>
    <t>4.0</t>
  </si>
  <si>
    <t>4.1</t>
  </si>
  <si>
    <t>Davek na dodano vrednost  (22%)</t>
  </si>
  <si>
    <t>kpl</t>
  </si>
  <si>
    <t>4.2</t>
  </si>
  <si>
    <t>POPIS DEL S PREDIZMERAMI</t>
  </si>
  <si>
    <t>Naziv gradnje:</t>
  </si>
  <si>
    <t>Investitor:</t>
  </si>
  <si>
    <t>Št. načrta:</t>
  </si>
  <si>
    <t>Datum:</t>
  </si>
  <si>
    <t>Preddela in gradbiščna dokumentacija</t>
  </si>
  <si>
    <t>0.</t>
  </si>
  <si>
    <t>Zakoličenje osi kanalizacije, z zavarovanjem osi in oznako revizijskih jaškov in vsa druga geodetska dela v času gradnje, ki so potrebna za nemoteno izvajanje del (smeri, višine, vmesne, začasne in končne zakoličbe…)</t>
  </si>
  <si>
    <t>Postavitev gradbenih profilov na vzpostavljeno os trase cevovoda, ter določitev nivoja za merjenje globine izkopa in polaganje cevovoda.</t>
  </si>
  <si>
    <t>Določanje in označevanje mej parcel po katerih poteka kanalizacijski vod. Obračun po m1 predvidene kanalizacije (brez upoševanja odcepov za hišne priključke).</t>
  </si>
  <si>
    <t>1201</t>
  </si>
  <si>
    <t>1202</t>
  </si>
  <si>
    <t>1203</t>
  </si>
  <si>
    <t>1204</t>
  </si>
  <si>
    <t>ZAKOLIČBA</t>
  </si>
  <si>
    <t>1.3</t>
  </si>
  <si>
    <t>PRIPRAVA GRADBIŠČA</t>
  </si>
  <si>
    <t>1301</t>
  </si>
  <si>
    <t>Priprava gradbišča, odstranitev eventuelnih ovir in utrditev delovnega platoja. Po končanih delih se gradbišče pospravi in vzpostavi v prvotno stanje.</t>
  </si>
  <si>
    <t>1302</t>
  </si>
  <si>
    <t>Izdelava lesenih mostičkov oziroma provizorij dostopov za pešce do objektov preko izkopanih jarkov iz plohov debeline 5 cm. Na provizorij dostopih se uredi ograja iz desk in tramičev. Vse po statičnem izračunu in načrtu izvajalca.</t>
  </si>
  <si>
    <t>NADZOR</t>
  </si>
  <si>
    <t>Izvedba projektantskega nadzora, obračun na podlagi potrditve nadzornega organa</t>
  </si>
  <si>
    <t>1401</t>
  </si>
  <si>
    <t>Nadzor pristojnih služb ostalih komunalnih vodov na območju, obračun na podlagi potrditve nadzornga organa.</t>
  </si>
  <si>
    <t>Izvedba geomehanskega nadzora, prevzem gradbene jame in temeljnih tal, obračun na podlagi potrditve nadzornga organa</t>
  </si>
  <si>
    <t>POSEGI V OBSTOJEČE VOZIŠČE</t>
  </si>
  <si>
    <t>3.1</t>
  </si>
  <si>
    <t>4101</t>
  </si>
  <si>
    <t>ZASIPI</t>
  </si>
  <si>
    <t>Ročno planiranje dna jarka s točnostjo +/- 3 cm po projektiranem padcu.</t>
  </si>
  <si>
    <t>Dobava in vgraditev peščenega materiala granulacije 8 do 16 mm za peščeno ležišče cevi (POSTELJICA) s sprotno višinsko kontrolo do predpisane kote dna cevi (10cm + D/10) z komprimacijo do stopnje 97% SPP (standardni Proctorjev preizkus), vključno z nabavo in transportom materiala.</t>
  </si>
  <si>
    <t>4204</t>
  </si>
  <si>
    <t>4207</t>
  </si>
  <si>
    <t>Dobava in vgraditev peščenega materiala granulacije 8 do 16 mm s komprimacijo, v coni cevovoda v debelini 30 cm nad temenom, s komprimacijo v plasteh po 20 cm, zbitost 95% po proctorju, vključno z nabavo in transportom materiala.</t>
  </si>
  <si>
    <t>Skupaj zemeljska dela</t>
  </si>
  <si>
    <t>5.0</t>
  </si>
  <si>
    <t>RUŠITVENA IN PRIPRAVLJALNA DELA</t>
  </si>
  <si>
    <t>5201</t>
  </si>
  <si>
    <t>Skupaj gradbena dela</t>
  </si>
  <si>
    <t>6.0</t>
  </si>
  <si>
    <t>6101</t>
  </si>
  <si>
    <t>JAŠKI</t>
  </si>
  <si>
    <t>Čiščenje kanala pred izvedbo preizkusa tesnosti.</t>
  </si>
  <si>
    <t>PREGLED</t>
  </si>
  <si>
    <t>Preizkus tesnosti kanala po standardu SIST EN 1610  - gravitacijski kanal. Vključno z vsemi dodatnimi in zaščitnimi deli.</t>
  </si>
  <si>
    <t>Pregled in snemanje s TV kamero vseh gravitacijskih kanalizacijskih cevi,  jaškov in vseh cevnih odsekov. Snemanje kanala po standardu SIST EN 13508-2:2003 in skladno z nemškimi smernicami ATV-M 143-2.</t>
  </si>
  <si>
    <t>KRIŽANJA</t>
  </si>
  <si>
    <t>Izvedba križanja z obstoječim vodovodom v skladu z navodili upravljavca komunalnega voda</t>
  </si>
  <si>
    <t>Izvedba križanja z obstoječim podzemnim telekomunikacijskim vodom v skladu z navodili upravljavca komunalnega voda</t>
  </si>
  <si>
    <t>Skupaj kanalizacijska dela</t>
  </si>
  <si>
    <t>Vzdrževanje vseh prekopanih javnih površin v času od rušitve cestišča do vzpostavitve v prvotno stanje, ki zajema polivanje-protiprašna zaščito, dosip udarnih jam, izdelava nasipov za dostope do objektov, utrjevanje in planiranje vključno z dobavo materiala in delom.</t>
  </si>
  <si>
    <t>Skupaj navezava na hišne priključke</t>
  </si>
  <si>
    <t>0.1</t>
  </si>
  <si>
    <t>IZDELAVA NAČRTOV</t>
  </si>
  <si>
    <t>0.2</t>
  </si>
  <si>
    <t>OBVESTILNE TABLE NA GRADBIŠČU</t>
  </si>
  <si>
    <t>0201</t>
  </si>
  <si>
    <t>Skupaj preddela in gradbiščna dokumentacija</t>
  </si>
  <si>
    <t>1102</t>
  </si>
  <si>
    <t>1103</t>
  </si>
  <si>
    <t>1104</t>
  </si>
  <si>
    <t>Izdelava dokazila o zanesljivosti v treh izvodih v skladu s Pravilnikom o dokazilu o zanesljivosti objekta (Uradni list RS, št. 55/08).</t>
  </si>
  <si>
    <t>0101</t>
  </si>
  <si>
    <t>0102</t>
  </si>
  <si>
    <t>0103</t>
  </si>
  <si>
    <t>0104</t>
  </si>
  <si>
    <t>0105</t>
  </si>
  <si>
    <t>0.3</t>
  </si>
  <si>
    <t>OSTALI STROŠKI</t>
  </si>
  <si>
    <t>0301</t>
  </si>
  <si>
    <t>SKUPAJ  (vključno z DDV) :</t>
  </si>
  <si>
    <t>1101</t>
  </si>
  <si>
    <t>Fotoevidentiranje obstoječih objektov pred pričetkom gradnje. V ceni je zajeta izdelava poročila v obliki elaborata v 4-ih pisnih izvodih in 1 izvodu na nosilcu CD.</t>
  </si>
  <si>
    <t>1303</t>
  </si>
  <si>
    <t>4.3</t>
  </si>
  <si>
    <t>Ročni izkop jarka globine 0 - 2 m, z nakladanjem na kamion.</t>
  </si>
  <si>
    <t>4301</t>
  </si>
  <si>
    <t>TRANSPORTI, DEPONIJA</t>
  </si>
  <si>
    <t>Odvoz odkopanega materiala s kamionom na trajno gradbeno deponijo, vključno s stroški deponije.</t>
  </si>
  <si>
    <t>4302</t>
  </si>
  <si>
    <t>5101</t>
  </si>
  <si>
    <t>4401</t>
  </si>
  <si>
    <t>4102</t>
  </si>
  <si>
    <t>4103</t>
  </si>
  <si>
    <t>4104</t>
  </si>
  <si>
    <t>Določanje in označevanje obstoječih podzemnih naprav, ki se križajo ali potekajo vzporedno s predvideno infrastrukturo,  z vidnimi znaki na terenu, s pisanjem zapisnika o primopredaji, eventuelne skice. Obračun po m1 predvidene kanalizacije.</t>
  </si>
  <si>
    <t>Odvoz odkopanega materiala s kamionom na začasno gradbeno deponijo.</t>
  </si>
  <si>
    <t>REKAPITULACIJA</t>
  </si>
  <si>
    <t>PRIKLJUČKI</t>
  </si>
  <si>
    <t>Ureditev črpalnih jaškov in črpanje talne vode iz gradbene jame pri izvedbi del. OCENA</t>
  </si>
  <si>
    <t>Cena za enoto</t>
  </si>
  <si>
    <t>Vrednost [€]</t>
  </si>
  <si>
    <t>Oznaka</t>
  </si>
  <si>
    <t>Ime</t>
  </si>
  <si>
    <t>Humus</t>
  </si>
  <si>
    <t>Asfalt</t>
  </si>
  <si>
    <t>Makadam</t>
  </si>
  <si>
    <t>Izkop 0-2</t>
  </si>
  <si>
    <t>Izkop 2-4</t>
  </si>
  <si>
    <t>Izkop 4-6</t>
  </si>
  <si>
    <t>Izkop 6-8</t>
  </si>
  <si>
    <t>Izkop 8-</t>
  </si>
  <si>
    <t>Tampon</t>
  </si>
  <si>
    <t>Posteljica</t>
  </si>
  <si>
    <t>1.</t>
  </si>
  <si>
    <t>2.</t>
  </si>
  <si>
    <t>2.1</t>
  </si>
  <si>
    <t>2102</t>
  </si>
  <si>
    <t>Rezanje asfaltne plasti s talno diamantno žago, debele 6 do 10 cm</t>
  </si>
  <si>
    <t>2103</t>
  </si>
  <si>
    <t>Porušitev in odstranitev asfaltne plasti v debelini 6- 10 cm vključno z nakladanjem na prevozno sredstvo, odvozom na stalno gradbeno depoinijo in plačilom deponijske takse.</t>
  </si>
  <si>
    <t>2.2</t>
  </si>
  <si>
    <t>POSEGI V VOZIŠČNO KONSTRUKCIJO</t>
  </si>
  <si>
    <t>2201</t>
  </si>
  <si>
    <t>2202</t>
  </si>
  <si>
    <t>Ureditev planuma utrjene/stabilizirane vezljive zemljine – 3. kategorije</t>
  </si>
  <si>
    <t>2203</t>
  </si>
  <si>
    <t>2204</t>
  </si>
  <si>
    <t>2205</t>
  </si>
  <si>
    <t>2208</t>
  </si>
  <si>
    <t>Strojno čiščenje utrjene/odrezkane površine/podlage pred pobrizgom z bitumenskim vezivom</t>
  </si>
  <si>
    <t>2209</t>
  </si>
  <si>
    <t>Pobrizg podlage s polimerno bitumensko emulzijo 0,31 do 0,50 kg/m2</t>
  </si>
  <si>
    <t>2210</t>
  </si>
  <si>
    <t>Premaz stika z bitumensko zmesjo za tesnenje stikov pri vgradnji asfaltnih oblog (npr. sika dilaplast). V ceni je zajeta nabava, dobava in vgradnja materiala, vključno z vsemi pripravljalnimi, pomožnimi in dodatnimi deli.</t>
  </si>
  <si>
    <t>2301</t>
  </si>
  <si>
    <t>Skupaj posegi v obstoječe vozišče</t>
  </si>
  <si>
    <t>2104</t>
  </si>
  <si>
    <t>2211</t>
  </si>
  <si>
    <t>2212</t>
  </si>
  <si>
    <t>Porušitev in odstranitev robnika iz cementnega betona vključno z nakladanjem na prevozno sredstvo, odvozom na stalno gradbeno depoinijo in plačilom deponijske takse.</t>
  </si>
  <si>
    <t xml:space="preserve">Dobava in vgraditev predfabriciranega dvignjenega robnika iz cementnega betona  s prerezom 15/25 cm </t>
  </si>
  <si>
    <t>NAVEZAVE NA HIŠNE PRIKLJUČKE ZA KOM. ODP. VODO</t>
  </si>
  <si>
    <t>Načrt organizacije gradbišča (skladno z Gradbenim zakonom in dopolnitvami, ter Pravilnikom o gradbiščih) in prijava gradbišča. KOMPLET
Upoštevati delilnik stroškov, ki ga pripravijo investitorji!</t>
  </si>
  <si>
    <t>0106</t>
  </si>
  <si>
    <t>4105</t>
  </si>
  <si>
    <t>3102</t>
  </si>
  <si>
    <t>3103</t>
  </si>
  <si>
    <t>Obnova in zavarovanje zakoličbe osi trase ostale javne ceste v ravninskem terenu</t>
  </si>
  <si>
    <t>2101</t>
  </si>
  <si>
    <t>Postavitev in zavarovanje prečnega profila ostale javne ceste v ravninskem terenu</t>
  </si>
  <si>
    <t>2105</t>
  </si>
  <si>
    <t>Izdelava Projekta izvedenih del (PID) za kanalizacijo v treh izvodih v skladu s Pravilnikom o projektni dokumentaciji (Uradni list RS, št. 55/08) in zahtevami bodočega upravljavca. PID se preda tudi v elektronski obliki v 2 izvodih (formati: risbe v dwg, teksti v doc, preglednice v xls) - KANALIZACIJA</t>
  </si>
  <si>
    <t>0107</t>
  </si>
  <si>
    <t>2206</t>
  </si>
  <si>
    <t>2207</t>
  </si>
  <si>
    <t>Višinsko prilagajanje kap in pokrovov obstoječe komnalne infrastrukture</t>
  </si>
  <si>
    <t>Št. projekta:</t>
  </si>
  <si>
    <t>2/1 - NAČRT GRADBENIŠTVA - NAČRT KANALIZACIJE</t>
  </si>
  <si>
    <t xml:space="preserve">4201 </t>
  </si>
  <si>
    <t>4205</t>
  </si>
  <si>
    <t>Nabava, dobava in vgraditev geotekstila za ločilno plast in ovijanje obsipa cevi, natezna trdnost 14 do 16 kN/m2, gostote minimalno 300 g/m2. V ceni so zajeti preklopi in ves potreben pritrdilni material.</t>
  </si>
  <si>
    <t>Nabava, dobava in vgraditev geotekstila za ločilno plast pod kamnito posteljico, natezna trdnost do 12 kN/m2. V ceni so zajeti preklopi in ves potreben pritrdilni material.</t>
  </si>
  <si>
    <t>OPOMBE:</t>
  </si>
  <si>
    <t>2.) Pričakuje se, da je Izvajalec pred pošiljanjem svoje Ponudbe obiskal in natančno pregledal gradbišče
in okolico, da se je predhodno seznanil z vsemi geotehničnimi, hidrološkimi, meteorološkimi
raziskavami in drugimi podatki, da se je seznanil z obstoječimi cestami in ostalimi prometnimi potmi,
da je spoznal vse bistvene elemente, ki lahko vplivajo na organizacijo gradbišča, da je preizkusil in
kontroliral vse obstoječe vire za oskrbo z materialom ter vse ostale okoliščine, ki lahko vplivajo na
izvedbo del, da se je seznanil z vsemi predpisi in zakoni glede plačila taks, davkov in ostalih dajatev v
R Sloveniji, da je v celoti proučil dokumentacijo o oddaji del, da je prišel do vseh potrebnih podatkov,
ki vplivajo na izvedbo del ter da je na podlagi vsega tega tudi oddal svojo ponudbo.</t>
  </si>
  <si>
    <t>3.) V cenah v popisnih postavkah mora ponudnik zajeti stroške:
- vseh pomožnih del,
- ureditve gradbišča (kontejnerji, deponije, ograje),
- dobav, nakladanj, odstranitev, prevozov in deponiranja materiala (s plačilom takse)!</t>
  </si>
  <si>
    <t>4.) Ponudbena cena mora vsebovati tudi vse stroške izvedbe in vzdrževanja dostopnih in gradbiščnih
poti (vključno s stroški pridobitve vseh potrebnih soglasij in dovoljenj) ter stroške začasne uporabe
zemljišč za dostopne poti, vključno s stroški povrnitve zemljišč in obstoječih poti oziroma cest v
prvotno stanje po končani gradnji. V cenah v popisnih postavkah mora ponudnik zajeti vrednosti vseh
potrebnih del vključno s tekočimi in končnimi poročili posameznih strokovnjakov tekoče kontrole –
prevzemanje plasti pri zemeljskih delih in zgornjem ustroju, asfaltih, izolacijah, betonih, geoloških
pregledih, vodotesnost kanalizacije in jaškov, itd. vse v smislu dokazovanja kvalitete izvedenih del.
Kanalizacije in jaški morajo biti vodotesni skladno z veljavno zakonodajo.</t>
  </si>
  <si>
    <t>5.) Dela je potrebno izvajati v skladu z veljavnimi tehničnimi predpisi, normativi in standardi ob
upoštevanju zahtev iz varstva pri delu.</t>
  </si>
  <si>
    <t>Izvedba križanja z obstoječim plinovodom v skladu z navodili upravljavca komunalnega voda</t>
  </si>
  <si>
    <t>Izvedba križanja z obstoječim podzemnim elektro vodom v skladu z navodili upravljavca komunalnega voda</t>
  </si>
  <si>
    <t>3101</t>
  </si>
  <si>
    <t>3201</t>
  </si>
  <si>
    <t>5.2</t>
  </si>
  <si>
    <t>5202</t>
  </si>
  <si>
    <t>5203</t>
  </si>
  <si>
    <t>5.3</t>
  </si>
  <si>
    <t>5301</t>
  </si>
  <si>
    <t>5302</t>
  </si>
  <si>
    <t>5303</t>
  </si>
  <si>
    <t>5.4</t>
  </si>
  <si>
    <t>5401</t>
  </si>
  <si>
    <t>5402</t>
  </si>
  <si>
    <t>5403</t>
  </si>
  <si>
    <t>5.5</t>
  </si>
  <si>
    <t>5501</t>
  </si>
  <si>
    <t>5502</t>
  </si>
  <si>
    <t>5503</t>
  </si>
  <si>
    <t>5504</t>
  </si>
  <si>
    <t>5601</t>
  </si>
  <si>
    <t>6001</t>
  </si>
  <si>
    <t>6002</t>
  </si>
  <si>
    <t>6003</t>
  </si>
  <si>
    <t>Vsa geomehanska dela (izkopi, zasipi) se morajo izvajati pod nadzorom geomehanika, ki bo na licu mesta morebitno podal dodatne napotke glede izvedbe izkopa in zasipa jarkov. V primeru zasipa jarkov z izkopanim materialom mora geomehanik pred izvedbo zasipov potrditi ustreznost materiala!</t>
  </si>
  <si>
    <t>4206</t>
  </si>
  <si>
    <t xml:space="preserve">JP VOKA SNAGA d.o.o., </t>
  </si>
  <si>
    <t>Vodovodna cesta 90</t>
  </si>
  <si>
    <t>1000 Ljubljana</t>
  </si>
  <si>
    <t>Izdelava geodetskega posnetka in vris v kataster. Zajema tudi izdelavo geodetskega načrta s certifikatom, skico meritev, terenski zapisnik ter kopijo situacij starega in novega stanja. Datoteka koordinat z atributi za odcepe za hišne priključke z jaškom, prijava spremembe komunalnega voda v ASCII datoteki za prenos podatkov v GIS bazo JP VO - KA. Izdelano v tiskani (v treh izvodih) in elektronski obliki. (Za kanalizacijo)</t>
  </si>
  <si>
    <t>Izdelava Projekta izvedenih del (PID) za obnovo ceste v treh izvodih v skladu s Pravilnikom o projektni dokumentaciji (Uradni list RS, št. 55/08) in zahtevami bodočega upravljavca. PID se preda tudi v elektronski obliki v 2 izvodih (formati: risbe v dwg, teksti v doc, preglednice v xls) - CESTA                                             Upoštevati delilnik stroškov, ki ga pripravijo investitorji!</t>
  </si>
  <si>
    <t>Izdelava varnostnega načrta po predpisih o zagotavljanju varnosti in zdravja pri delu. V treh izvodih. Upoštevati delilnik stroškov, ki ga pripravijo investitorji!</t>
  </si>
  <si>
    <t>Izdelava poročila o ravnanju z gradbenimi odpadki v skladu z Uredbo o ravnanju z gradbenimi odpadki, ki nastanejo pri gradbenih delih. V treh izvodih. Upoštevati delilnik stroškov, ki ga pripravijo investitorji!</t>
  </si>
  <si>
    <t>Nabava, dobava in postavitev obvestilne table na gradbišču, skladno z zakonodajo. Odstranitev obvestilne table po izgradnji. Upoštevati delilnik stroškov, ki ga pripravijo investitorji!</t>
  </si>
  <si>
    <t xml:space="preserve">Koordinacija za varnost in zdravje pri delu na gradbišču v skladu s predpisi, ki obravnavajo to področje (Uredba o zagotavljanju varnosti in zdravja pri delu na začasnih in premičnih gradbiščih), vključno z vodenjem knjige ukrepov. Upoštevati delilnik stroškov, ki ga pripravijo investitorji!  </t>
  </si>
  <si>
    <t>Izdelava elaborata in pridobitev dovoljenja za zaporo ceste z ureditvijo prometnega režima v času gradnje z obvestili, postavitev prom. signalizacije v času gradnje, ureditev obvoza, manipulativni stroški,... Po končanih delih odstranitev in vzpostavitev prometnega režima. 
Upoštevati delilnik stroškov, ki ga pripravijo investitorji!</t>
  </si>
  <si>
    <t>Skupni izkop</t>
  </si>
  <si>
    <t>Skupni zasip</t>
  </si>
  <si>
    <t>Do obstojecega terena</t>
  </si>
  <si>
    <t>Obsip cevi</t>
  </si>
  <si>
    <t>Do bodocega terena</t>
  </si>
  <si>
    <t>Ukinitev obstoječega kanala BC DN 300 - zaplavitev cevi z betonom. Na odsekih, kjer ni predviden izkop.</t>
  </si>
  <si>
    <t>Zavarovanje gradbene jame z razpiranjem z  jeklenimi opaži -sistem z vodili (kot npr. SBH, KRINGS ali podobno). Globina jarka do 3,0m.  Vključno z vsemi pomožnimi materiali, deli in transporti.</t>
  </si>
  <si>
    <t>Nabava, dobava in montaža kanalizacijskih cevi DN 300 mm iz armiranega poliestra (GRP) izdelane po SIST EN 14364: 2013, nazivne togosti SN 10.000 N/m2, kompletno z potrebnimi spojkami. Cev ima na eni strani montirano spojko iz poliestra z EPDM tesnilom. Spoj (tesnilo) mora biti zaradi zagotovitve kvalitete spoja preizkušen skupaj s cevmi (certifikat). Notranji zaščitni sloj cevi iz čistega poliestra, brez polnila in ojačitve, mora imeti minimalno debelino 1,0 mm s ciljem doseganja tesnosti, kemijske in abrazijske obstojnosti in odpornosti na obrus pri visokotlačnem čiščenju. Vključen je tudi prevoz in prenos kanalizacijskih cevi iz deponije do mesta vgradnje.</t>
  </si>
  <si>
    <t>Nabava, dobava in montaža revizijskih jaškov iz armiranega poliestra po SIST EN 14364, min. SN 5.000 N/m2, komplet z izdelano muldo in priključnimi cevmi (vtok, Iztok).  Premer jaška 1000mm, globina  1 - 2m, za priključno cev DN300mm. Minimalna debelina sten revizijskega jaška je 15mm. Jaški morajo biti izdelani po enaki tehnologiji kot kanalizacijske cevi. Vgradnja po detajlu.</t>
  </si>
  <si>
    <t>Hišni priključki za kanalizacijo za komunalno odpadno vodo</t>
  </si>
  <si>
    <t>Izdelava direktnega priključka na javnem kanalu GRP DN 300, s prefabriciranim sedlastim nastavkom  DN 300/160-45° in lokom PVC DN 160-45°, polno obbetonirano z betonom C16/20, po detajlu</t>
  </si>
  <si>
    <t>NAVEZAVE ZA HIŠNE PRIKLJUČKE IN ZVEZE CESTNIH POŽIRALNIKOV</t>
  </si>
  <si>
    <t>Pred obnovo hišnih priključkov je potrebno obstoječe interne kanale pregledati in posneti s TV kamero. Snemanje kanala po standardu SIST EN 13508-2:2003 in skladno z nemškimi smernicami ATV-M 143-2.</t>
  </si>
  <si>
    <t>Izvedba nevezana nosilna plast tamponskega drobljenca  TD 0-32mm  v debeline 25 cm  do zgoščenosti 98% po proctorju, zahtevana nosilnost Evd= min. 100 MPa! Debelino tampona mora potrditi geomehanik.</t>
  </si>
  <si>
    <t>Izvedba kvalitetne kamnite zmrzlinsko obstojne posteljice-kamnolomska stena  0-100mm v debelini 40 cm  do zgoščenosti 98% po proctorju, zahtevana nosilnost Evd= min. 80 MPa! Debelino tampona mora potrditi geomehanik.</t>
  </si>
  <si>
    <t>Izdelava obrabne in zaporne plasti bituminizirane zmesi AC 11 surf B 70/100 A2 v debelini 4 cm vključno z nabavo in dobavo materiala</t>
  </si>
  <si>
    <t>Nabava, dobava in montaža revizijskih jaškov iz armiranega poliestra po SIST EN 14364, min. SN 5.000 N/m2, komplet z izdelano muldo in priključnimi cevmi (vtok, Iztok).  Premer jaška 1000mm, globina  2 - 3m, za priključno cev DN300mm. Minimalna debelina sten revizijskega jaška je 15mm. Jaški morajo biti izdelani po enaki tehnologiji kot kanalizacijske cevi. Vgradnja po detajlu.</t>
  </si>
  <si>
    <t>Izvedba priklopa obstoječega javnega kanala BC DN 300 na nov poliesterski jašek, z laminiranjem na licu mesta in z vsemi pomožnimi deli, materiali ter prenosi. Po detajlu</t>
  </si>
  <si>
    <t xml:space="preserve">Izdelava priključka vpadnega jaška na kanal iz poliestrske cevi DN300 mm, priključna cev PVC DN 160 mm, polno obbetonirano, po detajlu </t>
  </si>
  <si>
    <t xml:space="preserve">Izdelava odcepov za hišne priključke na proj. kanal, odcepi iz PVC 160 cevi SN8, po standardu EN1401-1 . Vključno z z izkopom globine 0-3 m1, v terenu III ktg. in varovanjem gradbene jame, nakladanjem in odvozom na stalno deponijo, skupaj s stroški deponije. Vključno s  planiranjem in utrjevanjem dna jarka,nabavo, dobavo in vgradnjo betona za izdelavo posteljice in obbetoniranjem cevi ter zasipom do kote terena (po detajlu). Posteljica in obsip se ob potrditvi geomehanika in projektanta priključka lahko izvede tudi iz peščenega materiala. Nabava, dobava in vgradnja novega zasipnega materiala. Vključno s črpanjem vode iz gradbene jame. Vključno z nabavo in položitvijo PVC cevi (z vsemi koleni in fazonskimi kosi). Vključno z vzpostavitvijo prvotnega stanja. Pri izdelavi hišnega priključka so vključena vsa režijska dela, zakoličba, postavitev profilov, rezanje asfalta, rušenje asfalta, odstranjevanje tlakovcev, robnikov, izkop, križanje z obstoječimi komunalnimi vodi in ostala dela v povezavi s hišnimi priključki. Izvede se ureditev in vsi potrebni ukrepi pri križanju s komunalno infrastrukturo skladno z navodili upravljavcev. Vključno z izdelavo geodetskega posnetka v skladu z zahtevami upravljavca kanalizacijskega omrežja. </t>
  </si>
  <si>
    <t>Dobava revizijskih jaškov iz armiranega poliestra  po SIST EN 14 364: 2013, komplet z izdelano muldo. Komplet z razbremenilno ploščo za pokrov, AB vencem in LŽ pokrovom fi 600 mm, EN 124-1:2015 nosilnost vsaj C250 kN. Premer jaška 1000mm za priključno cev DN160-200mm, globine od 1,3m do  2,5m in navezava obstoječe cevi. Postavitev jaška za parcelno mejo s pokrovom nosilnosti 250 kN.</t>
  </si>
  <si>
    <t>Dobava revizijskih jaškov iz armiranega poliestra  po SIST EN 14 364: 2013, komplet z izdelano muldo. Komplet z razbremenilno ploščo za pokrov, AB vencem in LŽ pokrovom fi 600 mm, EN 124-1:2015 nosilnost vsaj C250 kN. Premer jaška 800mm za priključno cev DN160mm do globine jaška 1,3m in navezava obstoječe cevi. Postavitev jaška za parcelno mejo s pokrovom nosilnosti 250 kN.</t>
  </si>
  <si>
    <t>5304</t>
  </si>
  <si>
    <t>6004</t>
  </si>
  <si>
    <t>6005</t>
  </si>
  <si>
    <t xml:space="preserve">Širok izkop vezljive zemljine - 3. katagorije v debelini 25 + 40 cm = 65cm - strojno z nakladanjem vključno z odvozom na deponijo in stroški deponije.  </t>
  </si>
  <si>
    <t>Izdelava nosilne plasti bituminizirane zmesi AC 22 base B 50/70 A2 v debelini 7 cm vključno z nabavo in dobavo materiala</t>
  </si>
  <si>
    <t>NAVEZAVE ZA HIŠNE PRIKLJUČKE ZA KOM. ODP. VODO</t>
  </si>
  <si>
    <t>Izgradnja kanalov iz PVC 160 cevi SN8, za priklop cestnih požiralnikov in peskolovov objektov, skupaj z vsemi potrebnimi fazonskimi kosi. Vezna kanalizacija se obbetonira s pustim betonom (C16/20). V ceni zajeta vsa pomožna dela (izkop, zasip), materiali in prenosi.</t>
  </si>
  <si>
    <t>5505</t>
  </si>
  <si>
    <t>Izdelava direktnega priključka v obstoječi betonski jašek, priključna cev PVC DN 160 mm, polno obbetonirano, po detajlu</t>
  </si>
  <si>
    <t>PRESTAVITEV JAVNE KANALIZACIJE OB HORJULSKI CESTI NA DOBROVI</t>
  </si>
  <si>
    <t>1880-K/20</t>
  </si>
  <si>
    <t>1880/20</t>
  </si>
  <si>
    <t>Kanal K1 - kanalizacija za komunalno odpadno vodo</t>
  </si>
  <si>
    <t>Kanal M1 - kanalizacija za padavinsko vodo</t>
  </si>
  <si>
    <t>OBČINA DOBROVA-POLHOV GRADEC</t>
  </si>
  <si>
    <t>Stara cesta 13</t>
  </si>
  <si>
    <t>1356 Dobrova</t>
  </si>
  <si>
    <t>K1 - 'kanal K1'</t>
  </si>
  <si>
    <t>M1.K1.T1</t>
  </si>
  <si>
    <t>M1.K1.T2</t>
  </si>
  <si>
    <t>M1.K1.T3</t>
  </si>
  <si>
    <t>GRP DN 300</t>
  </si>
  <si>
    <t>GRP DN 600</t>
  </si>
  <si>
    <t>Kanal M1</t>
  </si>
  <si>
    <t>Kanal K1</t>
  </si>
  <si>
    <t>Skupaj</t>
  </si>
  <si>
    <t>Strojno in ročno rušenje obstoječega kanala BC DN 300, nalaganje ruševin na tovornjak, odvoz na stalno deponijo, vključno z deponijsko takso. (Samo na območju navezave z novim kanalom)</t>
  </si>
  <si>
    <t>Strojno in ročno rušenje obstoječih betonskih jaškov globine do 3m pod nivojem terena. Nalaganje ruševin na tovornjak, odvoz na stalno deponijo, vključno z deponijsko takso.</t>
  </si>
  <si>
    <t>Zasipavanje jarka z izkopanim materialom, s komprimiranjem v slojih po 30 cm, do 95 % zgoščenosti po standardnem Proctorjevem postopku, vključno z dovozom z začasne deponije. Upoštevano 80% od celotnega zasipa.</t>
  </si>
  <si>
    <t>Zasip jarka z dovozom novega gramoznega zasipnega materiala  različnih frakcij z utrjevanjem v slojih po 30 cm do 95 % trdnosti po standardnem Proctorjevem postopku; vključno z nabavo in dobavo zasipnega materiala. Upoštevano 20% od celotnega zasipa.</t>
  </si>
  <si>
    <t>OPOMBA: Zaradi obnove kanala K1 se predvidi obnova vseh odcepov hišnih priključkov, ki so tangirani z izgradnjo kanala, v kolikor je kateri od prključkov v dobrem stanju ni potreben obnove.</t>
  </si>
  <si>
    <t>Varovanje oz. prestavitve obstoječega plinovoda iz cevi PE d63 v kolikor ni možna ustrezna zaščita. Vse v skladu z navodili upravljavcev komunalnih vodov. V ceni so zajeta vsa pripravljalna, gradbeno obrtniška, inštalacijska in zaključna dela in stroški potrebne projektne dokumentacije in soglasij upravljalca kom. naprave. Obračun po m1 prestavljenega voda.</t>
  </si>
  <si>
    <t>Dobava in vgradnja LTŽ pokrova fi 600mm, skladno s SIST EN 124-1:2015 D 400 kN, kjer je predviden promet s težkimi vozili ali vzdrževanje 30T. Pokrov izveden na zaklep, kot npr. tip: Norinco, PAM ali enakovredno. Skupaj z razbremenilno AB ploščo za montažo na cev DN 1000 mm, ter vsemi potrebnimi deli in materiali. Vključno z AB vencem za vgradnjo LTŽ pokrova ter  dobavo  in vgrajevanjem betona C16/20 in vso potrebno armaturo za betoniranje pete revizijskih jaškov.</t>
  </si>
  <si>
    <t>Izvedba navezave obstoječe cevi na novo cev PVC 160, z laminiranjem na licu mesta in z vsemi pomožnimi deli, materiali ter prenosi. Po detajlu</t>
  </si>
  <si>
    <r>
      <t xml:space="preserve">
</t>
    </r>
    <r>
      <rPr>
        <b/>
        <sz val="10"/>
        <rFont val="Arial CE"/>
        <charset val="238"/>
      </rPr>
      <t>1.) V načrtu kanalizacije so upoštevani izkopi in zasipi od končne nivelete ceste. Na novo se asfaltira celotna širina ceste v območju izkopov. Pri izgradnje javne kanalizacije za komunalno odpadno vodo se upošteva obnova polovice ceste v širini 1,75m, ostala polovica pa se upošteva pri javni kanalizaciji za padavinsko vodo.</t>
    </r>
    <r>
      <rPr>
        <sz val="10"/>
        <rFont val="Arial CE"/>
        <charset val="238"/>
      </rPr>
      <t xml:space="preserve">
Vsa varovanja, zaščite, prestavitve,... drugih obstoječih komunalnih vodov na območju posega se izvedejo po navodilih in pod nadzorom upravljalcev teh vodov. Obračun v zvezi s prestavitvami se izvede po dejanskih količinah z vpisom v gradbenih knjigah.
PRI VSEH IZKOPIH IN ZASIPIH JE POTREBNO FAKTOR RAZRAHLJIVOSTI (RAZSUTJA) UPOŠTEVATI V CENI NA ENOTO!                                                                                                                                                                                                   </t>
    </r>
  </si>
  <si>
    <t>Opomba: Pri posegih v obstoječe vozišče je upoštevana obnova do spodnjega ustroja ceste. Na novo se asfaltira celotna širina ceste v območju izkopov. Pri izgradnje javne kanalizacije za komunalno odpadno vodo se upošteva obnova polovice ceste v širini 1,75m, ostala polovica pa se upošteva pri javni kanalizaciji za padavinsko vodo.</t>
  </si>
  <si>
    <t xml:space="preserve">4202 </t>
  </si>
  <si>
    <t>4203</t>
  </si>
  <si>
    <r>
      <t xml:space="preserve">
</t>
    </r>
    <r>
      <rPr>
        <b/>
        <sz val="10"/>
        <rFont val="Arial CE"/>
        <charset val="238"/>
      </rPr>
      <t>1.) V načrtu kanalizacije so upoštevani izkopi in zasipi od končne nivelete ceste. Na novo se asfaltira celotna širina ceste v območju izkopov. Pri izgradnje javne kanalizacije za padavinsko vodo se upošteva obnova polovice ceste v širini 1,75m, ostala polovica pa se upošteva pri javni kanalizaciji za komunalno odpadno vodo. Kjer padavinski kanal poteka pod pločnikom, se pločnik v celoti obnovi v širini 1,6m.</t>
    </r>
    <r>
      <rPr>
        <sz val="10"/>
        <rFont val="Arial CE"/>
        <charset val="238"/>
      </rPr>
      <t xml:space="preserve">
Vsa varovanja, zaščite, prestavitve,... drugih obstoječih komunalnih vodov na območju posega se izvedejo po navodilih in pod nadzorom upravljalcev teh vodov. Obračun v zvezi s prestavitvami se izvede po dejanskih količinah z vpisom v gradbenih knjigah.
PRI VSEH IZKOPIH IN ZASIPIH JE POTREBNO FAKTOR RAZRAHLJIVOSTI (RAZSUTJA) UPOŠTEVATI V CENI NA ENOTO!                                                                                                                                                                                                   </t>
    </r>
  </si>
  <si>
    <t>Opomba: Pri posegih v obstoječe vozišče je upoštevana obnova do spodnjega ustroja ceste. Na novo se asfaltira celotna širina ceste v območju izkopov.  Pri izgradnje javne kanalizacije za padavinsko vodo se upošteva obnova polovice ceste v širini 1,75m, ostala polovica pa se upošteva pri javni kanalizaciji za komunalno odpadno vodo. Kjer padavinski kanal poteka pod pločnikom, se pločnik v celoti obnovi v širini 1,6m.</t>
  </si>
  <si>
    <t>Ukinitev obstoječega kanala BC DN 600 - zaplavitev cevi z betonom. Na odsekih, kjer ni predviden izkop.</t>
  </si>
  <si>
    <t xml:space="preserve">Široki strojni izkop jarka, skladno z določili geomehanskega poročila, globine 0-2m, v terenu III. kat. z nakladanjem na kamion </t>
  </si>
  <si>
    <t>Vertikalni strojni izkop gradbene jame globine 0-3m, v terenu III. kat. z nakladanjem na kamion. (ocena 5%)</t>
  </si>
  <si>
    <t>K1 - 'kanal M1'</t>
  </si>
  <si>
    <t>M2.K1.T1</t>
  </si>
  <si>
    <t>M2.K1.T2</t>
  </si>
  <si>
    <t>M2.K1.T3</t>
  </si>
  <si>
    <t>Nabava, dobava betona C16/20 in izdelava posteljice in polno obbetoniranje cevi</t>
  </si>
  <si>
    <t xml:space="preserve">Nabava, dobava in vgradnja armaturne mreže R166 </t>
  </si>
  <si>
    <t>kg</t>
  </si>
  <si>
    <t>Nabava, dobava in montaža kanalizacijskih cevi DN 600 mm iz armiranega poliestra (GRP) izdelane po SIST EN 14364: 2013, nazivne togosti SN 10.000 N/m2, kompletno z potrebnimi spojkami. Cev ima na eni strani montirano spojko iz poliestra z EPDM tesnilom. Spoj (tesnilo) mora biti zaradi zagotovitve kvalitete spoja preizkušen skupaj s cevmi (certifikat). Notranji zaščitni sloj cevi iz čistega poliestra, brez polnila in ojačitve, mora imeti minimalno debelino 1,0 mm s ciljem doseganja tesnosti, kemijske in abrazijske obstojnosti in odpornosti na obrus pri visokotlačnem čiščenju. Vključen je tudi prevoz in prenos kanalizacijskih cevi iz deponije do mesta vgradnje.</t>
  </si>
  <si>
    <t>Nabava, dobava in montaža revizijskih jaškov iz armiranega poliestra po SIST EN 14364, min. SN 5.000 N/m2, komplet z izdelano muldo in priključnimi cevmi (vtok, Iztok).  Premer jaška 1000mm, globina  1 - 2m, za priključno cev DN600mm. Minimalna debelina sten revizijskega jaška je 15mm. Jaški morajo biti izdelani po enaki tehnologiji kot kanalizacijske cevi. Vgradnja po detajlu.</t>
  </si>
  <si>
    <t>Nabava, dobava in montaža revizijskih jaškov iz armiranega poliestra po SIST EN 14364, min. SN 5.000 N/m2, komplet z izdelano muldo in priključnimi cevmi (vtok, Iztok).  Premer jaška 1000mm, globina  0 - 1m, za priključno cev DN600mm. Minimalna debelina sten revizijskega jaška je 15mm. Jaški morajo biti izdelani po enaki tehnologiji kot kanalizacijske cevi. Vgradnja po detajlu.</t>
  </si>
  <si>
    <t>Izvedba priklopa novega javnega kanala GRP DN600 na obstoječ betonski jašek, z laminiranjem in betoniranjem na licu mesta in z vsemi pomožnimi deli, materiali ter prenosi. Po detajlu</t>
  </si>
  <si>
    <t xml:space="preserve">Hišni priključki in cestne zveze </t>
  </si>
  <si>
    <t xml:space="preserve">PRIKLJUČKI </t>
  </si>
  <si>
    <t>Izdelava direktnega priključka na javnem kanalu GRP DN 600, s prefabriciranim sedlastim nastavkom  DN 600/160-45° in lokom PVC DN 160-45°, polno obbetonirano z betonom C16/20, po detajlu</t>
  </si>
  <si>
    <t>OPOMBA: Zaradi obnove kanala M1 se predvidi obnova vseh odcepov hišnih priključkov, ki so tangirani z izgradnjo kanala, v kolikor je kateri od prključkov v dobrem stanju ni potreben obnove. Na kanal M1 se priključijo tudi vse zveze cestnih požiralnikov</t>
  </si>
  <si>
    <t>Dobava revizijskih jaškov iz armiranega poliestra  po SIST EN 14 364: 2013, komplet z izdelano muldo. Komplet z razbremenilno ploščo za pokrov, AB vencem in LŽ pokrovom fi 600 mm, EN 124-1:2015 nosilnost vsaj C250 kN. Premer jaška 600mm za priključno cev DN160mm do globine jaška 0,8m in navezava obstoječe cevi. Postavitev jaška za parcelno mejo s pokrovom nosilnosti 250 kN.</t>
  </si>
  <si>
    <t>plčnik</t>
  </si>
  <si>
    <t>cesta</t>
  </si>
  <si>
    <t xml:space="preserve">Širok izkop vezljive zemljine - 3. katagorije v debelini 25 + 40 cm = 65cm, v območju pločnika 25cm - strojno z nakladanjem vključno z odvozom na deponijo in stroški deponije.  </t>
  </si>
  <si>
    <t>Izdelava vtočnega jaška iz cementnega betona z neprepustnim dnom, krožnega prereza s premerom 50 cm, globokega do 1,5 m z rešetko iz duktilne litine z nosilnostjo 400 kN, s prerezom 400/400 mm, vključno z vsemi potrebnimi deli in materialom, po detajlu.</t>
  </si>
  <si>
    <t>Izdelava obrabne in zaporne plasti bituminizirane zmesi AC 8 surf B 70/100 A4 v debelini 5 cm vključno z nabavo in dobavo materiala - območje pločnika</t>
  </si>
  <si>
    <t>Strojno in ročno rušenje obstoječih cestnih požiralnikov globine do 1,5m. Nalaganje ruševin na tovornjak, odvoz na stalno deponijo, vključno z deponijsko takso.</t>
  </si>
  <si>
    <t>Varovanje oz. po potrebi rušenje vseh vrst obstoječih ograj in vzpostavitev v prvotno stanje po končani gradnji. Vključno z vsemi deli, izkopi, materiali, transporti, ter pristojbinami za odlaganje na deponiji.</t>
  </si>
  <si>
    <t>Varovanje oz. po potrebi odstranitev droga javne razsvetljave in vzpostavitev v prvotno stanje po končani gradnji. Vključno z vsemi deli, izkopi, materiali, transporti, ter pristojbinami za odlaganje na deponiji.</t>
  </si>
  <si>
    <t>2213</t>
  </si>
  <si>
    <t>2214</t>
  </si>
  <si>
    <t>3104</t>
  </si>
  <si>
    <t>3105</t>
  </si>
  <si>
    <t>3106</t>
  </si>
  <si>
    <t>4208</t>
  </si>
  <si>
    <t>3.</t>
  </si>
  <si>
    <t>OBJEKT:</t>
  </si>
  <si>
    <t>OBNOVA JAVNEGA VODOVODA OB HORJULSKI CESTI NA DOBROVI</t>
  </si>
  <si>
    <t>INVESTITOR:</t>
  </si>
  <si>
    <t>STARA CESTA 13</t>
  </si>
  <si>
    <t>VRSTA DOKUMENTACIJE:</t>
  </si>
  <si>
    <t>PZI</t>
  </si>
  <si>
    <t>ŠTEVILKA PROJEKTA:</t>
  </si>
  <si>
    <t>1956/22</t>
  </si>
  <si>
    <t>ŠTEVILKA NAČRTA:</t>
  </si>
  <si>
    <t>1956-V/22</t>
  </si>
  <si>
    <t>DATUM in KRAJ:</t>
  </si>
  <si>
    <t xml:space="preserve"> julij 2022, Ljubljana</t>
  </si>
  <si>
    <t>UVODNE OPOMBE POPISA</t>
  </si>
  <si>
    <t>PONUDBA JE VELJAVNA OB IZPOLNJEVANJU VSEH MINIMALNIH ZAHTEV IZ 
OBRAZCA 1 O KARAKTERISTIKAH PONUJENEGA MATERIALA IZ PRILOGE POPISA!</t>
  </si>
  <si>
    <t xml:space="preserve">1. Splošne opombe: </t>
  </si>
  <si>
    <t>Gradnja in obnova hišnih vodovodnih priključkov NI predmet tega načrta javnega vodovoda. Za potrebe ocene investicije je v načrtu javnega vodovoda upoštevana OCENA obnove priključkov za potrebe obstoječih porabnikov, ki se ohranjajo!</t>
  </si>
  <si>
    <t>Posamezni ponudnik z oddajo ponudbe izjavlja, da bo predmeten objekt izvajal skladno s predmetno projektno dokumentacijo.</t>
  </si>
  <si>
    <t>Vse morebitne spremembe in dopolnitve lahko izdelajo izključno avtorji navedenih projektov, pri čemer mora biti vsaka sprememba in dopolnitev pisno zavedena v gradbeni dnevnik, ožigosana in podpisana s strani odgovornega projektanta in odgovornega nadzornika.</t>
  </si>
  <si>
    <t>Pri izdelavi ponudbe je potrebno upoštevati vse veljavne predpise (graditev, varnost okolja, varnost in zdravje pri delu in drugo zakonodajo), standarde veljavne v Republiki Sloveniji, tehnične zahteve upravljalca na dan razpisa del in najnovejša pravila stroke! Pri gradnji na območju javnih cest obvezno upoštevati zahteve iz veljavnih tehničnih specifikacij za ceste (TS) v RS.</t>
  </si>
  <si>
    <t>Pred izdelavo ponudbe si mora ponudnik ogledati območje predvidene gradnje in obstoječe stanje, zaradi vzpostavitve v prvotno stanje in morebitnih zaščit bližnjih objektov, kar je treba upoštevati pri pripravi ponudbe (cena na enoto)!</t>
  </si>
  <si>
    <t>Izvajalec del mora med gradnjo dokumentirati izvedbo del s fotodokumentacijo, ki jo mora ob izstavitvi začasnih situacij posredovati naročniku v digitalni obliki.</t>
  </si>
  <si>
    <t>Pri gradbenih delih v bližini objektov, mora izvajalec evidentirati stanje obstoječih objektov in infrastrukture, ga zapisniško dokumentirati z lastniki objektov (tudi fotodokumentacija) in to vkalkulirati v cene.</t>
  </si>
  <si>
    <t>Vse naprave, elemente in opremo se mora dobaviti z vsemi ustreznimi listinami, certifikati, atesti, garancijami, navodili za obratovanje, vzdrževanje, posluževanje in servisiranje.</t>
  </si>
  <si>
    <t>Vse vgrajene nove mineralne surovine morajo biti pridobljene v legalnem kopu.</t>
  </si>
  <si>
    <t>Pri popisih je upoštevano, da se dela opravljajo v suhem vremenu! Če iz razpisne dokumentacije sledi, da dela ne bo mogoče opraviti le v suhem vremenu, se to upošteva v ceni na enoto!</t>
  </si>
  <si>
    <t>Navedbe proizvajalcev in nazivi opreme in materialov v popisu del so navedene le kot primer, katere lastnosti naj ima vgrajena oprema! Ponudba je veljavna le ob izpolnjevanju vseh zahtev iz OBRAZCA 1, ki je sestavni del popisa. Vso opremo mora pred vgradnjo potrditi upravljalec!</t>
  </si>
  <si>
    <t>Vse cene so brez DDV!</t>
  </si>
  <si>
    <t>2. Pomembne opombe</t>
  </si>
  <si>
    <t>Popis je veljaven le v kombinaciji z vsemi grafičnimi prilogami, risbami, načrti, tehničnimi poročili in ostalimi sestavinami projekta (elaborati,...).</t>
  </si>
  <si>
    <t xml:space="preserve">V popis so vnešeni le osnovni podatki o sestavnih delih objekta. Natančnejši opisi, način in kvaliteta izdelave in podobno so razvidni iz prej naštetih sestavin projekta. </t>
  </si>
  <si>
    <t xml:space="preserve">Uporaba popisa brez vseh prej omenjenih sestavin projekta NI DOVOLJENA. Ponudba, ki se sklicuje zgolj na tekstualni del popisa ni veljavna oziroma je smatrana kot pomanjkljiva. </t>
  </si>
  <si>
    <t>Z oddajo ponudbe vsak ponudnik izjavlja, da je skrbno preučil vse prej omenjene sestavne dele projekta in da je v skupno vrednost vključil vsa dodatna, nepredvidena in presežna dela ter material, ki zagotavljajo popolno, zaključeno in celostno izvedbo objekta, ki ga obravnava projekt, tudi vsa dela, ki niso neposredno opisana ali našteta v tekstualnem delu popisa, a so kljub temu razvidna iz grafičnih prilog in ostalih prej naštetih sestavnih delov projekta.</t>
  </si>
  <si>
    <t>Vsak ponudnik z oddajo ponudbe prav tako izjavlja, da je dokumentacija popolna in da je sposoben v popolnosti kvalitetno izvesti predmetni objekt.</t>
  </si>
  <si>
    <t>Za vse nejasnosti mora ponudnik v razpisnem roku, ki je namenjen postavljanju vprašanj, pisno kontaktirati investitorja. Kontaktiranje ali postavljanje vprašanj neposredno odgovornemu vodji projekta, projektantskim organizacijam, ki so sodelovale pri izdelavi projekta ali posameznim odgovornim projektantom NI DOVOLJENO.</t>
  </si>
  <si>
    <t>PRI VSEH IZKOPIH IN ZASIPIH JE POTREBNO FAKTOR RAZRAHLJIVOSTI (RAZSUTJA) UPOŠTEVATI V CENI NA ENOTO!</t>
  </si>
  <si>
    <t>Popolna ponudba za izvedbo del mora v ceni na enoto vsebovati tudi stroške:</t>
  </si>
  <si>
    <t xml:space="preserve"> - transportni stroški v območju gradbišča,</t>
  </si>
  <si>
    <t xml:space="preserve"> - splošni stroški pristojbin, zavarovanj in davkov upravnih organov pri prijavi gradbišča, pridobivanju raznih dovoljenj, soglasij,….</t>
  </si>
  <si>
    <t xml:space="preserve"> - obratovalni stroški gradbišča, kot do poraba električne energije, vode, odvoz odpadkov,….., tudi stroški povezani z dobavo in delovanjem prevoznih dizel agregatov na gradbišču.</t>
  </si>
  <si>
    <t xml:space="preserve"> - pridobivanje vseh (tudi internih) potrebnih soglasij in mnenj, vse (tudi interne) meritve kvalitete vgrajenih materialov (kontrola asfaltov, tampona, betonov,....) s potrdili in poročili, vsa atestna dokumentacija, garancije, obratovalna navodila,… vseh vgrajenih naprav.</t>
  </si>
  <si>
    <t xml:space="preserve"> - predajo vseh, v načrte vnešenih sprememb med gradnjo (potrjenih s strani odgovornega vodje projekta, odgovornega projektanta in odgovornega nadzornika), </t>
  </si>
  <si>
    <t xml:space="preserve"> - stroški, ki izhajajo in pogojev o zaporah cest, ki izhajajo iz razpisne dokumentacije, če ti ne 
omogočajo poteka (faznosti) gradnje, ki je predvidena v načrtu!</t>
  </si>
  <si>
    <t xml:space="preserve"> - stroški, ki nastanejo zaradi prilagajanja terminskega plana izvedbe glede na obstoječe stanje,</t>
  </si>
  <si>
    <t xml:space="preserve"> - izdelavo delavniških načrtov za izvedbo posameznih elementov</t>
  </si>
  <si>
    <t xml:space="preserve"> - stroški vseh drobnih instalacijskih del.</t>
  </si>
  <si>
    <t>VODOVODNI MATERIAL - OBRAZEC 1</t>
  </si>
  <si>
    <r>
      <t xml:space="preserve">Pomembno!:
</t>
    </r>
    <r>
      <rPr>
        <sz val="10"/>
        <rFont val="Arial CE"/>
        <charset val="238"/>
      </rPr>
      <t xml:space="preserve">    1. V tem seznamu OBRAZEC 1 je naveden seznam ključnih materialov in opreme z minimalnimi zahtevanimi karakteristikami,
        ki jih ponujen material poleg zahtev, ki izhajajo iz veljavne zakonodaje mora izpolnjevati. Ves ponujen material in oprema 
        mora obvezno izpolnjevati minimalne zahtevane karakteristike. 
        Izpolnjevanje ustreznosti materiala in opreme pred vgradnjo obvezno preverita predstavnik nadzora in upravljalca. 
        Ponudnik / izvajalec del skladnost z zahtevami obvezno dokazuje z ustreznimi certifikati, soglasji,.....
    2. Izdelki morajo biti primerni za uporabo v sistemih s pitno vodo in izdelani v skladu z veljavnimi standardi SIST / EN ter imeti
         ustrezne certifikate / tehnična soglasja (skladno z veljavno zakonodajo - ZGPro ter Gradbeni zakon (s sprem. in  dopol.)).</t>
    </r>
  </si>
  <si>
    <t xml:space="preserve">Minimalne zahtevane karakteristike </t>
  </si>
  <si>
    <t>A. STROJNA OPREMA</t>
  </si>
  <si>
    <t>1. CEVOVODI</t>
  </si>
  <si>
    <r>
      <t>Tlačne cevi iz nodularne litine (NL) z navadnim ali varovanim sidrnim spojem in EPDM tesnilom, preferiranega tlačnega razreda najmanj C40 (do vključno DN300), C30 (do vključno DN600), dolžina posamezne cevi je 6 m. Vsi spoji morajo biti primerni za tlake minimalno 16 bar oz. 25 bar (skladno s ponudbenim predračunom in spodnjimi specifikacijami ter zahtevami naročnika v razpisni dokumentaciji).
Cevi morajo biti izdelane na obojko v skladu s SIST EN 545:2011. Na zunanji strani morajo biti zaščitene z aktivno galvansko zaščito, ki omogoča vgradnjo cevi tudi v agresivno zemljo z zlitino Zn + Al debeline 400 g/m</t>
    </r>
    <r>
      <rPr>
        <vertAlign val="superscript"/>
        <sz val="9"/>
        <rFont val="Arial CE"/>
        <charset val="238"/>
      </rPr>
      <t>2</t>
    </r>
    <r>
      <rPr>
        <sz val="9"/>
        <rFont val="Arial CE"/>
        <charset val="238"/>
      </rPr>
      <t xml:space="preserve"> (v razmerju 85%  in ostalo Al in druge kovine) in modrim pokrivnim nanosom, na notranji strani pa s cementno oblogo v skladu s SIST EN 545:2011 (cementna obloga mora biti narejena s pitno vodo, cement tipa CEM III-B ex BFC pa mora biti v skladu z EN197-1 z CE oznako (certifikat)). 
Druga zunanja zaščita cevi možna le ob izrecni zahtevi v popisu vodovodnega materiala - te cevi morajo biti izdelane skladno s SIST EN 545:2011 - Annex D, točka D.2.3)
Cevi morajo biti obvezno opremljene z odgovarjajočimi tesnili v skladu z SIST EN 681-1 (certifikat). Obojčno tesnilo oz. spoj mora biti zaradi zagotovitve kvalitete spoja preizkušen skupaj s cevmi (certifikat).Vse cevi morajo biti od istega proizvajalca.</t>
    </r>
  </si>
  <si>
    <t>Fazonski kosi iz nodularne litine na obojko z navadnim ali varovanim sidrnim spojem in EPDM tesnilom. Obojčni fazonski kosi morajo imeti isti spoj kot cevi. 
Fazonski kosi morajo biti izdelani iz duktilne litine GGG400 v skladu s SIST EN 545:2011, z zunanjo in notranjo epoksi zaščito min. debeline 70 mikronov po postopku kataforeze ali min. 250 mikronov po klasičnem postopku. Glede na zahteve iz popisa upoštevati drugo zunanjo zaščito cevi primerno za vgradnjo v zemljine s prisotnostjo talne vode in z večjo verjetnostjo pojava korozije (skladno s SIST EN 545:2011 - Annex D, točka D.2.3)
Opremljeni morajo biti z odgovarjajočimi tesnili v skladu z SIST EN 681-1 . Obojčno tesnilo oz. spoj mora biti zaradi zagotovitve kvalitete spoja preizkušen skupaj s fazoni (certifikat). Obojčni fazonski kosi morajo biti istega proizvajalca kot cevi.</t>
  </si>
  <si>
    <t xml:space="preserve">Fazonski kosi iz nodularne litine s prirobnico morajo biti izdelani iz duktilne litine GGG400 v skladu z SIST EN 545:2011, z zunanjo in notranjo epoksi zaščito min. debeline 70 mikronov po postopku kataforeze ali min. 250 mikronov po klasičnem postopku. 
Prirobnični fazonski kosi standardne izvedbe morajo imeti vrtljivo prirobnico, ostali (samo FF kos) pa imajo lahko fiksno. Prirobnični fazonski kosi z vrtljivo prirobnico morajo biti istega proizvajalca kot cevi.
</t>
  </si>
  <si>
    <t xml:space="preserve">Prirobnična tesnila morajo biti iz EPDM gume, ki ustreza uporabi v stiku s pitno vodo. Tesnila imajo vgrajen nosilni kovinski obroč in so profilirane oblike (na notranjem premeru ojačitev okrogle oblike). Vse v skladu s standardom SIST EN 1514-1.
</t>
  </si>
  <si>
    <t xml:space="preserve">Tlačne polietilenske (PE) cevi za pitno vodo so izdelane v skladu s standardom po SIST EN 12201-1:2011, SIST EN 12201-2:2011, SIST ISO 4427. Za delovne tlake 10-16 bar (glej popis). Material za cevi, mora biti dobre in ustrezne kvalitete za delo pod specifičnimi pogoji in pod prometno obtežbo, tlaku v ceveh, koroziji in spreminjanju temperaturnih in klimatskih sprememb brez poškodb ali okvar. Če ni drugače določeno, morajo vse cevi prenesti prometno obtežbo.
</t>
  </si>
  <si>
    <t>2. ARMATURE (s prirobnicami)</t>
  </si>
  <si>
    <t>Univerzalne spojke:
Spojka s telesom iz nodularne litine za spajanje cevi različnih materialov, z EPDM tesnilom in obojestransko epoksi zaščito minimalne debeline 250 mikronov. Obojčno tesnilo oz. spoj mora omogočati lom na spoju min 4°. Spoj mora zagotavljati sidranje pri tlaku ≥ 16 bar.</t>
  </si>
  <si>
    <t xml:space="preserve">EV zasuni kratke izvedbe (po SIST EN 558:2008+A1:2012, serija 14):
EV zasuni morajo biti izdelani iz litine GGG-40, z obojestransko epoksi zaščito minimalne debeline 250 mikronov. Klin zasuna je zaščiten z EPDM elastomerno gumo. Vreteno zasuna je izdelano iz nerjavečega jekla. Tesnenje na vretenu je izvedeno z dvema "O" tesniloma. Na obeh straneh klina so vodila iz poliamida. Spoj telesa in pokrova mora biti izveden brez vijakov in zagozd. Ustrezati morajo zahtevam standardov SIST EN1074 (certifikat) in SIST EN12266.
</t>
  </si>
  <si>
    <t>Prirobnična loputa:  Ohišje in loputa prirobnične lopute sta izdelana iz duktilne litine GS 500-7, z epoxy zaščito minimalne debeline 250 mikronov. Osovina je izdelana iz nerjavečega jekla. "O" tesnila na vretenu so iz NBR. EPDM tesnilo, ki se nahaja na loputi omogoča 100% tesnenje pri pretoku v obe smeri (avtomatsko tesnenje), je možno zamenjati. Disk lopute je dvakrat excentrično postavljen glede na ohišje  zaradi lažjega upravljanja. Sedež narejen iz nerjavečega jekla je uvaljan na ohišje. Ustrezati mora standardu EN1074 (certifikat).</t>
  </si>
  <si>
    <r>
      <t>Podtalni hidrant:
s prirobničnim priključkom in EPDM tesnilom. Skladen s standardi SIST EN 14339:2005 in SIST EN1074-6:2008.
Material hidranta NL ali INOX, pretočna karakteristika K</t>
    </r>
    <r>
      <rPr>
        <vertAlign val="subscript"/>
        <sz val="9"/>
        <rFont val="Arial CE"/>
        <charset val="238"/>
      </rPr>
      <t xml:space="preserve">v </t>
    </r>
    <r>
      <rPr>
        <sz val="9"/>
        <rFont val="Arial CE"/>
        <charset val="238"/>
      </rPr>
      <t>&gt; 120 m</t>
    </r>
    <r>
      <rPr>
        <vertAlign val="superscript"/>
        <sz val="9"/>
        <rFont val="Arial CE"/>
        <charset val="238"/>
      </rPr>
      <t>3</t>
    </r>
    <r>
      <rPr>
        <sz val="9"/>
        <rFont val="Arial CE"/>
        <charset val="238"/>
      </rPr>
      <t xml:space="preserve">/h pri ΔP=1 bar.
NL deli zunaj in znotraj zaščiteni z epoksi barvo min. debeline 250 mikronov. Hidrant opremljen s sistemom za preprečevanje iztoka v primeru loma in drenažnim sistemom - izpustno odprtino za izpust stoječe vode iz hidranta skladno s SIST EN1074-6:2008. 
</t>
    </r>
  </si>
  <si>
    <t xml:space="preserve">Nadzemni hidrant:
s telesom iz NL ali INOX, prirobničnim priključkom in EPDM tesnilom. Hidrant skladen s standardi SIST EN14384:2005 in SIST EN 1074-6:2008. S tremi stabilnimi spojkami: 2 × tip C in 1 × tip B za DN80 ter 2 × tip B in 1 × tip A  za DN100.
- min. pretočne karakteristike (Kv) po SIST EN 14348:2005. 
Omogočeno obračanje glave za 360°.
Material hidranta je NL ali INOX, notranji deli iz nerjavnega materiala, NL deli hidranta zunaj in znotraj zaščiteni z epoksi premazom min. debeline 250 mikronov. Opremljen s sistemom za preprečevanje iztoka v primeru loma in izpustno odprtino za izpust stoječe vode iz hidranta skladno s SIST EN1074-6:2008.
</t>
  </si>
  <si>
    <r>
      <t xml:space="preserve">Zračniki (avtomatski):
</t>
    </r>
    <r>
      <rPr>
        <u/>
        <sz val="9"/>
        <rFont val="Arial CE"/>
        <charset val="238"/>
      </rPr>
      <t>vgradnja v zemljino:</t>
    </r>
    <r>
      <rPr>
        <sz val="9"/>
        <rFont val="Arial CE"/>
        <charset val="238"/>
      </rPr>
      <t xml:space="preserve">
kompaktne izvedbe, z zaščitno konstrukcijo iz nerjavnega materiala in vgrajenim zračnim ventilom s funkcijo odvajanja in dovajanja ≥ 180 m</t>
    </r>
    <r>
      <rPr>
        <vertAlign val="superscript"/>
        <sz val="9"/>
        <rFont val="Arial CE"/>
        <charset val="238"/>
      </rPr>
      <t>3</t>
    </r>
    <r>
      <rPr>
        <sz val="9"/>
        <rFont val="Arial CE"/>
        <charset val="238"/>
      </rPr>
      <t xml:space="preserve">/h zraka v/iz cevovoda in avtomatskim zapornim ventilom, ki omogoča vgradnjo pod tlakom. Zračnik mora biti opremljen z drenažnim izpustom iz telesa zračnika. 
S prirobnico, EPDM tesnilom in deli iz NL z obojestransko epoksi zaščito min. debeline 250 mikronov. Zračnik opremljen z drenažnim sistemom.  Delovno območje od 1 do 16 bar. 
Ustrezati mora zahtevam standarda SIST EN 1074-4. 
</t>
    </r>
    <r>
      <rPr>
        <u/>
        <sz val="9"/>
        <rFont val="Arial CE"/>
        <charset val="238"/>
      </rPr>
      <t xml:space="preserve">vgradnja v jašek: </t>
    </r>
    <r>
      <rPr>
        <sz val="9"/>
        <rFont val="Arial CE"/>
        <charset val="238"/>
      </rPr>
      <t xml:space="preserve">          Telo zračnika je izdelano iz duktilne litine GJS 400-15 z epoxy zaščito minimalne debeline 250 mikronov, plovci so iz ABS, šoba malega plovka je iz poliamida, tesnilo glavnega plovka pa EPDM. Mreža za zaščito pred nesnago in pokrov sta iz INOX jekla. Delovno območje tlaka obsega  0,1 ÷ 25 bar. V ohišje je vgrajen dodatni odzračni ventila za kontrolo delovanja. </t>
    </r>
  </si>
  <si>
    <t>3. CESTNE KAPE, POKROVI IN DRUGO</t>
  </si>
  <si>
    <r>
      <rPr>
        <u/>
        <sz val="9"/>
        <rFont val="Arial CE"/>
        <charset val="238"/>
      </rPr>
      <t>Cestne kape za zasune in hidrante:</t>
    </r>
    <r>
      <rPr>
        <sz val="9"/>
        <rFont val="Arial CE"/>
        <charset val="238"/>
      </rPr>
      <t xml:space="preserve">
Teleskopska cestna kapa iz nodularne litine kvalitetne (težke) izvedbe v razredu nosilnosti D400, po standradu EN 124 s protihrupnim PUR vložkom na pokrovu, tečajem ter možnostjo vgradnje pod naklonom, ki omogoča enostavno prilagoditev pokrova vozni površini brez dodatnih gradbenih del. S sistemom zapiranja, ki otežuje odstranitev pokrova in minimizira hrup. Cestna kapa s površinsko zaščito ohišja in trajno protikorozijsko zaščito pokrova. Pokrov z ustreznim napisom po navodilih upravljalca, npr.: VODA, VODOVOD, Z, HIDRANT,...
Za vgradnjo v povozno površino.
</t>
    </r>
    <r>
      <rPr>
        <u/>
        <sz val="9"/>
        <rFont val="Arial CE"/>
        <charset val="238"/>
      </rPr>
      <t/>
    </r>
  </si>
  <si>
    <r>
      <rPr>
        <u/>
        <sz val="9"/>
        <rFont val="Arial CE"/>
        <charset val="238"/>
      </rPr>
      <t>Cestne kape za COMBI armature:</t>
    </r>
    <r>
      <rPr>
        <sz val="9"/>
        <rFont val="Arial CE"/>
        <charset val="238"/>
      </rPr>
      <t xml:space="preserve">
Kompaktna cestna kapa iz nodularne litine kvalitetne/ težke izvedbe z integriranimi 4 pokrovi z varovalnim sistemom, ki preprečuje enostavno odstranitev in ropotanje. Skladna z zahtevami proizvajalca armature. Cestna kapa s površinsko zaščito ohišja in trajno protikorozijsko zaščito pokrova. Pokrov z ustreznim napisom po navodilih upravljalca. Varovalni sistem z zatiči iz nerjavečega jekla.
Za vgradnjo v povozno površino.</t>
    </r>
  </si>
  <si>
    <r>
      <rPr>
        <u/>
        <sz val="9"/>
        <rFont val="Arial CE"/>
        <charset val="238"/>
      </rPr>
      <t>Cestne kape za podtalni zračnik:</t>
    </r>
    <r>
      <rPr>
        <sz val="9"/>
        <rFont val="Arial CE"/>
        <charset val="238"/>
      </rPr>
      <t xml:space="preserve">
Kompaktna cestna kapa iz nodularne litine kvalitetne/ težke izvedbe z  okroglim pokrovom in pritrdilnim sistemom pokrova iz nerjavečega materiala, ki preprečuje ropotanje. Skladna z zahtevami proizvajalca armature. Cestna kapa s površinsko zaščito ohišja in trajno protikorozijsko zaščito pokrova. Pokrov z ustreznim napisom po navodilih upravljalca. Varovalni zatiči iz nerjavečega jekla. 
Za vgradnjo v povozno površino.Cestna kapa za zračnik mora biti okrogle oblike imeti napis ZRAČNIK v slovenskem jeziku, poliuretanski protihrupni vložek, ter dva vijaka s katerimi je pričvrščen pokrov na ohišje kape.</t>
    </r>
  </si>
  <si>
    <r>
      <rPr>
        <u/>
        <sz val="9"/>
        <rFont val="Arial CE"/>
        <charset val="238"/>
      </rPr>
      <t>Teleskopske vgradbene garniture:</t>
    </r>
    <r>
      <rPr>
        <sz val="9"/>
        <rFont val="Arial CE"/>
        <charset val="238"/>
      </rPr>
      <t xml:space="preserve">
Nastavljiv teleskopski komplet za rokovanje podzemnih armatur z zunanjo PEh/PVC zaščito. Kovinskim nasadni element, spojka in vodilo zaščiteni pred korozijo. Dobava skupaj z zaporno armaturo! 
</t>
    </r>
  </si>
  <si>
    <t>Vsi spojni elementi – vijaki (skladni s SIST EN ISO 4016:2011) in matice (skladne s SIST EN ISO 4034:2002) morajo biti standardne izvedbe in zaščiteni proti rjavenju – galvanizirani ali INOX minimalne natezne trdnosti vsaj 6.8. Podložke morajo ustrezati standardu SIST EN ISO 7091:2002.
Vse vgradne dolžine ventilov s prirobnicami morajo ustrezati SIST EN 558:2008+A1:2008.
Vse prirobnice morajo biti skladne s SIST EN 1092-2:2008, prirobnična tesnila pa s SIST EN 1514-1:1998.
Vsa zunanja in notranja epoxy zaščita mora biti izvedena po SIST EN14901:2006.</t>
  </si>
  <si>
    <t>Ponujeni materiali in oprema mora biti najmanj enake kvalitete kot je zahtevana na tem obrazcu. Za vse elemente, ki so v stiku s pitno vodo je potrebno upoštevati veljaven pravilnik o pitni vodi, ki v poglavju V. predpisuje zagotavljanje kakovosti priprave vode, opreme in materialov (priložiti poročila o preizkušanju).</t>
  </si>
  <si>
    <t>SKUPNA REKAPITULACIJA OBNOVE VODOVODA PO PZI št. 1956-V/22</t>
  </si>
  <si>
    <t>A.+C.+D.OBNOVA javnega vodovoda s splošnimi stroški in obnovo priključkov (brez DDV):</t>
  </si>
  <si>
    <t>22% DDV</t>
  </si>
  <si>
    <t>A.+C.+D. OBNOVA javnega vodovoda s splošnimi stroški in obnovo priključkov (z DDV)</t>
  </si>
  <si>
    <t>A. OBNOVA javnega vodovoda - SKUPAJ 54,9m ; brez DDV</t>
  </si>
  <si>
    <t xml:space="preserve"> </t>
  </si>
  <si>
    <t>A1. SKUPAJ VODOVODI "V1" in "V2" po Horjulski cesti (skupaj 54,9m)</t>
  </si>
  <si>
    <t>A1.1. Vodovod "V1" in "V2" (PE100 d110 - 9,8m in PE100 d90 - 45,1m)</t>
  </si>
  <si>
    <t>A1.2 VODOVODNI PROVIZORIJ</t>
  </si>
  <si>
    <t>C. HIŠNI PRIKLJUČKI,  SKUPAJ 6 kos (OCENA!)</t>
  </si>
  <si>
    <t>C.1 Obnova in prevezava obstoječih priključkov  (6 kos - OCENA)</t>
  </si>
  <si>
    <t xml:space="preserve">D. SPLOŠNI STROŠKI IN TUJE STORITVE; </t>
  </si>
  <si>
    <t>D. SPL. - SPLOŠNI STROŠKI IN TUJE STORITVE PRI OBNOVI VODOVODA</t>
  </si>
  <si>
    <r>
      <rPr>
        <b/>
        <sz val="10"/>
        <rFont val="Arial CE"/>
        <charset val="238"/>
      </rPr>
      <t xml:space="preserve">Pri izdelavi ponudbe upoštevati sočasno obnovo infrastrukture na območju obdelave in delilnik stroškov, ki ga pripravijo investitorji! </t>
    </r>
    <r>
      <rPr>
        <sz val="10"/>
        <rFont val="Arial CE"/>
        <charset val="238"/>
      </rPr>
      <t xml:space="preserve">
</t>
    </r>
  </si>
  <si>
    <t>znesek</t>
  </si>
  <si>
    <t>SPL.</t>
  </si>
  <si>
    <t>SPLOŠNI STROŠKI IN TUJE STORITVE (ZA JAVNI VODOVOD )</t>
  </si>
  <si>
    <t>Opis postavke:</t>
  </si>
  <si>
    <t>enota</t>
  </si>
  <si>
    <t>količina</t>
  </si>
  <si>
    <t>cena</t>
  </si>
  <si>
    <t>SPL.1</t>
  </si>
  <si>
    <t>Izdelava geodetskega posnetka v papirnati (4x) in elektronski obliki skladno z internimi tehničnimi normativi za izvajanje del v katastru upravlalca vodovoda in vris v kataster GJI. Ter pridobitev potrdila o vrisu v kataster.</t>
  </si>
  <si>
    <t/>
  </si>
  <si>
    <t xml:space="preserve"> - javni vodovod  m - KOMPLET</t>
  </si>
  <si>
    <t>SPL.2</t>
  </si>
  <si>
    <t>Izmera, obdelava in priprava digitalnih podatkov (atributiranje, digitalna skica,…) priključkov, skladno z internimi tehničnimi normativi upravljalca vodovodnega omrežja. 
KOMPLET (vodovodni priključki za obstoječe stavbe - OCENA). Obračun po dejanskem številu priključkov.</t>
  </si>
  <si>
    <t>- priključki na obnovljen vodovod</t>
  </si>
  <si>
    <t>SPL.3</t>
  </si>
  <si>
    <t>Izdelava geodetskega načrta novega stanja zemljišča po končani gradnji; za vodovod. 
Upoštevati delilnik stroškov med investitorji!</t>
  </si>
  <si>
    <t>SPL.4</t>
  </si>
  <si>
    <t>Izdelava dokumentacije izvedenih del (PID) v skladu s Pravilnikom o podrobnejši vsebini dokumentacije in obrazcih, povezanih z graditvijo objektov in dopolnitvami, ter po zahtevah bodočega upravljalca (4 × v projektni obliki, 1 × v elektronski obliki).  KOMPLET</t>
  </si>
  <si>
    <t>SPL.5</t>
  </si>
  <si>
    <t>Izdelava Dokazila o zanesljivosti objekta v skladu s Pravilnikom o podrobnejši vsebini dokumentacije in obrazcih, povezanih z graditvijo objektov in dopolnitvami, ter po zahtevah bodočega upravljalca (4 × v projektni obliki, 1 × v elektronski obliki).  KOMPLET</t>
  </si>
  <si>
    <t>SPL.6</t>
  </si>
  <si>
    <t>Obveščanje o prekinitvah oskrbe z vodo prizadetih porabnikov v času gradnje. KOMPLET</t>
  </si>
  <si>
    <t>SPL.7</t>
  </si>
  <si>
    <t>Zakoličba obstoječih komunalnih vodov s strani predstavnikov prizadetih komunalnih organizacij. (KANALIZACIJA, VODOVOD, TELEKOMUNIKACIJE, ELEKTRIKA do 110kV , TOPLOVOD,.......) posebej za vsako skupino komunalnih vodov.</t>
  </si>
  <si>
    <t xml:space="preserve"> - VODOVOD</t>
  </si>
  <si>
    <t xml:space="preserve"> - PLINOVOD</t>
  </si>
  <si>
    <t xml:space="preserve"> - ELEKTRIKA do 110kV </t>
  </si>
  <si>
    <t xml:space="preserve"> - ELEKTRONSKE KOMUNIKACIJE (Telekom, Telemach)</t>
  </si>
  <si>
    <t>SPL.8</t>
  </si>
  <si>
    <t>Strokovni nadzor prizadetih soglasodajalcev zaradi posega v varovalni pas komunalnega voda in nadzor upravljalcev tangiranih komunalnih vodov v času gradnje. Glej zbirno karto komunalnih vodov in vzdolžni profil vodovoda. Obračun po dejanskih stroških.</t>
  </si>
  <si>
    <t xml:space="preserve"> - VODOVOD (tudi nadzor kvalitete upravljalca vodovoda)</t>
  </si>
  <si>
    <t xml:space="preserve"> - ELEKTRIKA do 110kV</t>
  </si>
  <si>
    <t>SPL.10</t>
  </si>
  <si>
    <t>Strokovni nadzor prizadetih soglasodajalcev zaradi posega v varovano območje prometnih površin.
Obračun po dejanskih stroških.</t>
  </si>
  <si>
    <t xml:space="preserve"> - občinska cesta</t>
  </si>
  <si>
    <t>SPL.11</t>
  </si>
  <si>
    <t>Projektantski nadzor na gradbišču v času izvedbe. KOMPLET (javni vodovod)</t>
  </si>
  <si>
    <t>SPL.12</t>
  </si>
  <si>
    <t>Geološki ogled terena pred pričetkom gradnje in izdelava poročila z ukrepi, ki so potrebni med in po gradnji, da se zmanjša vpliv gradnje:</t>
  </si>
  <si>
    <t xml:space="preserve"> - pri gradnji vodovoda</t>
  </si>
  <si>
    <t>SPL.13</t>
  </si>
  <si>
    <t>Geološko geomehanski nadzor s strani geomehanika v času gradnje. Vključno z vsemi potrebnimi meritvami, nosilnosti, trdnosti,…..
Obračun po dejanskih stroških.</t>
  </si>
  <si>
    <t xml:space="preserve"> - pri gradnji vodovoda </t>
  </si>
  <si>
    <t>SPL. 14</t>
  </si>
  <si>
    <t>Izdelava varnostnega načrta za zagotavljanje varnosti in zdravja pri delu na gradbišču skladno s predpisi, ki obravnavajo to področje (Uredba o zagotavljanju varnosti in zdravja pri delu na začasnih in premičnih gradbiščih (Ur.list RS št. 83/05 in spremembe) in drugi ukrepi za VZD, ki sledijo iz ZVZD-1.
Upoštevati delilnik stroškov, ki ga pripravijo investitorji!</t>
  </si>
  <si>
    <t>- ZA VODOVOD</t>
  </si>
  <si>
    <t>SPL. 15</t>
  </si>
  <si>
    <t>Označitev gradbišča z izdelavo in postavitvijo obvestilne table na gradbišču (skladno z Gradbenim zakonom in dopolnitvami, Pravilnikom o gradbiščih ter navodili Ministrstva), vključno z odstranitvijo.
Upoštevati delilnik stroškov, ki ga pripravijo investitorji!</t>
  </si>
  <si>
    <t>SPL. 16</t>
  </si>
  <si>
    <t>Stroški izdelave elaborata o ravnanju z odpadki, ki nastanejo pri gradbenih delih, s končnim poročilom in zahtevano dokumentacijo v skladu z Uredbo o ravnanju z odpadki, ki nastanejo pri gradbenih delih oziroma drugimi predpisi za to področje.
Upoštevati delilnik stroškov, ki ga pripravijo investitorji!</t>
  </si>
  <si>
    <t>SPL. 17</t>
  </si>
  <si>
    <t>Koordinacija za varnost in zdravje pri delu na gradbišču v skladu s predpisi, ki obravnavajo to področje (Uredba o zagotavljanju varnosti in zdravja pri delu na začasnih in premičnih gradbiščih), vključno z vodenjem knjige ukrepov.  
Upoštevati delilnik stroškov, ki ga pripravijo investitorji!</t>
  </si>
  <si>
    <t>SPL. 19</t>
  </si>
  <si>
    <t>SPL. 20</t>
  </si>
  <si>
    <t>Izvedba arheoloških raziskav ob gradnji (pridobivanje ustreznih soglasij, arhiološka raziskava ob gradnji in izdelava strokovnega poročila). Obračun po dejanskih stroških.
Upoštevati delilnik stroškov, ki ga pripravijo investitorji! (upoštevano pri gradnji kanalizacije)</t>
  </si>
  <si>
    <t>SPL. 21</t>
  </si>
  <si>
    <t>Izdelava elaborata in pridobitev dovoljenja za zaporo ceste z ureditvijo prometnega režima v času gradnje z obvestili, postavitev prom. signalizacije v času gradnje, ureditev obvoza, manipulativni stroški,... Po končanih delih odstranitev in vzpostavitev prometnega režima. 
Upoštevati delilnik stroškov, ki ga pripravijo investitorji! (upoštevano pri gradnji kanalizacije)</t>
  </si>
  <si>
    <t>SKUPAJ SPLOŠNI STROŠKI (vodovod):</t>
  </si>
  <si>
    <t>A1.1 JAVNI VODOVOD "V1" in "V2" po Horjulski cesti (skupaj 54,9m)</t>
  </si>
  <si>
    <t>Vodovod "V1" in "V2" (PE100 d110 - 9,8m in PE100 d90 - 45,1m)</t>
  </si>
  <si>
    <t>1.1.</t>
  </si>
  <si>
    <t>PREDDELA vodovod V1 in V2 (SKUPAJ)</t>
  </si>
  <si>
    <t>1.2.</t>
  </si>
  <si>
    <t>GRADBENA DELA vodovod V1 in V2 (SKUPAJ)</t>
  </si>
  <si>
    <t>2.1.</t>
  </si>
  <si>
    <t>MONTAŽNA DELA vodovod V1 in V2 (SKUPAJ)</t>
  </si>
  <si>
    <t>3.1.</t>
  </si>
  <si>
    <t>VODOVODNI MATERIAL vodovod V1 in V2 (SKUPAJ)</t>
  </si>
  <si>
    <t>SKUPAJ 1.1.+1.2.+2.1.+3.1. (brez DDV)</t>
  </si>
  <si>
    <t xml:space="preserve">A1.2 VODOVODNI PROVIZORIJ ob obnovi vodovoda </t>
  </si>
  <si>
    <t>PREDDELA IN GRADBENA DELA - provizorij (skupaj)</t>
  </si>
  <si>
    <t>MONTAŽNA DELA  - provizorij (skupaj)</t>
  </si>
  <si>
    <t>VODOVODNI MATERIAL - provizorij (skupaj)</t>
  </si>
  <si>
    <t>provizorij</t>
  </si>
  <si>
    <t>SKUPAJ 1.1.+2.1+3.1 (brez DDV)</t>
  </si>
  <si>
    <t>A1.3(**)</t>
  </si>
  <si>
    <t>OBNOVA CESTIŠČA pri gradnji javnega vodovoda izven območja gradnje javne kanalizacije za komunalne odpadne vode</t>
  </si>
  <si>
    <t>SKUPAJ (brez DDV)</t>
  </si>
  <si>
    <t>SKUPAJ vodovod V1 in V2 (javni del)</t>
  </si>
  <si>
    <t>A1.1. + A1.2. + A1.3. (brez DDV)</t>
  </si>
  <si>
    <t>A1.1  +  A1.2. + A1.3.  (z DDV)</t>
  </si>
  <si>
    <t xml:space="preserve">A1.1. JAVNI VODOVOD </t>
  </si>
  <si>
    <t xml:space="preserve">Opombe: 
PRI VSEH DELIH UPOŠTEVATI NAVODILA KOORDINATORJA ZA ZDRAVJE IN VARNOST PRI DELU TER VARNOSTNI NAČRT.
</t>
  </si>
  <si>
    <t>1. - PREDDELA IN GRADBENA DELA (vodovod V1 in V2)</t>
  </si>
  <si>
    <t>V NAČRTU VODOVODA UPOŠTEVANI IZKOPI IN ZASIPI OD NIVELETE TERENA (+0,00).
Vsa varovanja, zaščite, prestavitve,... drugih obstoječih komunalnih vodov na območju posega se izvedejo po navodilih in pod nadzorom upravljalcev teh vodov. Obračun v zvezi s prestavitvami se izvede po dejanskih količinah z vpisom v gradbenih knjigah.
IZKOPAN MATERIAL SE LAHKO ZA ZASIP UPORABI LE PO ODOBRITVI GEOTEHNIČNEGA NADZORA!
PRI VSEH IZKOPIH IN ZASIPIH JE POTREBNO FAKTOR RAZRAHLJIVOSTI (RAZSUTJA) UPOŠTEVATI V CENI NA ENOTO!
(**) V načrtu ni upoštevana rušitev in ponovna vzpostavitev tangiranih javnih prometnih površin v prvotno stanje, upoštevano pri gradnji kanalizacije po projektu št. 1880/20, maj 2021, ki ga je izdelalo podjetje Kono-b d.o.o.</t>
  </si>
  <si>
    <t>PREDDELA IN GRADBENA DELA za vodovod 
V1 (SKUPAJ)</t>
  </si>
  <si>
    <t>PREDDELA za javni vodovod V1 in V2</t>
  </si>
  <si>
    <t>1.1.1.</t>
  </si>
  <si>
    <t xml:space="preserve">Priprava, ograditev, zavarovanje in ureditev gradbišča v skladu z načrtom organizacije gradbišča in varnostnim načrtom.Vključno s postavitvijo začasnih gradbiščnih objektov in opreme, zagotovitvijo dostopa do javne ceste in začasnih priključkov gradbišča za preskrbo z vodo in elektriko.
Komplet za gradnjo vodovoda V1
</t>
  </si>
  <si>
    <t>1.1.4.</t>
  </si>
  <si>
    <t>Vzpostavitev gradbišča v prvotno stanje po končanih delih. Odstranitev začasnih objektov, signalizacije, začasne deponije,… Ponovna vzpostavitev odstranjenih mejnikov,… 
Komplet za gradnjo vodovoda V1</t>
  </si>
  <si>
    <t xml:space="preserve"> 1.1.5. </t>
  </si>
  <si>
    <t xml:space="preserve">Zakoličba osi cevovoda z zavarovanjem osi, oznako horizontalnih in vertikalnih lomov, oznako vozlišč, odcepov in zakoličba mesta prevezave na obstoječi cevovod. </t>
  </si>
  <si>
    <t>1.1.7.</t>
  </si>
  <si>
    <t>Postavitev gradbenih profilov na vzpostavljeno os trase cevovoda ter določitev nivoja za merjenje globine izkopa in polaganje cevovoda</t>
  </si>
  <si>
    <t>1.1.125.</t>
  </si>
  <si>
    <t>Prečno zavarovanje obstoječih komunalnih vodov v času gradnje pri polaganju vodovoda pod obst. komunalnimi vodi. Podpiranje z lesenimi gredami, podbetoniranje in obbetoniranje obstoječih komunalnih vodov, … , po navodilih upravljalca kom voda, ki ga vodovod prečka.</t>
  </si>
  <si>
    <t xml:space="preserve"> - obstoječ vodovod</t>
  </si>
  <si>
    <t xml:space="preserve"> - obstoječ plinovod</t>
  </si>
  <si>
    <t xml:space="preserve"> - obstoječ vod el. komunikacij </t>
  </si>
  <si>
    <t xml:space="preserve"> - obstoječ elektro vod</t>
  </si>
  <si>
    <t xml:space="preserve"> - obstoječ kanal</t>
  </si>
  <si>
    <t>1.1.140.</t>
  </si>
  <si>
    <t xml:space="preserve">Črpanje vode iz gradbene jame v času gradnje. 
Do 5 l/s. Obračun po dejanskih stroških.
</t>
  </si>
  <si>
    <t>1.1.190.</t>
  </si>
  <si>
    <t>Izdelava provizornih dostopov do stavb preko izkopanih jarkov, iz plohov debeline 5 cm z ograjo (prenosljivi), ki se lahko na gradbišču uporabijo večkrat. 
Za gradnjo vodovoda V1</t>
  </si>
  <si>
    <t>1.1.200.</t>
  </si>
  <si>
    <t>Stroški vzdrževanja prekopanih javnih površin v času gradnje vodovoda (polivanje - protiprašna zaščita, dosip - udarne jame, planiranje. Vključno z dobavo materiala in delom.
Za gradnjo vodovoda V1</t>
  </si>
  <si>
    <r>
      <t>m</t>
    </r>
    <r>
      <rPr>
        <vertAlign val="superscript"/>
        <sz val="10"/>
        <rFont val="Arial CE"/>
        <charset val="238"/>
      </rPr>
      <t>2</t>
    </r>
  </si>
  <si>
    <t>1.1.300.</t>
  </si>
  <si>
    <t>Nepredvidena dela (% preddel).</t>
  </si>
  <si>
    <t>PREDDELA za javni vodovod V1 in V2 (SKUPAJ)</t>
  </si>
  <si>
    <t>GRADBENA DELA za javni vodovod V1 in V2</t>
  </si>
  <si>
    <t>Upoštevano, da se na delu trase obnove vodovoda izvaja širok izkop kotom 63°.
Upoštevano, da se 20% izkopanega kamnitega materiala lahko uporabi za zasip jarka.
OCENA, vgradnja le ob potrditvi geomehanskega nadzora</t>
  </si>
  <si>
    <t>1.2.6.</t>
  </si>
  <si>
    <t xml:space="preserve">Širok (63°) strojni izkop jarka med ovirami globine do 2,0m z nakladanjem na kamion. Širina dna izkopa je DN+40 cm oz. min 60 cm. </t>
  </si>
  <si>
    <t xml:space="preserve"> - III. Kategorija kamnine</t>
  </si>
  <si>
    <r>
      <t>m</t>
    </r>
    <r>
      <rPr>
        <vertAlign val="superscript"/>
        <sz val="10"/>
        <rFont val="Arial CE"/>
        <charset val="238"/>
      </rPr>
      <t>3</t>
    </r>
  </si>
  <si>
    <t>1.2.25.</t>
  </si>
  <si>
    <t xml:space="preserve">Dodatni strojno - ročni širok izkop v kamnini III. kat. na mestih izvedbe prevezav po izvedbi dezinfekcije, odkopov zaradi postavitve novih armatur na končno niveleto, blindiranj, odstranitev obst. armatur,..... 
Z odlaganjem ob robu jarka, ter zasipom jame z utrjevanjem po plasteh in vzpostavitvijo v prvotno stanje po demontaži. 
</t>
  </si>
  <si>
    <t>1.2.40.</t>
  </si>
  <si>
    <t>Doplačilo za ročni izkop jarka (ocena %) globine do 1,5 m v  kamnini III. kategorije z odmetavanjem izkopanega materiala ob rob jarka.</t>
  </si>
  <si>
    <t>1.2.50.</t>
  </si>
  <si>
    <t xml:space="preserve">Ročno planiranje dna jarka s točnostjo do 3 cm v projektiranem padcu.
</t>
  </si>
  <si>
    <t>1.2.150.</t>
  </si>
  <si>
    <t>Nabava, dobava in vgraditev stabilizirane netkane ločilne geotekstilije iz 100% polipropilenskih neskončnih vlaken - ovoj posteljice in obsipa cevi po navodilih proizvajalca. 
Minimalne zahteve:
natezna trdnost prečno/vzd. &gt;12 kN/m, 
raztezek pri porušitvi &gt; 30 % (oboje po SIST EN ISO 10319), 
prebodna trdnost CBR &gt; 2000 N (po SIST EN ISO 12236),
karakteristična velikost por 0,05 mm &lt; O90 &lt; 0,5 (po SIST EN ISO 12956). Material mora imeti CE oznako in izjavo o skladnosti. 3-4 m2/m' Vgradnja po navodilih geomehanika. Obračun po dejanskih stroških.</t>
  </si>
  <si>
    <t>1.2.156.</t>
  </si>
  <si>
    <r>
      <t>Nabava, dobava in vgraditev filtrske geotekstilije za ovoj drenaže odzračevalnih garnitur in hidrantov po navodilih proizvajalca. Minimalne zahteve:
natezna trdnosti prečno/vzdolžno &gt; 8 kN/m, 
raztezek pri porušitvi min. 30 % (oboje po SIST EN ISO 10319), prebodna trdnost CBR &gt; 1500 N (po SIST EN ISO 12236), karakteristična velikost por 0,05 mm &lt; O</t>
    </r>
    <r>
      <rPr>
        <vertAlign val="subscript"/>
        <sz val="10"/>
        <rFont val="Arial CE"/>
        <charset val="238"/>
      </rPr>
      <t>90</t>
    </r>
    <r>
      <rPr>
        <sz val="10"/>
        <rFont val="Arial CE"/>
        <charset val="238"/>
      </rPr>
      <t xml:space="preserve"> &lt; 0,2 (po SIST EN ISO 12956), indeks hitrosti 0,003 m/s in koeficient prepustnosti pri 20kPA &gt; 10k</t>
    </r>
    <r>
      <rPr>
        <vertAlign val="subscript"/>
        <sz val="10"/>
        <rFont val="Arial CE"/>
        <charset val="238"/>
      </rPr>
      <t>zemljine</t>
    </r>
    <r>
      <rPr>
        <sz val="10"/>
        <rFont val="Arial CE"/>
        <charset val="238"/>
      </rPr>
      <t xml:space="preserve">
Material mora imeti CE oznako in izjavo o skladnosti. Obračun za m</t>
    </r>
    <r>
      <rPr>
        <vertAlign val="superscript"/>
        <sz val="10"/>
        <rFont val="Arial CE"/>
        <charset val="238"/>
      </rPr>
      <t>2</t>
    </r>
    <r>
      <rPr>
        <sz val="10"/>
        <rFont val="Arial CE"/>
        <charset val="238"/>
      </rPr>
      <t>. 6 m</t>
    </r>
    <r>
      <rPr>
        <vertAlign val="superscript"/>
        <sz val="10"/>
        <rFont val="Arial CE"/>
        <charset val="238"/>
      </rPr>
      <t>2</t>
    </r>
    <r>
      <rPr>
        <sz val="10"/>
        <rFont val="Arial CE"/>
        <charset val="238"/>
      </rPr>
      <t xml:space="preserve">/kos
</t>
    </r>
  </si>
  <si>
    <t>1.2.160.</t>
  </si>
  <si>
    <t xml:space="preserve">Nabava, dobava in vgradnja peščenih in kamnitih agregatov za zasip jarkov s planiranjem in utrjevanjem v plasteh (do 30 cm) do potrebne zbitosti. Vključno s prevozom do gradbišča (do 25km). </t>
  </si>
  <si>
    <t xml:space="preserve"> - pesek 0-4 mm za zasip odkopanih obstoječih komunalnih vodov na mestih križanj s projektiranim vodom (po navodilih upravljalca), ročna vgradnja. </t>
  </si>
  <si>
    <t xml:space="preserve"> - kamniti material 0-16 mm za izdelavo posteljice in obsipa cevi (po DVGW-W 400-2) vključno s strojnim utrjevanjem (do 95 % po standardnem Proctorjevem postopku).  Na območju javne ceste</t>
  </si>
  <si>
    <r>
      <t xml:space="preserve"> - drobljenec 5/32 za obsip hidrantov in zračnikov (2m</t>
    </r>
    <r>
      <rPr>
        <vertAlign val="superscript"/>
        <sz val="10"/>
        <rFont val="Arial CE"/>
        <charset val="238"/>
      </rPr>
      <t>3</t>
    </r>
    <r>
      <rPr>
        <sz val="10"/>
        <rFont val="Arial CE"/>
        <charset val="238"/>
      </rPr>
      <t>/kos - s strojnim utrjevanjem po plasteh do 30 cm (95 - 98 %, odvisno od globine po Proctorjevem postopku).</t>
    </r>
  </si>
  <si>
    <t xml:space="preserve"> - nov nasipni kamniti material 0-125 mm za zasip jarka
 s strojnim utrjevanjem po slojih do 30 cm (95% - 98%, odvisno od globine po Proctorjevem postopku oz. po TSC 06.100:2003); nosilnost planuma Evd&gt;40 MN/m2 oz. po projektu ureditve ceste. OCENA 80% izkopanega materiala </t>
  </si>
  <si>
    <t>1.2.166.</t>
  </si>
  <si>
    <t xml:space="preserve">Strojni in ročni zasip z dobrim izkopanim kamnitim materialom z utrjevanjem po plasteh do 30 cm po SPP  (95% - 98%, odvisno od globine po Proctorjevem postopku oz. po TSC 06.100:2003); nosilnost planuma Evd&gt;40 MN/m2 oz. po projektu ureditve ceste.
OCENA 20% izkopanega materiala </t>
  </si>
  <si>
    <t>1.2.194.</t>
  </si>
  <si>
    <t>Transport dobrega izkopanega materiala (ocena 20%) na začasno deponijo (do 5km) Vključno z razkladanjem, razgrinjanjem, premetavanjem  in ponovnim nakladanjem na kamion.
- od gradbenega jarka do začasne deponije pri izkopu</t>
  </si>
  <si>
    <t>- od začasne deponije do jarka pri zasipu</t>
  </si>
  <si>
    <t>1.2.195.</t>
  </si>
  <si>
    <t>Transport (prevoz) viška materiala na razdalji do 25 km. Vključno z razkladanjem, razgrinjanjem in planiranjem. Iz gradbišča/začasne deponije do trajne gradbene deponije / v predelavo odpadkov. V ceni upoštevani stroški prevzema odpadkov in taksa. S predložitvijo ustreznih dokazov o predaji odpadkov na deponiji oz. o predaji v predelavo.</t>
  </si>
  <si>
    <t xml:space="preserve"> - izkopana kamnina III. Kategorija</t>
  </si>
  <si>
    <t xml:space="preserve"> - železove litine in jeklo</t>
  </si>
  <si>
    <t>t</t>
  </si>
  <si>
    <t xml:space="preserve"> - mešani gradbeni odpadki</t>
  </si>
  <si>
    <t>1.2.250.</t>
  </si>
  <si>
    <t>Polaganje opozorilnega traka nad novo položenim cevovodom na globini cca 70 cm.</t>
  </si>
  <si>
    <t>1.2.255.</t>
  </si>
  <si>
    <t>Nabava, dobava in polaganje signalnega opozorilnega traku na utrjeno površino nad obstoječimi kom. vodi na območju križanj, vzporednega poteka,…. (na globini cca. 50 cm). Po navodilih upravljalcev.</t>
  </si>
  <si>
    <t>GRADBENA IN OBRTNIŠKA DELA</t>
  </si>
  <si>
    <t>1.2.348.</t>
  </si>
  <si>
    <t>Dobava in vgraditev črpnega betona C30/37 za podbetoniranje vodovodnih armatur (zasuni, hidranti, zračniki), obbetoniranje krivin, odcepov podbetoniranje ter armatur po DVGW Arbeitsblatt GW310 (januar 2008).</t>
  </si>
  <si>
    <t>1.2.349.</t>
  </si>
  <si>
    <t>Prenos in vgradnja betonskih podstavkov (C30/37) cestnih kap na utrjeno površino.</t>
  </si>
  <si>
    <t>1.2.500.</t>
  </si>
  <si>
    <t>Postavitev novih cestnih kap na niveleto terena (zasuni, hidranti, zračniki, navrtni zasuni).</t>
  </si>
  <si>
    <t>(**)</t>
  </si>
  <si>
    <t>Vzpostavitev povoznih površin upoštevano v načrtu gradnje kanalizacije.</t>
  </si>
  <si>
    <t>DRUGA DELA</t>
  </si>
  <si>
    <t>1.2.800.</t>
  </si>
  <si>
    <t xml:space="preserve">Čiščenje terena po končani gradnji ter ureditev okolice.
</t>
  </si>
  <si>
    <t>1.2.900.</t>
  </si>
  <si>
    <t>Nepredvidena zemeljska dela (% zemeljskih del).</t>
  </si>
  <si>
    <t>SKUPAJ GRADBENA DELA za vodovod V1 in V2 - brez DDV!</t>
  </si>
  <si>
    <t>2.1. - MONTAŽNA DELA za javni vodovod V1 in V2</t>
  </si>
  <si>
    <r>
      <rPr>
        <b/>
        <sz val="10"/>
        <rFont val="Arial CE"/>
        <charset val="238"/>
      </rPr>
      <t xml:space="preserve">Opombe: 
</t>
    </r>
    <r>
      <rPr>
        <sz val="10"/>
        <rFont val="Arial CE"/>
        <charset val="238"/>
      </rPr>
      <t xml:space="preserve">V CENI MONTAŽE SO UPOŠTEVANI VSI MANIPULATIVNI STROŠKI, TER VES DROBNI POTROŠNI IN POMOŽNI MATERIAL!
</t>
    </r>
  </si>
  <si>
    <t>MONTAŽNA DELA za j.vodovod V1 in V2 (SKUPAJ)</t>
  </si>
  <si>
    <t xml:space="preserve">Javni vodovod </t>
  </si>
  <si>
    <t>2.1.1.</t>
  </si>
  <si>
    <t>Zavarovanje deponije vodovodnega materiala na gradbišču. KOMPLET 
Skupaj za vodovod V1 in V2</t>
  </si>
  <si>
    <t>2.1.5.</t>
  </si>
  <si>
    <t>Vzpostavitev začasne oskrbe z vodo v času gradnje - zapiranje zasunov, začasne prekinitve dobave,…. pod nadzorom upravljalca. Brez provizorijev. KOMPLET 
Skupaj za vodovod V1 in V2</t>
  </si>
  <si>
    <t>2.1.10.</t>
  </si>
  <si>
    <t>Prenos, spuščanje in polaganje PE cevi na kolutih na pripravljeno peščeno posteljico, ter poravnanje v vertikalni in horizontalni smeri.</t>
  </si>
  <si>
    <t>d90-110</t>
  </si>
  <si>
    <t>2.1.100.</t>
  </si>
  <si>
    <t>Prenos po gradbišču, spuščanje in polaganje fazonskih kosov in armatur v pripravljen jarek oz. jašek, ter poravnanje v vertikalni in horizontalni smeri</t>
  </si>
  <si>
    <t>teža posameznega kosa do 25 kg</t>
  </si>
  <si>
    <t>teža posameznega kosa od 26 do 50 kg</t>
  </si>
  <si>
    <t>2.1.120.</t>
  </si>
  <si>
    <t>Montaža prirobničnih fazonskih kosov po priloženih montažnih shemah, ter dokončna obdelava in zaščita spojev pred korozijo.</t>
  </si>
  <si>
    <t>DN 80 - 100</t>
  </si>
  <si>
    <t>2.1.220.</t>
  </si>
  <si>
    <t>Montaža zasunov v jarek z vgradbeno garnituro in cestno kapo po navodilih proizvajalca, ter dokončna obdelava in zaščita spojev pred korozijo.</t>
  </si>
  <si>
    <t>DN ≤ 150</t>
  </si>
  <si>
    <t>2.1.265.</t>
  </si>
  <si>
    <t>Montaža odcepov z vgrajenimi tremi zasuni (COMBI III) z vgradbenimi garniturami in cestno kapo po navodilih proizvajalca, ter dokončna obdelava in zaščita spojev pred korozijo.</t>
  </si>
  <si>
    <t>DN100/100</t>
  </si>
  <si>
    <t>2.1.410.</t>
  </si>
  <si>
    <t>Montaža podtalnega hidranta s prostim pretokom - blatnika s prirobnico DN80-DN100 in cestno kapo po navodilih proizvajalca, ter dokončna obdelava in zaščita spojev pred korozijo. Vključno z montažo pripadajočega drenažnega elementa!</t>
  </si>
  <si>
    <t>2.1.500.</t>
  </si>
  <si>
    <t>Dodatna montažna dela na armaturah ob postavitvi na končno niveleto terena (podaljšanja, krajšanja hidrantov, zračnikov,..).</t>
  </si>
  <si>
    <t>2.1.550.</t>
  </si>
  <si>
    <t>Priprava in montaža označevalnih tablic armatur in hidrantov na stebre ali obstoječe objekte)</t>
  </si>
  <si>
    <t>2.1.560.</t>
  </si>
  <si>
    <t>Priprava in montaža stebričkov iz cevi Ø63 dolžine 2,5 - 3 m v temeljna tla s pritrdilnim sidrom. S sanacijo prizadetih utrjenih površin. Obračun po dejanskih stroških, glede na število vgrajenih stebričkov!</t>
  </si>
  <si>
    <t>2.1.650.</t>
  </si>
  <si>
    <t>Tlačni preizkus položenega cevovoda po standardu SIST EN 805:2000, z dopolnitvami JP VO-KA SNAGA d.o.o., vključno s pridobitvijo ustreznega zapisnika.
Upoštevana priprava z vso potrebno opremo za izvedbo ter faznost gradnje in morebitni tlačni preizkus v večih delih!</t>
  </si>
  <si>
    <t>2.1.660.</t>
  </si>
  <si>
    <t xml:space="preserve">Dezinfekcija in izpiranje položenega vodovoda po standardu SIST EN 805:2000, z dopolnitvami JP VO-KA SNAGA d.o.o., vključno s pridobitvijo ustreznega zapisnika.
Upoštevana priprava z vso potrebno opremo za izvedbo. </t>
  </si>
  <si>
    <t>2.1.670.</t>
  </si>
  <si>
    <t>Dodatek za montažna dela pri izvedbi tlačnega preizkusa, dezinfekcije in izpiranju. Komplet.</t>
  </si>
  <si>
    <t>2.1.680.</t>
  </si>
  <si>
    <t>Izvedba meritev pretokov vode na vgrajenih hidrantih s pridobitvijo ustreznega potrdila (po Pravilniku o preizkušanju hidrantnih omrežjih z dopolnitvami upravljalca vodovoda).</t>
  </si>
  <si>
    <t>2.1.780.</t>
  </si>
  <si>
    <t>Prevezava novozgrajenega cevovoda na obstoječe vodovodno omrežje z obdelavo prereza.</t>
  </si>
  <si>
    <t>2.1.790.</t>
  </si>
  <si>
    <t xml:space="preserve">Demontaža vseh armatur (hidranti, zasuni,.. s cestnimi kapami in drugo opremo) s pripadajočimi fazoni (DN&lt;100) na delu obstoječega vodovoda, ki se ukinja po tem načrtu, ter strojno / ročno nalaganje na kamion:
 - cca. 5 kos armatur (zasuni, hidranti) s cestnimi kapami in fazonskih kosov, 80m PEh d50
KOMPLET brez izkopa. 
</t>
  </si>
  <si>
    <t>2.1.900.</t>
  </si>
  <si>
    <t>Nepredviden montažna dela (% montažnih del).</t>
  </si>
  <si>
    <t>SKUPAJ MONTAŽNA DELA za vodovod V1 in V2</t>
  </si>
  <si>
    <t>(brez DDV!)</t>
  </si>
  <si>
    <t>3.1. - VODOVODNI MATERIAL za javni vodovod V1 in V2</t>
  </si>
  <si>
    <r>
      <rPr>
        <b/>
        <sz val="10"/>
        <rFont val="Arial CE"/>
        <charset val="238"/>
      </rPr>
      <t>OPOMBE:</t>
    </r>
    <r>
      <rPr>
        <sz val="10"/>
        <rFont val="Arial CE"/>
        <charset val="238"/>
      </rPr>
      <t xml:space="preserve"> 
</t>
    </r>
    <r>
      <rPr>
        <b/>
        <sz val="10"/>
        <rFont val="Arial CE"/>
        <charset val="238"/>
      </rPr>
      <t>PONUDNIK SE Z ODDAJO PONUDBE ZAVEZUJE, DA PONUJEN MATERIAL POLEG VSEH V RS VELJAVNIH STANDARDOV USTREZA MINIMALNIM ZAHTEVANIM KARAKTERISTIKAM IZ OBRAZCA 1, KI JE SESTAVNI DEL POPISA IN VSEM DRUGIM ZAHTEVAM, KI IZHAJAJO IZ TEHNIČNIH PRAVIL ZA VODOVOD IZVAJALCA JAVNE SLUŽBE OSKRBE Z VODO!</t>
    </r>
    <r>
      <rPr>
        <sz val="5"/>
        <rFont val="Arial ce"/>
        <charset val="238"/>
      </rPr>
      <t xml:space="preserve">
</t>
    </r>
    <r>
      <rPr>
        <sz val="10"/>
        <rFont val="Arial CE"/>
        <charset val="238"/>
      </rPr>
      <t>VES MATERIAL MORA PRED VGRADNJO PREGLEDATI IN POTRDITI PREDSTAVNIK UPRAVLJALCA.</t>
    </r>
    <r>
      <rPr>
        <sz val="5"/>
        <rFont val="Arial ce"/>
        <charset val="238"/>
      </rPr>
      <t xml:space="preserve">
</t>
    </r>
    <r>
      <rPr>
        <b/>
        <sz val="10"/>
        <rFont val="Arial CE"/>
        <charset val="238"/>
      </rPr>
      <t xml:space="preserve">V CENI VODOVODNEGA MATERIALA (/kos) JE UPOŠTEVANA NABAVA; DOBAVA IN TRANSPORT DO GRADBIŠČA. </t>
    </r>
    <r>
      <rPr>
        <sz val="10"/>
        <rFont val="Arial CE"/>
        <charset val="238"/>
      </rPr>
      <t xml:space="preserve">
VSA OPREMA (vgradbene garniture, ročna kolesa, cestne kape,..),  TESNILNI (tesnila) TER PRITRDILNI (matice, vijaki, podložke) IN DRUG DROBEN KLJUČAVNIČARSKI MATERIAL SE DOBAVLJA IN JE UPOŠTEVAN V KOMPLETU Z ARMATURAMI FAZONSKIMI KOSI:
- za vsako prirobnico DN80 se nabavi 8 vijakov M16×85, 8 matic in 16 podložk
- za vsako prirobnico DN100 se nabavi 8 vijakov M16×90, 8 matic in 16 podložk
</t>
    </r>
  </si>
  <si>
    <t>VODOVODNI MATERIAL JAVNI VODOVOD "V1" (SKUPAJ)</t>
  </si>
  <si>
    <t xml:space="preserve"> 3.1.10.</t>
  </si>
  <si>
    <t>Tlačne polietilenske vodovodne cevi; SDR11, PN16 po SIST EN12201, cevi s povečano odpornostno na po standardu PAS 1075
Cevi morajo imeti certifikat za PE cevi za distribucijo pitne vode.</t>
  </si>
  <si>
    <t>PE100 RC d90, SDR11</t>
  </si>
  <si>
    <t>PE100 RC d110, SDR11</t>
  </si>
  <si>
    <t>3.1.30.</t>
  </si>
  <si>
    <t>Fazonski kosi s prirobnico iz NL za tlačno stopnjo PN16.</t>
  </si>
  <si>
    <t>N80</t>
  </si>
  <si>
    <t>T100/80</t>
  </si>
  <si>
    <t>FFR100/50</t>
  </si>
  <si>
    <t>FFR100/80</t>
  </si>
  <si>
    <t>FF80(500)</t>
  </si>
  <si>
    <t>Zobata spojka s prirobnico DN50/d63</t>
  </si>
  <si>
    <t>Zobata spojka s prirobnico DN80/d90</t>
  </si>
  <si>
    <t>Zobata spojka s prirobnico DN100/d110</t>
  </si>
  <si>
    <t xml:space="preserve"> * dolžino prilagoditi stanju na terenu</t>
  </si>
  <si>
    <t>3.1.69.</t>
  </si>
  <si>
    <t>Univerzalna enojna spojka s prirobnico; PN≥15 bar. Vijačni in tesnilni material upoštevan v ceni fazonskih kosov.
npr. Hawle Synoflex, +GF+ MULTIJOINT serija 3057,....</t>
  </si>
  <si>
    <t>DN80/d90 (prirob. DN80 za spoj PE d90)</t>
  </si>
  <si>
    <t>DN100/d110 (prirob. DN100 za spoj PE d110)</t>
  </si>
  <si>
    <t>3.1.70.</t>
  </si>
  <si>
    <t>EV zasun kratke izvedbe, PN16.
V ceni upoštevana nastavljiva vgradbena garnitura, betonska podložka cestne kape in cestna kapa s pokrovom iz NL za vgradnjo v povozno površino skladna z DIN 4056.</t>
  </si>
  <si>
    <r>
      <t>H</t>
    </r>
    <r>
      <rPr>
        <vertAlign val="subscript"/>
        <sz val="10"/>
        <rFont val="Arial CE"/>
        <charset val="238"/>
      </rPr>
      <t xml:space="preserve"> </t>
    </r>
    <r>
      <rPr>
        <sz val="10"/>
        <rFont val="Arial CE"/>
        <charset val="238"/>
      </rPr>
      <t>= 0,75 - 1,3 m</t>
    </r>
  </si>
  <si>
    <t>DN80</t>
  </si>
  <si>
    <t>3.1.83.</t>
  </si>
  <si>
    <t>Odcep T z vgrajenimi tremi zapornimi ventili tip E2 z mehkim tesnenjem s prirobnicami DN200 - COMBI III/3, PN10/16 (npr. HAWLE,..). 
V ceni upoštevane nastavljive vgradbene garniture, betonska podložka cestne kape, cestna kapa s pokrovom iz NL za vgradnjo v povozno površino.</t>
  </si>
  <si>
    <r>
      <t>H</t>
    </r>
    <r>
      <rPr>
        <vertAlign val="subscript"/>
        <sz val="10"/>
        <rFont val="Arial CE"/>
        <charset val="238"/>
      </rPr>
      <t xml:space="preserve">vgr </t>
    </r>
    <r>
      <rPr>
        <sz val="10"/>
        <rFont val="Arial CE"/>
        <charset val="238"/>
      </rPr>
      <t>= 0,75-1,3 m</t>
    </r>
  </si>
  <si>
    <t>3.1.102.</t>
  </si>
  <si>
    <t>Podtalni hidrant PN 10-16 s prostim pretokom - uporaba kot blatnik, s pripadajočim montažnim PP drenažnim elementom (npr. Hawle 490F+Z). 
Vključno z betonsko podložko cestne kape, cestno kapo in pokrovom iz nodularne litine skladna z DIN 4055 za vgradnjo v povozno površino.</t>
  </si>
  <si>
    <r>
      <t>H</t>
    </r>
    <r>
      <rPr>
        <vertAlign val="subscript"/>
        <sz val="10"/>
        <rFont val="Arial CE"/>
        <charset val="238"/>
      </rPr>
      <t>vgr</t>
    </r>
    <r>
      <rPr>
        <sz val="10"/>
        <rFont val="Arial CE"/>
        <charset val="238"/>
      </rPr>
      <t>=1,25 m</t>
    </r>
  </si>
  <si>
    <t>3.1.269.</t>
  </si>
  <si>
    <t>Jekleni pocinkani stebriček Ø40-63 mm dolžine 2,5-3,0 m, s plastično kapo in pritrdilnim sidrom za stebriček in drobnim ključavničarskim materialom. Možno se namesto stebričkov uporabijo kandelabri predvidene javne razsvetljave! 
Obračun po dejanskih stroških!</t>
  </si>
  <si>
    <t>3.1.271.</t>
  </si>
  <si>
    <t>Označevalne tablice za označevanje hidrantov (po DIN 4066). Z ALU nosilno ploščo in drobnim pritrdilnim materialom - objemke Ø63mm, vijaki, sidra,..).</t>
  </si>
  <si>
    <t>3.1.275.</t>
  </si>
  <si>
    <t>Opozorilni trak (moder) za označevanje cevi z napisom "POZOR VODOVOD"</t>
  </si>
  <si>
    <t>3.1.289.</t>
  </si>
  <si>
    <t xml:space="preserve">Dodatek za dobavo in uporabo začasnega vodovodnega materiala za izvedbo tlačnega preizkusa, dezinfekcije in izpiranja (zasuni, spojke, redukcijski kosi, gasilska oprema). Se uporabi večkrat. KOMPLET.
</t>
  </si>
  <si>
    <t>3.1.300.</t>
  </si>
  <si>
    <t>Nepredviden vodovodni material (% materiala).</t>
  </si>
  <si>
    <t>SKUPAJ VODOVODNI MATERIAL "V1"</t>
  </si>
  <si>
    <t>A1.2. VODOVODNI PROVIZORIJ ob obnovi vodovoda V1</t>
  </si>
  <si>
    <t>NI POTREBEN!</t>
  </si>
  <si>
    <t>VPOŠTEVANO V NAČRTU KANALIZACIJE!</t>
  </si>
  <si>
    <t>C. VODOVODNI PRIKLJUČKI (SKUPAJ 6 kos - OCENA)</t>
  </si>
  <si>
    <t>C.1 VODOVODNI PRIKLJUČKI - (OBNOVA 6 kos - OCENA)</t>
  </si>
  <si>
    <t>PREDDELA IN GRADBENA DELA PRIKLJUČKI (OBNOVA)</t>
  </si>
  <si>
    <t>MONTAŽNA DELA PRIKLJUČKI (OBNOVA)</t>
  </si>
  <si>
    <t>VODOVODNI MATERIAL PRIKLJUČKI (OBNOVA)</t>
  </si>
  <si>
    <t>SKUPAJ 1.1.+2.1.+3.1. (brez DDV)</t>
  </si>
  <si>
    <t>PRIKLJUČKI OBNOVA (z DDV)</t>
  </si>
  <si>
    <t>C.1 OBNOVA OBSTOJEČIH PRIKLJUČKOV NA OBMOČJU OBNOVE VODOVODA (OCENA - obračun po dejanskih stroških)</t>
  </si>
  <si>
    <r>
      <t xml:space="preserve">OPOMBA: ker vodovodni priključki niso predmet načrta - OCENA. 
Na nov sekundarni vodovod se prevežejo vsi obstoječi porabniki na tangiranem območju ( HVP), ki so upoštevani v popisu. Porabniki, ki še nimajo samostojnih priključkov morajo pred izvedbo priključka pridobiti soglasje za priključitev od upravljalca vodovoda.
</t>
    </r>
    <r>
      <rPr>
        <sz val="10"/>
        <rFont val="Arial CE"/>
        <charset val="238"/>
      </rPr>
      <t xml:space="preserve">
Profili priključnih cevi in količine so ocenjeni na podlagi razpoložljivih podatkov. Profile se po ob obnovi prilagodi načrtom priključkov, oz. dejanskemu stanju in potrebam porabnikov!
Obnova vodovodnih priključkov se izvede skladno z veljavno zakonodajo, navodili izvajalca javne službe in pravili stroke. Obst. vodovodne priključke mora pred obnovo obvezno pregledati strokovna služba izvajalca javne službe, ki določi obseg obnove. 
Uporabnik mora poskrbeti za ustreznost merilnega mesta skladno z zahtevami izvajalca javne službe! Vsi morebitni novi priključki se zgradijo na osnovi samostojnega načrta in soglasja upravljalca.</t>
    </r>
    <r>
      <rPr>
        <sz val="5"/>
        <rFont val="Arial ce"/>
        <charset val="238"/>
      </rPr>
      <t xml:space="preserve">
</t>
    </r>
    <r>
      <rPr>
        <sz val="10"/>
        <rFont val="Arial CE"/>
        <charset val="238"/>
      </rPr>
      <t xml:space="preserve">V primeru prekomerne porabe vode predlagamo uskladitev dimenzije priključnega cevovoda in vodomera dejanskim potrebam!
Obnova obstoječega vodovoda tangira 6 obstoječih porabnikov vode. Vsi tangirani priključki se obnovijo skladno z veljavno zakonodajo in zahtevami izvajalca javne službe. 
Pri gradnji upoštevati tudi načrte priključkov za nove porabnike).  </t>
    </r>
    <r>
      <rPr>
        <b/>
        <sz val="10"/>
        <rFont val="Arial CE"/>
        <charset val="238"/>
      </rPr>
      <t xml:space="preserve">
</t>
    </r>
  </si>
  <si>
    <t>1. - PREDDELA IN GRADBENA DELA (hišni priključki)</t>
  </si>
  <si>
    <r>
      <rPr>
        <b/>
        <sz val="10"/>
        <rFont val="Arial CE"/>
        <charset val="238"/>
      </rPr>
      <t>Opombe: 
Vse količine so ocenjene!
Obračun se izvede na podlagi količin vpisanih v gradbeno knjigo in dejanskih stroškov pri obnovi priključkov!</t>
    </r>
    <r>
      <rPr>
        <sz val="10"/>
        <rFont val="Arial CE"/>
        <charset val="238"/>
      </rPr>
      <t xml:space="preserve">
Zunanje ureditve dvorišč,. dovozi,... se vzpostavijo v prvotno stanje zato je pred izdelavo ponudbe obvezen ogled na terenu.</t>
    </r>
    <r>
      <rPr>
        <sz val="5"/>
        <rFont val="Arial ce"/>
        <charset val="238"/>
      </rPr>
      <t xml:space="preserve">
</t>
    </r>
    <r>
      <rPr>
        <sz val="10"/>
        <rFont val="Arial CE"/>
        <charset val="238"/>
      </rPr>
      <t xml:space="preserve">Vsa varovanja, zaščite, prestavitve,... drugih obstoječih komunalnih vodov na območju posega se izvedejo po navodilih in pod nadzorom upravljalcev teh vodov. Obračun v zvezi s prestavitvami se izvede po dejanskih količinah z vpisom v gradbenih knjigah.
V popisu je upoštevano, da so obstoječa vodomerna mesta (last uporabnika) dobro ohranjena in primerno opremljena.
</t>
    </r>
  </si>
  <si>
    <t xml:space="preserve">PREDDELA - priključki </t>
  </si>
  <si>
    <t>Priprava in ureditev gradbišča z odstranitvijo vseh ovir na trasi. Ograditev in zavarovanje gradbišča s predpisano prometno signalizacijo, kot so letve, opozorilne vrvice, znaki, svetlobna telesa,...v skladu z načrtom organizacije gradbišča in varnostnim načrtom. Odstranitev eventualnih ovir in ureditev delovnega platoja,.... Z vzpostavitvijo v prvotno stanje  po končanih delih.
KOMPLET</t>
  </si>
  <si>
    <t xml:space="preserve"> za vodovodne priključke upoštevano 6 vodomernih mest, da se:
- 90% (5 kos)priključkov obnovi s prekopom
- 10% (1 kos) pa s podbijanjem, 
SKUPAJ 6 kos HVP</t>
  </si>
  <si>
    <t xml:space="preserve"> za prevezavo internih vodovodov</t>
  </si>
  <si>
    <t xml:space="preserve">Zakoličba osi cevovoda z zavarovanjem osi, oznako horizontalnih in vertikalnih lomov, oznako vozlišč, odcepov in zakoličba mesta prevezave na javni cevovod. </t>
  </si>
  <si>
    <t xml:space="preserve"> 1.1.98. </t>
  </si>
  <si>
    <t xml:space="preserve">Odstranitev in ponovna vzpostavitev zunanje ureditve (tlakovci, asfalt,…) po koncu gradnje hišnega priključka. Pred izdelavo ponudbe obvezen ogled terena. Upoštevano, da se 50% priključkov obnovi s prekopom, 10% pa s podbijanjem.
Vključno z nakladanjem ruševin na kamion in transport na trajno deponijo s plačilom takse ter nabavo, dobavo in vgradnjo novega materiala (tlakovcev, plošč, asfalta,...) - zamenjava novih in poškodovanih.
Sočasna gradnja s kanalizacijskimi priključki.
Pred izdelavo ponudbe obvezen ogled terena! </t>
  </si>
  <si>
    <t xml:space="preserve"> za vodovodne priključke </t>
  </si>
  <si>
    <t>Prečno zavarovanje obstoječih komunalnih vodov v času gradnje pri polaganju vodovoda pod obst. komunalnimi vodi. Polaganje zaščitnih cevi, podpiranje z lesenimi gredami, podbetoniranjem in obbetoniranje obstoječih komunalnih vodov, … , z vzpostavitvijo v prvotno stanje v primeru poškodb
po navodilih upravljalca</t>
  </si>
  <si>
    <t xml:space="preserve"> - vod elektronskih komunikacij </t>
  </si>
  <si>
    <t>1.1.127.</t>
  </si>
  <si>
    <t>Nabava, dobava in vgradnja dodatne zaščitne cevi d125  (npr Stigmaflex) za zaščito obstoječih komunalnih vodov na mestu križanj ali vzporednega poteka z vodovodom.</t>
  </si>
  <si>
    <t>Črpanje vode iz gradbene jame v času gradnje. 
Do 5 l/s. Obračun po dejanskih stroških.</t>
  </si>
  <si>
    <t>Stroški vzdrževanja prekopanih površin v času gradnje vodovoda (polivanje - protiprašna zaščita, dosip - udarne jame, planiranje. Vključno z dobavo materiala in delom.</t>
  </si>
  <si>
    <t>PREDDELA (SKUPAJ)</t>
  </si>
  <si>
    <t>1.2.8.</t>
  </si>
  <si>
    <t xml:space="preserve">Širok (60-65°) strojno - ročni (do 10%) izkop jarka (III. kat) med ovirami globine do 1,5 m, z odlaganjem ob rob jarka. 
Širina dna izkopa 60 cm. Brez rušenja zg. ustroja.
Upoštevan tudi izkop na mestu priključka za potrebe podbijanja (2 m3/kos). Obračun po m3. 
Pred izdelavo ponudbe obvezen ogled terena! </t>
  </si>
  <si>
    <r>
      <t xml:space="preserve">-za priključke 
</t>
    </r>
    <r>
      <rPr>
        <i/>
        <sz val="9"/>
        <rFont val="Arial CE"/>
        <charset val="238"/>
      </rPr>
      <t>Upoštevana gradnja v dolžini 80% trase zaščitne cevi. 
Upoštevan tudi izkop na mestu priključka za potrebe podbijanja (2* 2m3/kos).</t>
    </r>
    <r>
      <rPr>
        <sz val="10"/>
        <rFont val="Arial CE"/>
        <charset val="238"/>
      </rPr>
      <t xml:space="preserve"> </t>
    </r>
  </si>
  <si>
    <t>- za prevezavo internih vodovodov</t>
  </si>
  <si>
    <t>1.2.9.</t>
  </si>
  <si>
    <t xml:space="preserve">Dodaten širok (65°) strojno - ročni izkop jarka med ovirami globine do 1,5 m, z odlaganjem ob rob jarka
Izkop za montažo vodomernega jaška, cca. 3 m3/kos
Pred izdelavo ponudbe obvezen ogled terena! </t>
  </si>
  <si>
    <t>1.2.10.</t>
  </si>
  <si>
    <t>Izvedba podbijanja s klasično pnevmatsko iglo brez usmerjanja. 
Zaščitna cev PEh d75. Upoštevana tudi nabava in dobava zaščitne cevi d75, transport mehanizacije in postavitev na pripravljen plato.</t>
  </si>
  <si>
    <t>d75, povprečna dolžina podbijanja 4m</t>
  </si>
  <si>
    <t>Ročno planiranje dna jarka z odstranitvijo večjih kamnov.</t>
  </si>
  <si>
    <t xml:space="preserve">- za priključke </t>
  </si>
  <si>
    <t>Nabava, dobava in vgradnja peščenih in kamnitih agregatov za zasip jarkov s planiranjem in utrjevanjem v plasteh (do 30 cm) do potrebne zbitosti. Vključno s prevozom do gradbišča (do 25km).</t>
  </si>
  <si>
    <t xml:space="preserve"> - kamniti material 0-16 mm za izdelavo posteljice in obsipa cevi (po DVGW-W 400-2), ter obsip jaškov vključno s strojnim utrjevanjem (do 95 % po standardnem Proctorjevem postopku) na območju utrjenih površin</t>
  </si>
  <si>
    <t xml:space="preserve"> - nasipni kamniti material 0-125 mm za zasip jarka
 s strojnim utrjevanjem po slojih do 30 cm (95% - 98%, odvisno od globine po Proctorjevem postopku) na območju utrjenih povoznih površin</t>
  </si>
  <si>
    <t>1.2.189</t>
  </si>
  <si>
    <t>Vgradnja dobrega izkopanega materiala odloženega ob robu jarka (dober kamnit material, zasip v raščenem terenu) z utrjevanjem v plasteh.
(ocena 2/3 izkopanega materiala)</t>
  </si>
  <si>
    <t>1.2.195</t>
  </si>
  <si>
    <t>Nakladanje in transport (prevoz) slabega izkopanega in viška materiala na razdalji do 25 km. Vključno z razkladanjem, razgrinjanjem in planiranjem. Iz gradbišča do trajne gradbene deponije / v predelavo odpadkov. V ceni upoštevani stroški prevzema odpadkov in taksa. S predložitvijo ustreznih dokazov o predaji odpadkov na deponiji oz. o predaji v predelavo.</t>
  </si>
  <si>
    <t>Nabava, dobava in polaganje opozorilnega signalnega traka nad novo položenim cevovodom na globini cca 70 cm in nad obstoječimi kom. vodi na območju križanj, vzporednega poteka,…. (na globini cca. 50 cm). Po navodilih upravljalcev..</t>
  </si>
  <si>
    <t>1.2.400</t>
  </si>
  <si>
    <t xml:space="preserve">Povečanje preboja stene stavbe za montažo zaščitne cevi PE d75 in sanacija odkopane stene objekta (vodomerno mesto) -&gt; vzpostavitev v prvotno stanje. Kot npr.
- vodotesna zatesnitev preboja stene,
- premaz zunanjih betonskih sten s policementno vodotesno maso,
- vzpostavitev hidroizolacije (npr. izotekt), 
- izdelava zaščitne plasti iz čepaste folije in
- vsa druga potrebna dela za vzpostavitev, vključno z nabavo, dobavo in vgradnjo materiala
Obračun po dejanskih stroških
</t>
  </si>
  <si>
    <t xml:space="preserve">Čiščenje terena po končani gradnji ter ureditev okolice. </t>
  </si>
  <si>
    <t>1.2.812.</t>
  </si>
  <si>
    <t xml:space="preserve">Čiščenje vodomernega mesta po koncu gradnje. </t>
  </si>
  <si>
    <t>SKUPAJ GRADBENA DELA (priključki) - brez DDV!</t>
  </si>
  <si>
    <t>2. - MONTAŽNA DELA - obnova priključkov (OCENA)</t>
  </si>
  <si>
    <r>
      <rPr>
        <b/>
        <sz val="10"/>
        <rFont val="Arial CE"/>
        <charset val="238"/>
      </rPr>
      <t>OPOMBE:</t>
    </r>
    <r>
      <rPr>
        <sz val="10"/>
        <rFont val="Arial CE"/>
        <charset val="238"/>
      </rPr>
      <t xml:space="preserve">
</t>
    </r>
    <r>
      <rPr>
        <b/>
        <sz val="10"/>
        <rFont val="Arial CE"/>
        <charset val="238"/>
      </rPr>
      <t>Upoštevati načrte priključkov in dejansko stanje priključka. Predstavnik upravljalca vodovoda pregleda vsak priključek!</t>
    </r>
  </si>
  <si>
    <t>MONTAŽNA DELA HIŠNI PRIKLJUČKI (SKUPAJ)</t>
  </si>
  <si>
    <t>2.1.20.</t>
  </si>
  <si>
    <t>Prenos, spuščanje, polaganje in montaža PE cevi na kolutih na pripravljeno peščeno posteljico, ter poravnanje v vertikalni in horizontalni smeri.</t>
  </si>
  <si>
    <t xml:space="preserve">d75 (zaščitne cevi pri prekopu)
</t>
  </si>
  <si>
    <t>2.1.22.</t>
  </si>
  <si>
    <t>Prenos, spuščanje, montaža PE cevi na kolutih v položene zaščitne cevi. Vključno z rezanjem cevi in obdelavo roba, ter montažo tesnil</t>
  </si>
  <si>
    <t>d32-d40</t>
  </si>
  <si>
    <t>2.1.23.</t>
  </si>
  <si>
    <t>d32 - interni cevovodi</t>
  </si>
  <si>
    <t>2.1.370</t>
  </si>
  <si>
    <t>Prenos po gradbišču, polaganje v jarek in montaža navrtnih zasunov s priključnim vrtljivim kolenom, vgradno garnituro, cestno kapo in montažnih betonskih podložk. Montaža na NL  cev. Vključno z izvedbo izvrtine in povezavo vodovodne cevi na koleno. KOMPLET</t>
  </si>
  <si>
    <t>d32 na NL DN100</t>
  </si>
  <si>
    <t>2.1.375</t>
  </si>
  <si>
    <t>Demontaža ter ponovna montaža novih armatur, fitingov, spojk,... na obstoječih vodomernih mestih. Vključno z nakladanjem demontiranih kosov na kamion in odvozom na trajno deponijo (do 25 km), s plačilom takse. (ocena za 62 priključkov)</t>
  </si>
  <si>
    <t>2.1.377</t>
  </si>
  <si>
    <t>Prevezava obstoječih internih vodovodov na nove interne vodovode. Prerez obstoječe cevi, priprava robov in obdelava prereza. KOMPLET</t>
  </si>
  <si>
    <t>2.1.651</t>
  </si>
  <si>
    <t>Tlačni preizkus položenih hišnih vodovodnih priključkov po standardu SIST EN 805 z dopolnitvami JP VO-KA SNAGA d.o.o. in z vsemi dodatnimi potrebnimi deli. (glej tehnično poročilo)</t>
  </si>
  <si>
    <t>2.1.661</t>
  </si>
  <si>
    <t>Izpiranje in dezinfekcija položenih hišnih vodovodnih in skupnih priključnih cevi z vsemi dodatnimi potrebnimi deli. (glej tehnično poročilo)</t>
  </si>
  <si>
    <t>Prevezava novozgrajenega cevovoda d50 na obstoječe skupinski priključek d50 z obdelavo prereza.</t>
  </si>
  <si>
    <t>SKUPAJ MONTAŽNA DELA (priključki)</t>
  </si>
  <si>
    <t xml:space="preserve">3. - VODOVODNI MATERIAL za obst. priključke pri obnovi vodovoda </t>
  </si>
  <si>
    <t>OCENA  - veljavno le skupaj z OBRAZCEM 1</t>
  </si>
  <si>
    <r>
      <rPr>
        <b/>
        <sz val="10"/>
        <rFont val="Arial CE"/>
        <charset val="238"/>
      </rPr>
      <t>OPOMBE:</t>
    </r>
    <r>
      <rPr>
        <sz val="10"/>
        <rFont val="Arial CE"/>
        <charset val="238"/>
      </rPr>
      <t xml:space="preserve"> 
</t>
    </r>
    <r>
      <rPr>
        <b/>
        <sz val="10"/>
        <rFont val="Arial CE"/>
        <charset val="238"/>
      </rPr>
      <t>PONUDNIK SE Z ODDAJO PONUDBE ZAVEZUJE, DA PONUJEN MATERIAL POLEG VSEH V RS VELJAVNIH STANDARDOV USTREZA IN VSEM DRUGIM ZAHTEVAM UPRAVLJALCA JAVNEGA VODOVODA!</t>
    </r>
    <r>
      <rPr>
        <sz val="10"/>
        <rFont val="Arial CE"/>
        <charset val="238"/>
      </rPr>
      <t xml:space="preserve">
VES MATERIAL MORA PRED VGRADNJO PREGLEDATI IN POTRDITI PREDSTAVNIK UPRAVLJALCA.</t>
    </r>
    <r>
      <rPr>
        <sz val="5"/>
        <rFont val="Arial ce"/>
        <charset val="238"/>
      </rPr>
      <t xml:space="preserve">
</t>
    </r>
    <r>
      <rPr>
        <sz val="10"/>
        <rFont val="Arial CE"/>
        <charset val="238"/>
      </rPr>
      <t>*Vodomerno mesto in interna vodovodna inštalacija od stavbe do vodomera, vključno z ventilom za vodomerom je v lasti uporabnika. In ju je lastnik objekta dolžan v skladu z Uredbo, Odlokom o pitni vodi v MOL in navodili izvajalca javne službe zgraditi na lastne stroške, ter po skrbeti za njih ustreznost.</t>
    </r>
    <r>
      <rPr>
        <sz val="2"/>
        <rFont val="Arial CE"/>
        <charset val="238"/>
      </rPr>
      <t xml:space="preserve">
</t>
    </r>
    <r>
      <rPr>
        <sz val="10"/>
        <rFont val="Arial CE"/>
        <charset val="238"/>
      </rPr>
      <t xml:space="preserve">V CENI VODOVODNEGA MATERIALA (/kos) JE UPOŠTEVANA NABAVA; DOBAVA IN TRANSPORT DO GRADBIŠČA. 
VSA OPREMA (vgradbene garniture, ročna kolesa, cestne kape,..),  TESNILNI (tesnila) TER PRITRDILNI (matice, vijaki, podložke) IN DRUG DROBEN KLJUČAVNIČARSKI MATERIAL SE DOBAVLJA IN JE UPOŠTEVAN V KOMPLETU Z ARMATURAMI FAZONSKIMI KOSI.
</t>
    </r>
    <r>
      <rPr>
        <b/>
        <sz val="10"/>
        <rFont val="Arial CE"/>
        <charset val="238"/>
      </rPr>
      <t>Število in dimenzije materiala so podani kot ocena. Upoštevati dejansko stanje in načrt priključka. Fazonski kosi v merilnem mestu se zamenjajo po navodilih predstavnika upravljalca. 
Upoštevati navodila izvajalca javne službe, ki mora pred obnovo priključek pregledati in določiti obseg obnove glede na obstoječe stanje priključka!
V primeru prekomerne porabe predlagamo prilagoditev dimenzije priključka in vodomera.</t>
    </r>
  </si>
  <si>
    <t>VODOVODNI MATERIAL VODVODNI PRIKLJUČKI 
OBNOVA - OCENA (SKUPAJ)</t>
  </si>
  <si>
    <t>VODOVODNI PRIKLJUČKI</t>
  </si>
  <si>
    <t>3.1.10.</t>
  </si>
  <si>
    <t>Tlačne polietilenske vodovodne cevi po SIST EN12201. Cevi morajo imeti certifikat za PE cevi za distribucijo pitne vode.</t>
  </si>
  <si>
    <t>PE100d32 (vodovodne cevi priključkov); SDR11, PN16</t>
  </si>
  <si>
    <t>PE100d32 (prevezave internih vodovodov); OCENA</t>
  </si>
  <si>
    <t>PE100 RC d75 (zaščitne cevi za polaganje v jarek, za podbijanje v postavki 1.2.50);  TIP 1; SDR17, PN10</t>
  </si>
  <si>
    <t>3.1.55.</t>
  </si>
  <si>
    <t>Hitra dvojna spojka PN16 iz polipropilena (PP), s tesnilom iz NBR za spajanje dveh tlačnih PE cevi. Skladna s SIST EN 12201, SIST EN 10226 in SIST EN 1092-1. (npr. +GF+ iJOINT dvojna spojka ali podobno).</t>
  </si>
  <si>
    <t>d75/d75 - prevezava obst. zaščitne cevi</t>
  </si>
  <si>
    <t>d32/d32 - prevezava obst. internega vodovoda</t>
  </si>
  <si>
    <t>3.1.73.</t>
  </si>
  <si>
    <t xml:space="preserve">*Univerzalni navrtni zasun za PE cevi z integriranim ploščatim zapornim ventilom - za pitno vodo; PN10; telo zasuna iz nodularne litine zunaj in znotraj zaščiteno z epoksi premazom (skladno s SIST EN14901:2006) in stremenom iz nerjavečega jekla zaščitenim z gumo in elastomernimi (EPDM) tesnili primernimi za pitno vodo. Zasun preizkušen skladno s SIST EN 12266-1:2012 in  SIST EN 12266-2:2012. Komplet s priključnim vrtljivim bajonetnim kolenom. Bajonetno koleno (90°), ki ima na izhodu možen obrat 360°, za spajanje PE cevi in navrtalnega oklepa, bajonetni priključek kot hitra  - ISO spojka. </t>
  </si>
  <si>
    <t xml:space="preserve">**za PE d90, Priključno koleno d32 </t>
  </si>
  <si>
    <t>** natančna specifikacija materiala in način vgradnje je del tehničnega opisa PZI načrta</t>
  </si>
  <si>
    <t>3.1.115.</t>
  </si>
  <si>
    <t>Nabava, transport fitingov in vodovodne armature za merilna mesta - OCENA:
spojke za PE cevi, kolena, redukcijski kosi, vložek nepovratnega ventila,holandci, tesnila, pipe,…., material se nabavi za vsako mesto posebej glede na načrt priključka in v dogovoru z upravljalcem. Skupno 62 priključkov z 62 vodomeri. Predvidoma za en vodomer (kroglična pipa  R1" - 3/4'', kroglična pipa 1''-3/4" z izpustom, 2× zmanjševalni kos, 2× holandec, spojka za PE cev,...). KOMPLET!</t>
  </si>
  <si>
    <t>3.1.281</t>
  </si>
  <si>
    <t xml:space="preserve">Tesnilo - zaključna gumijasta manšeta za prehod cevi v/iz zaščitne cevi. </t>
  </si>
  <si>
    <t>d75/d32 (nove zaščitne cevi)</t>
  </si>
  <si>
    <t>d63/d32 (obst. zaščitne cevi)</t>
  </si>
  <si>
    <t>3.1.289</t>
  </si>
  <si>
    <t>Nabava, dobava in postavitev tipskega vodotesnega vodomernega jaška iz polietilena na pripravljeno posteljico, višina 100 cm širina min. 65 cm · dolžina min. 45 cm. Jašek z LTŽ pokrovom (nosilnost glede na mesto vgradnje) in s termo izolacijo pod pokrovom.Vključno z vodotesnimi manšetami za prehod cevi skozi steno (2x). Jašek mora pred vgradjo potrditi predstavnik upravljalca. OCENA za objekte, ki so trenutno priključeni preko skupinskih priključkov, oziroma je zaradi poteka obst. priključka smiselno njegovo skrajšanje in postavitev novega jaška na parceli porabnika v bližini javnega vodovoda
Komplet brez gradbenih del!</t>
  </si>
  <si>
    <t>SKUPAJ VODOVODNI MATERIAL (priključki)</t>
  </si>
  <si>
    <t>PRESTAVITEV JAVNE KANALIZACIJE IN OBNOVA VODOVODA OB HORJULSKI CESTI NA DOBROVI</t>
  </si>
  <si>
    <t>Vodovod V1 in V2 - javno vodovodno omrežje</t>
  </si>
  <si>
    <t>Vpišite proizvajalca in tip proizvoda, ki ga nudite:</t>
  </si>
  <si>
    <t xml:space="preserve">Vpišite proizvajalca in tip proizvoda, ki ga nudite: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</si>
</sst>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 #,##0.00\ &quot;€&quot;_-;\-* #,##0.00\ &quot;€&quot;_-;_-* &quot;-&quot;??\ &quot;€&quot;_-;_-@_-"/>
    <numFmt numFmtId="164" formatCode="_-* #,##0.00\ _S_I_T_-;\-* #,##0.00\ _S_I_T_-;_-* &quot;-&quot;??\ _S_I_T_-;_-@_-"/>
    <numFmt numFmtId="165" formatCode="#,##0.00\ &quot;SIT&quot;"/>
    <numFmt numFmtId="166" formatCode="#,##0.00\ &quot;€&quot;"/>
    <numFmt numFmtId="167" formatCode="_-* #,##0.00\ _€_-;\-* #,##0.00\ _€_-;_-* &quot;-&quot;??\ _€_-;_-@_-"/>
    <numFmt numFmtId="168" formatCode="#,##0.0"/>
    <numFmt numFmtId="169" formatCode="#,##0.00&quot; €&quot;"/>
    <numFmt numFmtId="170" formatCode="_-* #,##0.00&quot; €&quot;_-;\-* #,##0.00&quot; €&quot;_-;_-* \-??&quot; €&quot;_-;_-@_-"/>
  </numFmts>
  <fonts count="118" x14ac:knownFonts="1">
    <font>
      <sz val="10"/>
      <name val="Times New Roman"/>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Times New Roman"/>
      <family val="1"/>
    </font>
    <font>
      <sz val="10"/>
      <name val="Times New Roman CE"/>
      <family val="1"/>
      <charset val="238"/>
    </font>
    <font>
      <b/>
      <sz val="10"/>
      <name val="Times New Roman CE"/>
      <family val="1"/>
      <charset val="238"/>
    </font>
    <font>
      <sz val="10"/>
      <name val="Arial"/>
      <family val="2"/>
    </font>
    <font>
      <sz val="10"/>
      <name val="Arial"/>
      <family val="2"/>
    </font>
    <font>
      <b/>
      <sz val="11"/>
      <name val="Times New Roman CE"/>
      <family val="1"/>
      <charset val="238"/>
    </font>
    <font>
      <sz val="11"/>
      <name val="Times New Roman CE"/>
      <family val="1"/>
      <charset val="238"/>
    </font>
    <font>
      <sz val="8"/>
      <name val="Times New Roman CE"/>
      <family val="1"/>
      <charset val="238"/>
    </font>
    <font>
      <i/>
      <sz val="8"/>
      <name val="Times New Roman CE"/>
      <family val="1"/>
      <charset val="238"/>
    </font>
    <font>
      <i/>
      <sz val="10"/>
      <name val="Times New Roman CE"/>
      <family val="1"/>
      <charset val="238"/>
    </font>
    <font>
      <b/>
      <sz val="8"/>
      <name val="Times New Roman CE"/>
      <family val="1"/>
      <charset val="238"/>
    </font>
    <font>
      <i/>
      <sz val="11"/>
      <name val="Times New Roman CE"/>
      <family val="1"/>
      <charset val="238"/>
    </font>
    <font>
      <sz val="10"/>
      <name val="Arial"/>
      <family val="2"/>
      <charset val="238"/>
    </font>
    <font>
      <b/>
      <sz val="12"/>
      <name val="Arial"/>
      <family val="2"/>
      <charset val="238"/>
    </font>
    <font>
      <b/>
      <sz val="10"/>
      <name val="Arial"/>
      <family val="2"/>
      <charset val="238"/>
    </font>
    <font>
      <sz val="8"/>
      <name val="Arial"/>
      <family val="2"/>
      <charset val="238"/>
    </font>
    <font>
      <sz val="10"/>
      <color indexed="10"/>
      <name val="Arial"/>
      <family val="2"/>
      <charset val="238"/>
    </font>
    <font>
      <i/>
      <sz val="8"/>
      <name val="Arial"/>
      <family val="2"/>
      <charset val="238"/>
    </font>
    <font>
      <i/>
      <sz val="10"/>
      <name val="Arial"/>
      <family val="2"/>
      <charset val="238"/>
    </font>
    <font>
      <sz val="10"/>
      <name val="Times New Roman CE"/>
      <charset val="238"/>
    </font>
    <font>
      <sz val="10"/>
      <name val="Arial CE"/>
      <charset val="238"/>
    </font>
    <font>
      <sz val="11"/>
      <name val="Calibri"/>
      <family val="2"/>
      <charset val="238"/>
    </font>
    <font>
      <sz val="10"/>
      <color theme="1"/>
      <name val="Arial"/>
      <family val="2"/>
      <charset val="238"/>
    </font>
    <font>
      <b/>
      <sz val="10"/>
      <color rgb="FFFF0000"/>
      <name val="Arial"/>
      <family val="2"/>
      <charset val="238"/>
    </font>
    <font>
      <sz val="10"/>
      <color rgb="FFFF0000"/>
      <name val="Arial"/>
      <family val="2"/>
      <charset val="238"/>
    </font>
    <font>
      <b/>
      <sz val="10"/>
      <name val="Times New Roman"/>
      <family val="1"/>
    </font>
    <font>
      <b/>
      <sz val="11"/>
      <name val="Calibri"/>
      <family val="2"/>
    </font>
    <font>
      <sz val="11"/>
      <name val="Calibri"/>
      <family val="2"/>
    </font>
    <font>
      <sz val="10"/>
      <color rgb="FFFF0000"/>
      <name val="Times New Roman"/>
      <family val="1"/>
    </font>
    <font>
      <sz val="10"/>
      <color rgb="FF0070C0"/>
      <name val="Times New Roman"/>
      <family val="1"/>
    </font>
    <font>
      <sz val="10"/>
      <color rgb="FFC00000"/>
      <name val="Times New Roman"/>
      <family val="1"/>
    </font>
    <font>
      <b/>
      <sz val="10"/>
      <color rgb="FF0070C0"/>
      <name val="Times New Roman"/>
      <family val="1"/>
    </font>
    <font>
      <b/>
      <sz val="10"/>
      <color rgb="FFFF0000"/>
      <name val="Times New Roman"/>
      <family val="1"/>
    </font>
    <font>
      <b/>
      <sz val="10"/>
      <name val="Arial CE"/>
      <charset val="238"/>
    </font>
    <font>
      <i/>
      <sz val="11"/>
      <color rgb="FF7F7F7F"/>
      <name val="Calibri"/>
      <family val="2"/>
      <charset val="238"/>
      <scheme val="minor"/>
    </font>
    <font>
      <b/>
      <sz val="14"/>
      <name val="Arial CE"/>
      <charset val="238"/>
    </font>
    <font>
      <b/>
      <sz val="12"/>
      <name val="Arial CE"/>
      <charset val="238"/>
    </font>
    <font>
      <b/>
      <sz val="14"/>
      <color theme="1"/>
      <name val="Arial"/>
      <family val="2"/>
      <charset val="238"/>
    </font>
    <font>
      <sz val="12"/>
      <name val="Arial CE"/>
      <charset val="238"/>
    </font>
    <font>
      <sz val="14"/>
      <name val="Arial CE"/>
      <charset val="238"/>
    </font>
    <font>
      <b/>
      <sz val="13"/>
      <name val="Arial ce"/>
      <charset val="238"/>
    </font>
    <font>
      <b/>
      <sz val="15"/>
      <name val="Arial CE"/>
      <charset val="238"/>
    </font>
    <font>
      <b/>
      <sz val="14"/>
      <color rgb="FFFF0000"/>
      <name val="Arial"/>
      <family val="2"/>
      <charset val="238"/>
    </font>
    <font>
      <sz val="12"/>
      <color rgb="FFFF0000"/>
      <name val="Arial CE"/>
      <charset val="238"/>
    </font>
    <font>
      <sz val="10"/>
      <color rgb="FFFF0000"/>
      <name val="Arial CE"/>
      <charset val="238"/>
    </font>
    <font>
      <sz val="12"/>
      <color theme="1"/>
      <name val="Arial"/>
      <family val="2"/>
      <charset val="238"/>
    </font>
    <font>
      <b/>
      <sz val="13"/>
      <name val="Arial CE"/>
      <family val="2"/>
      <charset val="238"/>
    </font>
    <font>
      <b/>
      <sz val="12"/>
      <name val="Arial CE"/>
      <family val="2"/>
      <charset val="238"/>
    </font>
    <font>
      <b/>
      <sz val="11"/>
      <name val="Arial CE"/>
      <family val="2"/>
      <charset val="238"/>
    </font>
    <font>
      <b/>
      <sz val="8"/>
      <name val="Arial CE"/>
      <charset val="238"/>
    </font>
    <font>
      <sz val="8"/>
      <name val="Arial CE"/>
      <charset val="238"/>
    </font>
    <font>
      <sz val="8"/>
      <name val="Arial CE"/>
      <family val="2"/>
      <charset val="238"/>
    </font>
    <font>
      <sz val="12"/>
      <color theme="1"/>
      <name val="Calibri"/>
      <family val="2"/>
      <charset val="238"/>
      <scheme val="minor"/>
    </font>
    <font>
      <sz val="13"/>
      <name val="Arial ce"/>
      <charset val="238"/>
    </font>
    <font>
      <sz val="11"/>
      <color theme="1"/>
      <name val="Arial ce"/>
      <charset val="238"/>
    </font>
    <font>
      <sz val="11"/>
      <name val="Times New Roman CE"/>
      <charset val="238"/>
    </font>
    <font>
      <u/>
      <sz val="10"/>
      <name val="Arial CE"/>
      <charset val="238"/>
    </font>
    <font>
      <sz val="11"/>
      <name val="Arial ce"/>
      <charset val="238"/>
    </font>
    <font>
      <sz val="9"/>
      <name val="Arial CE"/>
      <charset val="238"/>
    </font>
    <font>
      <vertAlign val="superscript"/>
      <sz val="9"/>
      <name val="Arial CE"/>
      <charset val="238"/>
    </font>
    <font>
      <sz val="9"/>
      <name val="Arial"/>
      <family val="2"/>
      <charset val="238"/>
    </font>
    <font>
      <vertAlign val="subscript"/>
      <sz val="9"/>
      <name val="Arial CE"/>
      <charset val="238"/>
    </font>
    <font>
      <u/>
      <sz val="9"/>
      <name val="Arial CE"/>
      <charset val="238"/>
    </font>
    <font>
      <b/>
      <sz val="14"/>
      <color theme="1"/>
      <name val="Arial ce"/>
      <charset val="238"/>
    </font>
    <font>
      <i/>
      <sz val="13"/>
      <color theme="1"/>
      <name val="Arial ce"/>
      <charset val="238"/>
    </font>
    <font>
      <b/>
      <i/>
      <sz val="13"/>
      <name val="Arial ce"/>
      <charset val="238"/>
    </font>
    <font>
      <i/>
      <sz val="11"/>
      <name val="Calibri"/>
      <family val="2"/>
      <charset val="238"/>
      <scheme val="minor"/>
    </font>
    <font>
      <b/>
      <i/>
      <sz val="13"/>
      <color theme="1"/>
      <name val="Arial ce"/>
      <charset val="238"/>
    </font>
    <font>
      <i/>
      <sz val="11"/>
      <color theme="1"/>
      <name val="Arial ce"/>
      <charset val="238"/>
    </font>
    <font>
      <b/>
      <i/>
      <sz val="12"/>
      <color theme="1"/>
      <name val="Arial ce"/>
      <charset val="238"/>
    </font>
    <font>
      <b/>
      <i/>
      <sz val="11"/>
      <color theme="1"/>
      <name val="Arial ce"/>
      <charset val="238"/>
    </font>
    <font>
      <i/>
      <sz val="11"/>
      <color theme="1"/>
      <name val="Calibri"/>
      <family val="2"/>
      <charset val="238"/>
      <scheme val="minor"/>
    </font>
    <font>
      <b/>
      <i/>
      <sz val="11"/>
      <name val="Arial ce"/>
      <charset val="238"/>
    </font>
    <font>
      <i/>
      <sz val="11"/>
      <name val="Arial ce"/>
      <charset val="238"/>
    </font>
    <font>
      <b/>
      <sz val="11"/>
      <color theme="1"/>
      <name val="Arial ce"/>
      <charset val="238"/>
    </font>
    <font>
      <u/>
      <sz val="11"/>
      <color theme="1"/>
      <name val="Arial ce"/>
      <charset val="238"/>
    </font>
    <font>
      <sz val="15"/>
      <name val="Arial ce"/>
      <charset val="238"/>
    </font>
    <font>
      <sz val="15"/>
      <color rgb="FFFF0000"/>
      <name val="Arial ce"/>
      <charset val="238"/>
    </font>
    <font>
      <sz val="9.5"/>
      <name val="Arial ce"/>
      <charset val="238"/>
    </font>
    <font>
      <b/>
      <sz val="11"/>
      <name val="Arial CE"/>
      <charset val="238"/>
    </font>
    <font>
      <sz val="13"/>
      <color rgb="FFFF0000"/>
      <name val="Arial CE"/>
      <charset val="238"/>
    </font>
    <font>
      <sz val="10"/>
      <color theme="1"/>
      <name val="Arial ce"/>
      <charset val="238"/>
    </font>
    <font>
      <sz val="9.5"/>
      <color indexed="8"/>
      <name val="Arial ce"/>
      <charset val="238"/>
    </font>
    <font>
      <sz val="10"/>
      <color indexed="8"/>
      <name val="Arial CE"/>
      <charset val="238"/>
    </font>
    <font>
      <b/>
      <sz val="12"/>
      <color rgb="FFFF0000"/>
      <name val="Arial CE"/>
      <charset val="238"/>
    </font>
    <font>
      <sz val="13"/>
      <color theme="1"/>
      <name val="Arial ce"/>
      <charset val="238"/>
    </font>
    <font>
      <sz val="9"/>
      <color theme="1"/>
      <name val="Arial ce"/>
      <charset val="238"/>
    </font>
    <font>
      <b/>
      <sz val="13"/>
      <color theme="1"/>
      <name val="Arial ce"/>
      <charset val="238"/>
    </font>
    <font>
      <b/>
      <sz val="9"/>
      <name val="Arial CE"/>
      <charset val="238"/>
    </font>
    <font>
      <sz val="15"/>
      <color theme="1"/>
      <name val="Arial CE"/>
      <charset val="238"/>
    </font>
    <font>
      <sz val="10"/>
      <name val="Calibri"/>
      <family val="2"/>
      <charset val="238"/>
      <scheme val="minor"/>
    </font>
    <font>
      <vertAlign val="superscript"/>
      <sz val="10"/>
      <name val="Arial CE"/>
      <charset val="238"/>
    </font>
    <font>
      <vertAlign val="subscript"/>
      <sz val="10"/>
      <name val="Arial CE"/>
      <charset val="238"/>
    </font>
    <font>
      <sz val="11"/>
      <name val="Calibri"/>
      <family val="2"/>
      <charset val="238"/>
      <scheme val="minor"/>
    </font>
    <font>
      <sz val="5"/>
      <name val="Arial ce"/>
      <charset val="238"/>
    </font>
    <font>
      <b/>
      <sz val="10"/>
      <color rgb="FFFF0000"/>
      <name val="Arial CE"/>
      <charset val="238"/>
    </font>
    <font>
      <i/>
      <u/>
      <sz val="10"/>
      <name val="Arial CE"/>
      <charset val="238"/>
    </font>
    <font>
      <sz val="12"/>
      <color theme="1"/>
      <name val="Arial ce"/>
      <charset val="238"/>
    </font>
    <font>
      <sz val="7"/>
      <color theme="1"/>
      <name val="Arial ce"/>
      <charset val="238"/>
    </font>
    <font>
      <sz val="7"/>
      <color rgb="FFFF0000"/>
      <name val="Arial ce"/>
      <charset val="238"/>
    </font>
    <font>
      <i/>
      <sz val="9"/>
      <name val="Arial CE"/>
      <charset val="238"/>
    </font>
    <font>
      <i/>
      <sz val="10"/>
      <name val="Arial CE"/>
      <charset val="238"/>
    </font>
    <font>
      <sz val="7"/>
      <color rgb="FFFFC000"/>
      <name val="Arial ce"/>
      <charset val="238"/>
    </font>
    <font>
      <sz val="10"/>
      <color rgb="FFFFC000"/>
      <name val="Arial CE"/>
      <charset val="238"/>
    </font>
    <font>
      <sz val="7"/>
      <color rgb="FF92D050"/>
      <name val="Arial ce"/>
      <charset val="238"/>
    </font>
    <font>
      <sz val="10"/>
      <color rgb="FF92D050"/>
      <name val="Arial CE"/>
      <charset val="238"/>
    </font>
    <font>
      <b/>
      <sz val="7"/>
      <color theme="1"/>
      <name val="Arial ce"/>
      <charset val="238"/>
    </font>
    <font>
      <sz val="2"/>
      <name val="Arial CE"/>
      <charset val="238"/>
    </font>
    <font>
      <sz val="7"/>
      <name val="Arial ce"/>
      <charset val="238"/>
    </font>
    <font>
      <b/>
      <sz val="10"/>
      <color theme="1"/>
      <name val="Arial ce"/>
      <charset val="238"/>
    </font>
    <font>
      <b/>
      <sz val="7"/>
      <name val="Arial ce"/>
      <charset val="238"/>
    </font>
    <font>
      <sz val="10"/>
      <color theme="0" tint="-0.34998626667073579"/>
      <name val="Arial"/>
      <family val="2"/>
      <charset val="238"/>
    </font>
    <font>
      <sz val="10"/>
      <color theme="0" tint="-0.34998626667073579"/>
      <name val="Arial CE"/>
      <charset val="238"/>
    </font>
    <font>
      <b/>
      <sz val="11"/>
      <name val="Arial"/>
      <family val="2"/>
      <charset val="238"/>
    </font>
  </fonts>
  <fills count="7">
    <fill>
      <patternFill patternType="none"/>
    </fill>
    <fill>
      <patternFill patternType="gray125"/>
    </fill>
    <fill>
      <patternFill patternType="solid">
        <fgColor theme="6" tint="0.79998168889431442"/>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rgb="FFFFFF00"/>
        <bgColor indexed="64"/>
      </patternFill>
    </fill>
    <fill>
      <patternFill patternType="solid">
        <fgColor theme="0"/>
        <bgColor indexed="64"/>
      </patternFill>
    </fill>
  </fills>
  <borders count="20">
    <border>
      <left/>
      <right/>
      <top/>
      <bottom/>
      <diagonal/>
    </border>
    <border>
      <left/>
      <right/>
      <top/>
      <bottom style="thin">
        <color indexed="64"/>
      </bottom>
      <diagonal/>
    </border>
    <border>
      <left/>
      <right/>
      <top/>
      <bottom style="double">
        <color indexed="64"/>
      </bottom>
      <diagonal/>
    </border>
    <border>
      <left/>
      <right/>
      <top/>
      <bottom style="dotted">
        <color indexed="23"/>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right/>
      <top style="thin">
        <color indexed="64"/>
      </top>
      <bottom style="double">
        <color indexed="64"/>
      </bottom>
      <diagonal/>
    </border>
    <border>
      <left/>
      <right/>
      <top/>
      <bottom style="medium">
        <color indexed="64"/>
      </bottom>
      <diagonal/>
    </border>
    <border>
      <left/>
      <right/>
      <top/>
      <bottom style="thin">
        <color theme="0" tint="-0.249977111117893"/>
      </bottom>
      <diagonal/>
    </border>
    <border>
      <left/>
      <right/>
      <top style="double">
        <color indexed="64"/>
      </top>
      <bottom style="thin">
        <color indexed="64"/>
      </bottom>
      <diagonal/>
    </border>
  </borders>
  <cellStyleXfs count="14">
    <xf numFmtId="0" fontId="0" fillId="0" borderId="0"/>
    <xf numFmtId="164" fontId="4" fillId="0" borderId="0" applyFont="0" applyFill="0" applyBorder="0" applyAlignment="0" applyProtection="0"/>
    <xf numFmtId="0" fontId="8" fillId="0" borderId="0"/>
    <xf numFmtId="0" fontId="7" fillId="0" borderId="0"/>
    <xf numFmtId="0" fontId="23" fillId="0" borderId="0"/>
    <xf numFmtId="0" fontId="3" fillId="0" borderId="0"/>
    <xf numFmtId="0" fontId="24" fillId="0" borderId="0"/>
    <xf numFmtId="0" fontId="4" fillId="0" borderId="0"/>
    <xf numFmtId="0" fontId="2" fillId="0" borderId="0"/>
    <xf numFmtId="0" fontId="38" fillId="0" borderId="0" applyNumberFormat="0" applyFill="0" applyBorder="0" applyAlignment="0" applyProtection="0"/>
    <xf numFmtId="0" fontId="1" fillId="0" borderId="0"/>
    <xf numFmtId="0" fontId="59" fillId="0" borderId="0"/>
    <xf numFmtId="167" fontId="1" fillId="0" borderId="0" applyFont="0" applyFill="0" applyBorder="0" applyAlignment="0" applyProtection="0"/>
    <xf numFmtId="0" fontId="24" fillId="0" borderId="0"/>
  </cellStyleXfs>
  <cellXfs count="655">
    <xf numFmtId="0" fontId="0" fillId="0" borderId="0" xfId="0"/>
    <xf numFmtId="0" fontId="5" fillId="0" borderId="0" xfId="0" applyFont="1" applyBorder="1"/>
    <xf numFmtId="0" fontId="5" fillId="0" borderId="0" xfId="3" applyFont="1"/>
    <xf numFmtId="0" fontId="5" fillId="0" borderId="0" xfId="2" applyFont="1" applyProtection="1">
      <protection locked="0"/>
    </xf>
    <xf numFmtId="3" fontId="12" fillId="0" borderId="0" xfId="0" applyNumberFormat="1" applyFont="1" applyFill="1" applyBorder="1" applyAlignment="1">
      <alignment horizontal="right" vertical="top"/>
    </xf>
    <xf numFmtId="49" fontId="11" fillId="0" borderId="0" xfId="0" applyNumberFormat="1" applyFont="1" applyFill="1" applyBorder="1" applyAlignment="1">
      <alignment horizontal="justify" vertical="top"/>
    </xf>
    <xf numFmtId="0" fontId="11" fillId="0" borderId="0" xfId="0" applyNumberFormat="1" applyFont="1" applyFill="1" applyBorder="1" applyAlignment="1">
      <alignment horizontal="justify" vertical="top"/>
    </xf>
    <xf numFmtId="0" fontId="11" fillId="0" borderId="0" xfId="0" applyNumberFormat="1" applyFont="1" applyFill="1" applyBorder="1" applyAlignment="1">
      <alignment horizontal="justify"/>
    </xf>
    <xf numFmtId="0" fontId="11" fillId="0" borderId="0" xfId="0" applyNumberFormat="1" applyFont="1" applyFill="1" applyBorder="1" applyAlignment="1" applyProtection="1">
      <alignment horizontal="left" vertical="top" wrapText="1"/>
      <protection locked="0"/>
    </xf>
    <xf numFmtId="3" fontId="13" fillId="0" borderId="0" xfId="0" applyNumberFormat="1" applyFont="1" applyFill="1" applyBorder="1" applyAlignment="1">
      <alignment horizontal="right" vertical="top"/>
    </xf>
    <xf numFmtId="49" fontId="5" fillId="0" borderId="0" xfId="0" applyNumberFormat="1" applyFont="1" applyFill="1" applyBorder="1" applyAlignment="1">
      <alignment horizontal="justify" vertical="top"/>
    </xf>
    <xf numFmtId="0" fontId="6" fillId="0" borderId="0" xfId="0" applyNumberFormat="1" applyFont="1" applyFill="1" applyBorder="1" applyAlignment="1">
      <alignment horizontal="justify" vertical="top"/>
    </xf>
    <xf numFmtId="0" fontId="5" fillId="0" borderId="0" xfId="0" applyNumberFormat="1" applyFont="1" applyFill="1" applyBorder="1" applyAlignment="1">
      <alignment horizontal="justify"/>
    </xf>
    <xf numFmtId="0" fontId="5" fillId="0" borderId="0" xfId="0" applyNumberFormat="1" applyFont="1" applyFill="1" applyBorder="1" applyAlignment="1">
      <alignment horizontal="justify" vertical="top"/>
    </xf>
    <xf numFmtId="49" fontId="11" fillId="0" borderId="0" xfId="0" applyNumberFormat="1" applyFont="1" applyBorder="1" applyAlignment="1">
      <alignment horizontal="left" vertical="top" wrapText="1"/>
    </xf>
    <xf numFmtId="0" fontId="11" fillId="0" borderId="0" xfId="0" applyFont="1" applyBorder="1" applyAlignment="1"/>
    <xf numFmtId="0" fontId="11" fillId="0" borderId="0" xfId="0" applyNumberFormat="1" applyFont="1" applyBorder="1" applyAlignment="1">
      <alignment horizontal="left" vertical="top" wrapText="1"/>
    </xf>
    <xf numFmtId="0" fontId="14" fillId="0" borderId="0" xfId="0" applyNumberFormat="1" applyFont="1" applyFill="1" applyBorder="1" applyAlignment="1">
      <alignment horizontal="justify" vertical="top"/>
    </xf>
    <xf numFmtId="3" fontId="15" fillId="0" borderId="0" xfId="0" applyNumberFormat="1" applyFont="1" applyFill="1" applyBorder="1" applyAlignment="1">
      <alignment horizontal="right" vertical="top"/>
    </xf>
    <xf numFmtId="49" fontId="9" fillId="0" borderId="0" xfId="0" applyNumberFormat="1" applyFont="1" applyFill="1" applyBorder="1" applyAlignment="1">
      <alignment horizontal="justify" vertical="top"/>
    </xf>
    <xf numFmtId="0" fontId="9" fillId="0" borderId="0" xfId="0" applyNumberFormat="1" applyFont="1" applyFill="1" applyBorder="1" applyAlignment="1">
      <alignment horizontal="justify" vertical="top"/>
    </xf>
    <xf numFmtId="0" fontId="10" fillId="0" borderId="0" xfId="0" applyNumberFormat="1" applyFont="1" applyFill="1" applyBorder="1" applyAlignment="1">
      <alignment horizontal="justify"/>
    </xf>
    <xf numFmtId="0" fontId="10" fillId="0" borderId="0" xfId="0" applyNumberFormat="1" applyFont="1" applyFill="1" applyBorder="1" applyAlignment="1">
      <alignment horizontal="justify" vertical="top"/>
    </xf>
    <xf numFmtId="0" fontId="14" fillId="0" borderId="0" xfId="0" applyNumberFormat="1" applyFont="1" applyFill="1" applyBorder="1" applyAlignment="1">
      <alignment horizontal="justify"/>
    </xf>
    <xf numFmtId="1" fontId="13" fillId="0" borderId="0" xfId="0" applyNumberFormat="1" applyFont="1" applyFill="1" applyBorder="1" applyAlignment="1">
      <alignment horizontal="right" vertical="top"/>
    </xf>
    <xf numFmtId="0" fontId="11" fillId="0" borderId="0" xfId="0" applyFont="1" applyBorder="1"/>
    <xf numFmtId="1" fontId="12" fillId="0" borderId="0" xfId="0" applyNumberFormat="1" applyFont="1" applyFill="1" applyBorder="1" applyAlignment="1">
      <alignment horizontal="right" vertical="top"/>
    </xf>
    <xf numFmtId="0" fontId="11" fillId="0" borderId="0" xfId="0" applyFont="1" applyBorder="1" applyAlignment="1">
      <alignment vertical="top"/>
    </xf>
    <xf numFmtId="49" fontId="14" fillId="0" borderId="0" xfId="0" applyNumberFormat="1" applyFont="1" applyFill="1" applyBorder="1" applyAlignment="1">
      <alignment horizontal="justify" vertical="top"/>
    </xf>
    <xf numFmtId="0" fontId="16" fillId="0" borderId="0" xfId="3" applyFont="1"/>
    <xf numFmtId="4" fontId="16" fillId="0" borderId="0" xfId="3" applyNumberFormat="1" applyFont="1" applyAlignment="1"/>
    <xf numFmtId="49" fontId="16" fillId="0" borderId="0" xfId="2" applyNumberFormat="1" applyFont="1" applyAlignment="1" applyProtection="1">
      <alignment vertical="top"/>
    </xf>
    <xf numFmtId="4" fontId="16" fillId="0" borderId="0" xfId="2" applyNumberFormat="1" applyFont="1" applyAlignment="1" applyProtection="1">
      <alignment horizontal="center" vertical="top"/>
    </xf>
    <xf numFmtId="4" fontId="16" fillId="0" borderId="0" xfId="2" applyNumberFormat="1" applyFont="1" applyAlignment="1" applyProtection="1">
      <alignment vertical="top"/>
    </xf>
    <xf numFmtId="4" fontId="16" fillId="0" borderId="0" xfId="2" applyNumberFormat="1" applyFont="1" applyAlignment="1" applyProtection="1">
      <alignment horizontal="left"/>
    </xf>
    <xf numFmtId="0" fontId="16" fillId="0" borderId="0" xfId="2" applyFont="1" applyProtection="1"/>
    <xf numFmtId="4" fontId="16" fillId="0" borderId="0" xfId="2" applyNumberFormat="1" applyFont="1" applyAlignment="1" applyProtection="1">
      <alignment horizontal="left" vertical="top"/>
    </xf>
    <xf numFmtId="4" fontId="16" fillId="0" borderId="0" xfId="1" applyNumberFormat="1" applyFont="1" applyAlignment="1" applyProtection="1">
      <alignment horizontal="left" vertical="top"/>
    </xf>
    <xf numFmtId="0" fontId="16" fillId="0" borderId="0" xfId="2" applyFont="1" applyProtection="1">
      <protection locked="0"/>
    </xf>
    <xf numFmtId="4" fontId="16" fillId="0" borderId="0" xfId="2" quotePrefix="1" applyNumberFormat="1" applyFont="1" applyAlignment="1" applyProtection="1">
      <alignment horizontal="right" vertical="top"/>
    </xf>
    <xf numFmtId="165" fontId="16" fillId="0" borderId="0" xfId="2" applyNumberFormat="1" applyFont="1" applyBorder="1" applyAlignment="1" applyProtection="1"/>
    <xf numFmtId="0" fontId="16" fillId="0" borderId="0" xfId="0" applyFont="1"/>
    <xf numFmtId="4" fontId="16" fillId="0" borderId="0" xfId="2" applyNumberFormat="1" applyFont="1" applyBorder="1" applyAlignment="1" applyProtection="1">
      <alignment horizontal="left"/>
    </xf>
    <xf numFmtId="4" fontId="16" fillId="0" borderId="2" xfId="2" applyNumberFormat="1" applyFont="1" applyBorder="1" applyAlignment="1" applyProtection="1">
      <alignment vertical="top"/>
    </xf>
    <xf numFmtId="4" fontId="16" fillId="0" borderId="2" xfId="2" applyNumberFormat="1" applyFont="1" applyBorder="1" applyAlignment="1" applyProtection="1">
      <alignment horizontal="left"/>
    </xf>
    <xf numFmtId="4" fontId="20" fillId="0" borderId="0" xfId="2" applyNumberFormat="1" applyFont="1" applyAlignment="1" applyProtection="1">
      <alignment vertical="top"/>
    </xf>
    <xf numFmtId="4" fontId="20" fillId="0" borderId="0" xfId="2" applyNumberFormat="1" applyFont="1" applyAlignment="1" applyProtection="1">
      <alignment horizontal="left"/>
    </xf>
    <xf numFmtId="3" fontId="21" fillId="0" borderId="0" xfId="0" applyNumberFormat="1" applyFont="1" applyFill="1" applyBorder="1" applyAlignment="1">
      <alignment horizontal="right" vertical="top"/>
    </xf>
    <xf numFmtId="49" fontId="19" fillId="0" borderId="0" xfId="0" applyNumberFormat="1" applyFont="1" applyFill="1" applyBorder="1" applyAlignment="1">
      <alignment horizontal="justify" vertical="top"/>
    </xf>
    <xf numFmtId="0" fontId="19" fillId="0" borderId="0" xfId="0" applyNumberFormat="1" applyFont="1" applyFill="1" applyBorder="1" applyAlignment="1">
      <alignment horizontal="justify" vertical="top"/>
    </xf>
    <xf numFmtId="0" fontId="19" fillId="0" borderId="0" xfId="0" applyNumberFormat="1" applyFont="1" applyFill="1" applyBorder="1" applyAlignment="1" applyProtection="1">
      <alignment horizontal="left" vertical="top" wrapText="1"/>
      <protection locked="0"/>
    </xf>
    <xf numFmtId="3" fontId="22" fillId="0" borderId="0" xfId="0" applyNumberFormat="1" applyFont="1" applyFill="1" applyBorder="1" applyAlignment="1">
      <alignment horizontal="right" vertical="top"/>
    </xf>
    <xf numFmtId="49" fontId="16" fillId="0" borderId="0" xfId="0" applyNumberFormat="1" applyFont="1" applyFill="1" applyBorder="1" applyAlignment="1">
      <alignment horizontal="justify" vertical="top"/>
    </xf>
    <xf numFmtId="0" fontId="18" fillId="0" borderId="0" xfId="0" applyNumberFormat="1" applyFont="1" applyFill="1" applyBorder="1" applyAlignment="1">
      <alignment horizontal="justify" vertical="top"/>
    </xf>
    <xf numFmtId="0" fontId="19" fillId="0" borderId="0" xfId="0" applyFont="1" applyBorder="1" applyAlignment="1">
      <alignment horizontal="left" vertical="top"/>
    </xf>
    <xf numFmtId="49" fontId="19" fillId="0" borderId="0" xfId="0" applyNumberFormat="1" applyFont="1" applyBorder="1" applyAlignment="1">
      <alignment horizontal="left" vertical="top" wrapText="1"/>
    </xf>
    <xf numFmtId="0" fontId="16" fillId="0" borderId="0" xfId="0" applyFont="1" applyFill="1" applyAlignment="1">
      <alignment horizontal="center"/>
    </xf>
    <xf numFmtId="0" fontId="16" fillId="0" borderId="0" xfId="0" applyFont="1" applyFill="1"/>
    <xf numFmtId="4" fontId="16" fillId="0" borderId="0" xfId="0" applyNumberFormat="1" applyFont="1" applyFill="1"/>
    <xf numFmtId="4" fontId="16" fillId="0" borderId="0" xfId="0" applyNumberFormat="1" applyFont="1" applyFill="1" applyAlignment="1">
      <alignment horizontal="center"/>
    </xf>
    <xf numFmtId="0" fontId="16" fillId="0" borderId="0" xfId="0" applyFont="1" applyAlignment="1">
      <alignment horizontal="center"/>
    </xf>
    <xf numFmtId="0" fontId="16" fillId="0" borderId="0" xfId="0" applyFont="1" applyBorder="1"/>
    <xf numFmtId="4" fontId="16" fillId="0" borderId="0" xfId="0" applyNumberFormat="1" applyFont="1" applyFill="1" applyAlignment="1" applyProtection="1">
      <alignment horizontal="left"/>
    </xf>
    <xf numFmtId="4" fontId="16" fillId="0" borderId="0" xfId="0" applyNumberFormat="1" applyFont="1" applyFill="1" applyAlignment="1" applyProtection="1">
      <alignment horizontal="right"/>
    </xf>
    <xf numFmtId="4" fontId="16" fillId="0" borderId="0" xfId="0" applyNumberFormat="1" applyFont="1" applyFill="1" applyAlignment="1">
      <alignment horizontal="right"/>
    </xf>
    <xf numFmtId="4" fontId="16" fillId="0" borderId="0" xfId="0" applyNumberFormat="1" applyFont="1" applyAlignment="1" applyProtection="1">
      <alignment horizontal="left"/>
    </xf>
    <xf numFmtId="4" fontId="16" fillId="0" borderId="0" xfId="0" quotePrefix="1" applyNumberFormat="1" applyFont="1" applyFill="1" applyAlignment="1" applyProtection="1">
      <alignment horizontal="left"/>
    </xf>
    <xf numFmtId="0" fontId="16" fillId="0" borderId="0" xfId="0" applyFont="1" applyAlignment="1">
      <alignment horizontal="right"/>
    </xf>
    <xf numFmtId="166" fontId="16" fillId="0" borderId="3" xfId="2" applyNumberFormat="1" applyFont="1" applyBorder="1" applyAlignment="1" applyProtection="1"/>
    <xf numFmtId="49" fontId="16" fillId="0" borderId="0" xfId="0" applyNumberFormat="1" applyFont="1" applyFill="1" applyAlignment="1">
      <alignment horizontal="center" vertical="top"/>
    </xf>
    <xf numFmtId="0" fontId="16" fillId="0" borderId="0" xfId="0" applyFont="1" applyBorder="1" applyAlignment="1">
      <alignment horizontal="right"/>
    </xf>
    <xf numFmtId="2" fontId="16" fillId="0" borderId="0" xfId="0" applyNumberFormat="1" applyFont="1" applyFill="1" applyAlignment="1">
      <alignment horizontal="right"/>
    </xf>
    <xf numFmtId="0" fontId="16" fillId="0" borderId="0" xfId="0" applyFont="1" applyBorder="1" applyAlignment="1">
      <alignment horizontal="center"/>
    </xf>
    <xf numFmtId="49" fontId="18" fillId="0" borderId="4" xfId="0" applyNumberFormat="1" applyFont="1" applyFill="1" applyBorder="1" applyAlignment="1">
      <alignment horizontal="center" vertical="top"/>
    </xf>
    <xf numFmtId="0" fontId="18" fillId="0" borderId="4" xfId="0" applyFont="1" applyFill="1" applyBorder="1" applyAlignment="1">
      <alignment horizontal="center"/>
    </xf>
    <xf numFmtId="4" fontId="16" fillId="0" borderId="0" xfId="0" applyNumberFormat="1" applyFont="1" applyFill="1" applyProtection="1">
      <protection locked="0"/>
    </xf>
    <xf numFmtId="0" fontId="16" fillId="0" borderId="0" xfId="0" applyFont="1" applyProtection="1">
      <protection locked="0"/>
    </xf>
    <xf numFmtId="4" fontId="16" fillId="0" borderId="0" xfId="1" applyNumberFormat="1" applyFont="1" applyAlignment="1" applyProtection="1">
      <alignment horizontal="left" vertical="top"/>
      <protection locked="0"/>
    </xf>
    <xf numFmtId="0" fontId="16" fillId="0" borderId="0" xfId="0" applyFont="1" applyAlignment="1" applyProtection="1">
      <alignment horizontal="left"/>
      <protection locked="0"/>
    </xf>
    <xf numFmtId="4" fontId="16" fillId="0" borderId="0" xfId="2" applyNumberFormat="1" applyFont="1" applyAlignment="1" applyProtection="1">
      <alignment vertical="top"/>
      <protection locked="0"/>
    </xf>
    <xf numFmtId="4" fontId="18" fillId="0" borderId="0" xfId="1" applyNumberFormat="1" applyFont="1" applyAlignment="1" applyProtection="1">
      <alignment horizontal="left" vertical="top"/>
      <protection locked="0"/>
    </xf>
    <xf numFmtId="0" fontId="0" fillId="0" borderId="0" xfId="0" applyAlignment="1">
      <alignment vertical="top" wrapText="1"/>
    </xf>
    <xf numFmtId="49" fontId="16" fillId="0" borderId="0" xfId="0" applyNumberFormat="1" applyFont="1" applyAlignment="1">
      <alignment horizontal="center" vertical="top"/>
    </xf>
    <xf numFmtId="49" fontId="16" fillId="0" borderId="0" xfId="0" applyNumberFormat="1" applyFont="1" applyFill="1" applyAlignment="1" applyProtection="1">
      <alignment horizontal="center" vertical="top"/>
    </xf>
    <xf numFmtId="49" fontId="16" fillId="0" borderId="0" xfId="0" applyNumberFormat="1" applyFont="1" applyBorder="1" applyAlignment="1">
      <alignment horizontal="center" vertical="top"/>
    </xf>
    <xf numFmtId="0" fontId="18" fillId="0" borderId="0" xfId="0" applyFont="1" applyAlignment="1">
      <alignment horizontal="center" vertical="top"/>
    </xf>
    <xf numFmtId="0" fontId="16" fillId="2" borderId="0" xfId="0" applyFont="1" applyFill="1"/>
    <xf numFmtId="4" fontId="17" fillId="0" borderId="0" xfId="3" applyNumberFormat="1" applyFont="1" applyAlignment="1"/>
    <xf numFmtId="4" fontId="16" fillId="0" borderId="0" xfId="1" applyNumberFormat="1" applyFont="1" applyAlignment="1" applyProtection="1">
      <alignment horizontal="left" vertical="top" wrapText="1"/>
    </xf>
    <xf numFmtId="4" fontId="18" fillId="0" borderId="0" xfId="3" applyNumberFormat="1" applyFont="1" applyAlignment="1"/>
    <xf numFmtId="14" fontId="16" fillId="0" borderId="0" xfId="0" applyNumberFormat="1" applyFont="1" applyAlignment="1">
      <alignment horizontal="left"/>
    </xf>
    <xf numFmtId="0" fontId="25" fillId="0" borderId="0" xfId="0" applyFont="1" applyAlignment="1">
      <alignment horizontal="justify" vertical="top"/>
    </xf>
    <xf numFmtId="49" fontId="16" fillId="0" borderId="4" xfId="0" applyNumberFormat="1" applyFont="1" applyFill="1" applyBorder="1" applyAlignment="1">
      <alignment horizontal="center" vertical="top"/>
    </xf>
    <xf numFmtId="0" fontId="16" fillId="0" borderId="4" xfId="0" applyFont="1" applyFill="1" applyBorder="1" applyAlignment="1">
      <alignment horizontal="center"/>
    </xf>
    <xf numFmtId="0" fontId="16" fillId="0" borderId="4" xfId="0" applyFont="1" applyFill="1" applyBorder="1" applyAlignment="1">
      <alignment horizontal="right"/>
    </xf>
    <xf numFmtId="4" fontId="18" fillId="0" borderId="4" xfId="0" applyNumberFormat="1" applyFont="1" applyFill="1" applyBorder="1" applyAlignment="1" applyProtection="1">
      <alignment horizontal="right"/>
    </xf>
    <xf numFmtId="4" fontId="18" fillId="0" borderId="4" xfId="0" applyNumberFormat="1" applyFont="1" applyFill="1" applyBorder="1" applyAlignment="1" applyProtection="1">
      <alignment vertical="center"/>
    </xf>
    <xf numFmtId="0" fontId="16" fillId="0" borderId="4" xfId="0" applyFont="1" applyFill="1" applyBorder="1" applyAlignment="1">
      <alignment horizontal="center" vertical="top"/>
    </xf>
    <xf numFmtId="49" fontId="16" fillId="0" borderId="5" xfId="0" applyNumberFormat="1" applyFont="1" applyFill="1" applyBorder="1" applyAlignment="1">
      <alignment horizontal="center" vertical="top"/>
    </xf>
    <xf numFmtId="166" fontId="18" fillId="0" borderId="3" xfId="2" applyNumberFormat="1" applyFont="1" applyBorder="1" applyAlignment="1" applyProtection="1"/>
    <xf numFmtId="0" fontId="16" fillId="0" borderId="4" xfId="0" applyFont="1" applyFill="1" applyBorder="1" applyAlignment="1">
      <alignment horizontal="left" vertical="top" wrapText="1"/>
    </xf>
    <xf numFmtId="4" fontId="16" fillId="0" borderId="4" xfId="0" applyNumberFormat="1" applyFont="1" applyFill="1" applyBorder="1" applyAlignment="1">
      <alignment horizontal="right"/>
    </xf>
    <xf numFmtId="4" fontId="16" fillId="0" borderId="4" xfId="0" applyNumberFormat="1" applyFont="1" applyFill="1" applyBorder="1" applyProtection="1">
      <protection locked="0"/>
    </xf>
    <xf numFmtId="4" fontId="16" fillId="0" borderId="4" xfId="0" applyNumberFormat="1" applyFont="1" applyFill="1" applyBorder="1"/>
    <xf numFmtId="4" fontId="18" fillId="0" borderId="4" xfId="0" applyNumberFormat="1" applyFont="1" applyFill="1" applyBorder="1"/>
    <xf numFmtId="0" fontId="18" fillId="0" borderId="4" xfId="0" applyFont="1" applyFill="1" applyBorder="1"/>
    <xf numFmtId="0" fontId="16" fillId="0" borderId="4" xfId="0" applyFont="1" applyFill="1" applyBorder="1"/>
    <xf numFmtId="4" fontId="16" fillId="0" borderId="4" xfId="0" applyNumberFormat="1" applyFont="1" applyFill="1" applyBorder="1" applyAlignment="1" applyProtection="1">
      <alignment vertical="top" wrapText="1"/>
    </xf>
    <xf numFmtId="0" fontId="16" fillId="0" borderId="4" xfId="0" applyFont="1" applyFill="1" applyBorder="1" applyAlignment="1">
      <alignment vertical="top" wrapText="1"/>
    </xf>
    <xf numFmtId="4" fontId="16" fillId="0" borderId="4" xfId="0" applyNumberFormat="1" applyFont="1" applyFill="1" applyBorder="1" applyAlignment="1" applyProtection="1"/>
    <xf numFmtId="4" fontId="16" fillId="0" borderId="0" xfId="2" applyNumberFormat="1" applyFont="1" applyAlignment="1" applyProtection="1"/>
    <xf numFmtId="4" fontId="18" fillId="0" borderId="0" xfId="2" applyNumberFormat="1" applyFont="1" applyAlignment="1" applyProtection="1"/>
    <xf numFmtId="0" fontId="5" fillId="0" borderId="0" xfId="2" applyFont="1" applyAlignment="1" applyProtection="1">
      <protection locked="0"/>
    </xf>
    <xf numFmtId="49" fontId="18" fillId="0" borderId="0" xfId="2" applyNumberFormat="1" applyFont="1" applyAlignment="1" applyProtection="1"/>
    <xf numFmtId="0" fontId="18" fillId="0" borderId="0" xfId="2" applyFont="1" applyAlignment="1" applyProtection="1">
      <protection locked="0"/>
    </xf>
    <xf numFmtId="49" fontId="18" fillId="0" borderId="0" xfId="0" applyNumberFormat="1" applyFont="1" applyAlignment="1"/>
    <xf numFmtId="4" fontId="18" fillId="0" borderId="0" xfId="1" applyNumberFormat="1" applyFont="1" applyAlignment="1" applyProtection="1">
      <alignment horizontal="left"/>
      <protection locked="0"/>
    </xf>
    <xf numFmtId="4" fontId="18" fillId="0" borderId="0" xfId="1" applyNumberFormat="1" applyFont="1" applyAlignment="1" applyProtection="1">
      <alignment horizontal="left"/>
    </xf>
    <xf numFmtId="0" fontId="16" fillId="0" borderId="4" xfId="0" applyFont="1" applyFill="1" applyBorder="1" applyAlignment="1">
      <alignment horizontal="left"/>
    </xf>
    <xf numFmtId="0" fontId="16" fillId="0" borderId="4" xfId="0" applyFont="1" applyBorder="1" applyAlignment="1">
      <alignment horizontal="center" vertical="top" wrapText="1"/>
    </xf>
    <xf numFmtId="0" fontId="16" fillId="0" borderId="6" xfId="0" applyFont="1" applyBorder="1" applyAlignment="1">
      <alignment horizontal="center" vertical="top" wrapText="1"/>
    </xf>
    <xf numFmtId="4" fontId="16" fillId="0" borderId="4" xfId="0" applyNumberFormat="1" applyFont="1" applyFill="1" applyBorder="1" applyAlignment="1" applyProtection="1">
      <alignment horizontal="left" vertical="top" wrapText="1"/>
    </xf>
    <xf numFmtId="4" fontId="16" fillId="0" borderId="4" xfId="0" applyNumberFormat="1" applyFont="1" applyFill="1" applyBorder="1" applyAlignment="1">
      <alignment horizontal="center" vertical="top"/>
    </xf>
    <xf numFmtId="4" fontId="16" fillId="0" borderId="4" xfId="0" applyNumberFormat="1" applyFont="1" applyFill="1" applyBorder="1" applyAlignment="1">
      <alignment horizontal="right" vertical="top"/>
    </xf>
    <xf numFmtId="4" fontId="16" fillId="0" borderId="4" xfId="0" applyNumberFormat="1" applyFont="1" applyFill="1" applyBorder="1" applyAlignment="1" applyProtection="1">
      <alignment vertical="top"/>
      <protection locked="0"/>
    </xf>
    <xf numFmtId="4" fontId="16" fillId="0" borderId="4" xfId="0" applyNumberFormat="1" applyFont="1" applyFill="1" applyBorder="1" applyAlignment="1">
      <alignment vertical="top"/>
    </xf>
    <xf numFmtId="4" fontId="16" fillId="0" borderId="4" xfId="0" applyNumberFormat="1" applyFont="1" applyFill="1" applyBorder="1" applyAlignment="1" applyProtection="1">
      <alignment horizontal="center" vertical="top"/>
    </xf>
    <xf numFmtId="0" fontId="16" fillId="0" borderId="4" xfId="0" applyFont="1" applyFill="1" applyBorder="1" applyAlignment="1">
      <alignment vertical="top"/>
    </xf>
    <xf numFmtId="0" fontId="16" fillId="0" borderId="4" xfId="0" applyFont="1" applyFill="1" applyBorder="1" applyAlignment="1">
      <alignment horizontal="right" vertical="top"/>
    </xf>
    <xf numFmtId="49" fontId="27" fillId="0" borderId="0" xfId="0" applyNumberFormat="1" applyFont="1" applyAlignment="1"/>
    <xf numFmtId="4" fontId="27" fillId="0" borderId="0" xfId="1" applyNumberFormat="1" applyFont="1" applyAlignment="1" applyProtection="1">
      <alignment horizontal="left"/>
      <protection locked="0"/>
    </xf>
    <xf numFmtId="4" fontId="28" fillId="0" borderId="0" xfId="2" applyNumberFormat="1" applyFont="1" applyAlignment="1" applyProtection="1"/>
    <xf numFmtId="165" fontId="28" fillId="0" borderId="0" xfId="2" applyNumberFormat="1" applyFont="1" applyBorder="1" applyAlignment="1" applyProtection="1"/>
    <xf numFmtId="0" fontId="4" fillId="0" borderId="0" xfId="0" applyFont="1"/>
    <xf numFmtId="166" fontId="28" fillId="0" borderId="0" xfId="2" applyNumberFormat="1" applyFont="1" applyBorder="1" applyAlignment="1" applyProtection="1"/>
    <xf numFmtId="49" fontId="18" fillId="0" borderId="1" xfId="0" applyNumberFormat="1" applyFont="1" applyBorder="1" applyAlignment="1"/>
    <xf numFmtId="166" fontId="16" fillId="0" borderId="1" xfId="2" applyNumberFormat="1" applyFont="1" applyBorder="1" applyAlignment="1" applyProtection="1"/>
    <xf numFmtId="4" fontId="16" fillId="0" borderId="2" xfId="2" applyNumberFormat="1" applyFont="1" applyBorder="1" applyAlignment="1" applyProtection="1"/>
    <xf numFmtId="0" fontId="11" fillId="0" borderId="2" xfId="0" applyNumberFormat="1" applyFont="1" applyFill="1" applyBorder="1" applyAlignment="1">
      <alignment horizontal="justify" vertical="top"/>
    </xf>
    <xf numFmtId="0" fontId="18" fillId="0" borderId="0" xfId="0" applyFont="1"/>
    <xf numFmtId="49" fontId="16" fillId="0" borderId="0" xfId="0" applyNumberFormat="1" applyFont="1" applyFill="1" applyBorder="1" applyAlignment="1">
      <alignment horizontal="center" vertical="top"/>
    </xf>
    <xf numFmtId="4" fontId="18" fillId="0" borderId="0" xfId="0" applyNumberFormat="1" applyFont="1" applyFill="1" applyBorder="1" applyAlignment="1" applyProtection="1">
      <alignment vertical="center"/>
    </xf>
    <xf numFmtId="0" fontId="18" fillId="0" borderId="0" xfId="0" applyFont="1" applyFill="1" applyBorder="1" applyAlignment="1">
      <alignment horizontal="center"/>
    </xf>
    <xf numFmtId="4" fontId="18" fillId="0" borderId="0" xfId="0" applyNumberFormat="1" applyFont="1" applyFill="1" applyBorder="1" applyAlignment="1" applyProtection="1">
      <alignment horizontal="right"/>
    </xf>
    <xf numFmtId="0" fontId="16" fillId="0" borderId="1" xfId="0" applyFont="1" applyFill="1" applyBorder="1"/>
    <xf numFmtId="0" fontId="16" fillId="0" borderId="1" xfId="0" applyFont="1" applyFill="1" applyBorder="1" applyAlignment="1">
      <alignment horizontal="center"/>
    </xf>
    <xf numFmtId="4" fontId="18" fillId="0" borderId="1" xfId="0" applyNumberFormat="1" applyFont="1" applyFill="1" applyBorder="1" applyAlignment="1" applyProtection="1">
      <alignment horizontal="right"/>
    </xf>
    <xf numFmtId="4" fontId="16" fillId="0" borderId="1" xfId="0" applyNumberFormat="1" applyFont="1" applyFill="1" applyBorder="1" applyAlignment="1" applyProtection="1">
      <alignment horizontal="left"/>
    </xf>
    <xf numFmtId="49" fontId="16" fillId="0" borderId="1" xfId="0" applyNumberFormat="1" applyFont="1" applyFill="1" applyBorder="1" applyAlignment="1">
      <alignment horizontal="left" vertical="top"/>
    </xf>
    <xf numFmtId="0" fontId="16" fillId="0" borderId="7" xfId="0" applyFont="1" applyFill="1" applyBorder="1" applyAlignment="1">
      <alignment horizontal="center" vertical="top" wrapText="1"/>
    </xf>
    <xf numFmtId="0" fontId="16" fillId="0" borderId="8" xfId="0" applyFont="1" applyFill="1" applyBorder="1" applyAlignment="1">
      <alignment horizontal="center" vertical="top" wrapText="1"/>
    </xf>
    <xf numFmtId="4" fontId="16" fillId="0" borderId="4" xfId="0" applyNumberFormat="1" applyFont="1" applyFill="1" applyBorder="1" applyAlignment="1" applyProtection="1">
      <alignment horizontal="left" wrapText="1"/>
    </xf>
    <xf numFmtId="4" fontId="16" fillId="0" borderId="4" xfId="0" applyNumberFormat="1" applyFont="1" applyFill="1" applyBorder="1" applyAlignment="1">
      <alignment horizontal="center"/>
    </xf>
    <xf numFmtId="4" fontId="16" fillId="0" borderId="4" xfId="0" applyNumberFormat="1" applyFont="1" applyFill="1" applyBorder="1" applyAlignment="1" applyProtection="1">
      <alignment horizontal="center"/>
    </xf>
    <xf numFmtId="0" fontId="16" fillId="0" borderId="4" xfId="0" applyFont="1" applyFill="1" applyBorder="1" applyAlignment="1">
      <alignment wrapText="1"/>
    </xf>
    <xf numFmtId="49" fontId="16" fillId="0" borderId="4" xfId="0" applyNumberFormat="1" applyFont="1" applyFill="1" applyBorder="1" applyAlignment="1" applyProtection="1">
      <alignment horizontal="center" vertical="top"/>
    </xf>
    <xf numFmtId="4" fontId="16" fillId="0" borderId="4" xfId="4" applyNumberFormat="1" applyFont="1" applyFill="1" applyBorder="1" applyAlignment="1" applyProtection="1">
      <alignment vertical="top" wrapText="1"/>
    </xf>
    <xf numFmtId="4" fontId="16" fillId="0" borderId="4" xfId="4" applyNumberFormat="1" applyFont="1" applyFill="1" applyBorder="1" applyAlignment="1" applyProtection="1">
      <alignment horizontal="center"/>
    </xf>
    <xf numFmtId="4" fontId="16" fillId="0" borderId="4" xfId="4" applyNumberFormat="1" applyFont="1" applyFill="1" applyBorder="1" applyAlignment="1" applyProtection="1">
      <alignment horizontal="right"/>
    </xf>
    <xf numFmtId="4" fontId="16" fillId="0" borderId="4" xfId="0" applyNumberFormat="1" applyFont="1" applyFill="1" applyBorder="1" applyAlignment="1" applyProtection="1">
      <protection locked="0"/>
    </xf>
    <xf numFmtId="4" fontId="16" fillId="0" borderId="4" xfId="4" applyNumberFormat="1" applyFont="1" applyFill="1" applyBorder="1" applyAlignment="1" applyProtection="1">
      <alignment horizontal="left" vertical="top" wrapText="1"/>
    </xf>
    <xf numFmtId="0" fontId="16" fillId="0" borderId="0" xfId="0" applyFont="1" applyFill="1" applyBorder="1"/>
    <xf numFmtId="0" fontId="5" fillId="0" borderId="1" xfId="2" applyFont="1" applyBorder="1" applyProtection="1">
      <protection locked="0"/>
    </xf>
    <xf numFmtId="0" fontId="4" fillId="0" borderId="0" xfId="0" applyFont="1" applyFill="1" applyBorder="1"/>
    <xf numFmtId="0" fontId="0" fillId="0" borderId="0" xfId="0" applyFill="1" applyBorder="1"/>
    <xf numFmtId="0" fontId="29" fillId="0" borderId="0" xfId="0" applyFont="1" applyFill="1" applyBorder="1"/>
    <xf numFmtId="0" fontId="32" fillId="0" borderId="0" xfId="0" applyFont="1" applyFill="1" applyBorder="1"/>
    <xf numFmtId="0" fontId="30" fillId="0" borderId="0" xfId="0" applyFont="1" applyFill="1" applyBorder="1" applyAlignment="1">
      <alignment horizontal="center" vertical="center"/>
    </xf>
    <xf numFmtId="0" fontId="31" fillId="0" borderId="0" xfId="0" applyFont="1" applyFill="1" applyBorder="1" applyAlignment="1">
      <alignment horizontal="center" vertical="center"/>
    </xf>
    <xf numFmtId="0" fontId="33" fillId="0" borderId="0" xfId="0" applyFont="1" applyFill="1" applyBorder="1"/>
    <xf numFmtId="0" fontId="34" fillId="0" borderId="0" xfId="0" applyFont="1" applyFill="1" applyBorder="1"/>
    <xf numFmtId="0" fontId="35" fillId="0" borderId="0" xfId="0" applyFont="1" applyFill="1" applyBorder="1"/>
    <xf numFmtId="0" fontId="36" fillId="0" borderId="0" xfId="0" applyFont="1" applyFill="1" applyBorder="1"/>
    <xf numFmtId="0" fontId="32" fillId="0" borderId="1" xfId="0" applyFont="1" applyFill="1" applyBorder="1"/>
    <xf numFmtId="0" fontId="33" fillId="0" borderId="1" xfId="0" applyFont="1" applyFill="1" applyBorder="1"/>
    <xf numFmtId="0" fontId="4" fillId="0" borderId="10" xfId="0" applyFont="1" applyFill="1" applyBorder="1"/>
    <xf numFmtId="0" fontId="4" fillId="0" borderId="6" xfId="0" applyFont="1" applyFill="1" applyBorder="1"/>
    <xf numFmtId="0" fontId="18" fillId="0" borderId="0" xfId="0" applyFont="1" applyFill="1" applyAlignment="1">
      <alignment horizontal="center" vertical="top"/>
    </xf>
    <xf numFmtId="4" fontId="18" fillId="0" borderId="0" xfId="1" applyNumberFormat="1" applyFont="1" applyFill="1" applyAlignment="1" applyProtection="1">
      <alignment horizontal="left" vertical="top"/>
      <protection locked="0"/>
    </xf>
    <xf numFmtId="0" fontId="0" fillId="0" borderId="0" xfId="0" applyFill="1" applyAlignment="1">
      <alignment vertical="top" wrapText="1"/>
    </xf>
    <xf numFmtId="4" fontId="16" fillId="0" borderId="0" xfId="1" applyNumberFormat="1" applyFont="1" applyFill="1" applyAlignment="1" applyProtection="1">
      <alignment horizontal="left" vertical="top"/>
      <protection locked="0"/>
    </xf>
    <xf numFmtId="166" fontId="16" fillId="0" borderId="4" xfId="0" applyNumberFormat="1" applyFont="1" applyFill="1" applyBorder="1"/>
    <xf numFmtId="166" fontId="18" fillId="0" borderId="4" xfId="0" applyNumberFormat="1" applyFont="1" applyFill="1" applyBorder="1"/>
    <xf numFmtId="0" fontId="18" fillId="0" borderId="0" xfId="0" applyFont="1" applyFill="1" applyBorder="1"/>
    <xf numFmtId="166" fontId="18" fillId="0" borderId="0" xfId="0" applyNumberFormat="1" applyFont="1" applyFill="1" applyBorder="1"/>
    <xf numFmtId="4" fontId="16" fillId="0" borderId="1" xfId="0" applyNumberFormat="1" applyFont="1" applyFill="1" applyBorder="1"/>
    <xf numFmtId="0" fontId="24" fillId="0" borderId="0" xfId="0" applyFont="1" applyFill="1" applyAlignment="1">
      <alignment horizontal="left" vertical="top"/>
    </xf>
    <xf numFmtId="0" fontId="28" fillId="0" borderId="4" xfId="0" applyFont="1" applyFill="1" applyBorder="1" applyAlignment="1">
      <alignment horizontal="center"/>
    </xf>
    <xf numFmtId="0" fontId="28" fillId="0" borderId="4" xfId="0" applyFont="1" applyFill="1" applyBorder="1" applyAlignment="1">
      <alignment horizontal="right"/>
    </xf>
    <xf numFmtId="0" fontId="28" fillId="0" borderId="4" xfId="0" applyFont="1" applyFill="1" applyBorder="1"/>
    <xf numFmtId="3" fontId="16" fillId="0" borderId="4" xfId="0" applyNumberFormat="1" applyFont="1" applyFill="1" applyBorder="1" applyAlignment="1">
      <alignment horizontal="right"/>
    </xf>
    <xf numFmtId="4" fontId="26" fillId="0" borderId="4" xfId="0" applyNumberFormat="1" applyFont="1" applyFill="1" applyBorder="1" applyAlignment="1">
      <alignment horizontal="right"/>
    </xf>
    <xf numFmtId="4" fontId="16" fillId="0" borderId="4" xfId="0" applyNumberFormat="1" applyFont="1" applyFill="1" applyBorder="1" applyAlignment="1">
      <alignment vertical="top" wrapText="1"/>
    </xf>
    <xf numFmtId="0" fontId="16" fillId="0" borderId="0" xfId="0" applyFont="1" applyFill="1" applyBorder="1" applyAlignment="1">
      <alignment horizontal="center"/>
    </xf>
    <xf numFmtId="0" fontId="16" fillId="0" borderId="0" xfId="0" applyFont="1" applyFill="1" applyBorder="1" applyAlignment="1">
      <alignment horizontal="right"/>
    </xf>
    <xf numFmtId="0" fontId="16" fillId="0" borderId="0" xfId="0" applyFont="1" applyFill="1" applyAlignment="1">
      <alignment horizontal="right"/>
    </xf>
    <xf numFmtId="49" fontId="16" fillId="0" borderId="4" xfId="7" applyNumberFormat="1" applyFont="1" applyFill="1" applyBorder="1" applyAlignment="1">
      <alignment horizontal="center" vertical="top"/>
    </xf>
    <xf numFmtId="0" fontId="16" fillId="0" borderId="4" xfId="7" applyFont="1" applyFill="1" applyBorder="1" applyAlignment="1">
      <alignment horizontal="left" vertical="top" wrapText="1"/>
    </xf>
    <xf numFmtId="0" fontId="16" fillId="0" borderId="4" xfId="7" applyFont="1" applyFill="1" applyBorder="1" applyAlignment="1">
      <alignment horizontal="center"/>
    </xf>
    <xf numFmtId="4" fontId="16" fillId="0" borderId="4" xfId="7" applyNumberFormat="1" applyFont="1" applyFill="1" applyBorder="1" applyAlignment="1">
      <alignment horizontal="right"/>
    </xf>
    <xf numFmtId="4" fontId="16" fillId="0" borderId="4" xfId="7" applyNumberFormat="1" applyFont="1" applyFill="1" applyBorder="1" applyProtection="1">
      <protection locked="0"/>
    </xf>
    <xf numFmtId="166" fontId="16" fillId="0" borderId="0" xfId="2" applyNumberFormat="1" applyFont="1" applyBorder="1" applyAlignment="1" applyProtection="1"/>
    <xf numFmtId="4" fontId="18" fillId="0" borderId="1" xfId="1" applyNumberFormat="1" applyFont="1" applyBorder="1" applyAlignment="1" applyProtection="1">
      <alignment horizontal="left"/>
      <protection locked="0"/>
    </xf>
    <xf numFmtId="0" fontId="18" fillId="0" borderId="0" xfId="2" applyFont="1" applyAlignment="1" applyProtection="1">
      <alignment horizontal="center"/>
      <protection locked="0"/>
    </xf>
    <xf numFmtId="0" fontId="6" fillId="0" borderId="0" xfId="3" applyFont="1"/>
    <xf numFmtId="4" fontId="16" fillId="0" borderId="0" xfId="2" applyNumberFormat="1" applyFont="1" applyAlignment="1" applyProtection="1">
      <alignment horizontal="center"/>
    </xf>
    <xf numFmtId="166" fontId="18" fillId="0" borderId="1" xfId="2" applyNumberFormat="1" applyFont="1" applyBorder="1" applyAlignment="1" applyProtection="1"/>
    <xf numFmtId="0" fontId="24" fillId="0" borderId="0" xfId="10" applyFont="1"/>
    <xf numFmtId="0" fontId="24" fillId="0" borderId="0" xfId="10" applyFont="1" applyAlignment="1">
      <alignment horizontal="left"/>
    </xf>
    <xf numFmtId="4" fontId="24" fillId="0" borderId="0" xfId="10" applyNumberFormat="1" applyFont="1" applyAlignment="1">
      <alignment horizontal="center" vertical="center"/>
    </xf>
    <xf numFmtId="0" fontId="39" fillId="0" borderId="0" xfId="10" applyFont="1" applyAlignment="1">
      <alignment vertical="top"/>
    </xf>
    <xf numFmtId="0" fontId="40" fillId="0" borderId="0" xfId="10" applyFont="1"/>
    <xf numFmtId="0" fontId="39" fillId="0" borderId="0" xfId="10" applyFont="1" applyAlignment="1">
      <alignment horizontal="left"/>
    </xf>
    <xf numFmtId="0" fontId="42" fillId="0" borderId="0" xfId="10" applyFont="1" applyAlignment="1">
      <alignment horizontal="left"/>
    </xf>
    <xf numFmtId="4" fontId="40" fillId="0" borderId="0" xfId="10" applyNumberFormat="1" applyFont="1" applyAlignment="1">
      <alignment horizontal="center" vertical="center"/>
    </xf>
    <xf numFmtId="0" fontId="40" fillId="0" borderId="0" xfId="10" applyFont="1" applyAlignment="1">
      <alignment horizontal="left"/>
    </xf>
    <xf numFmtId="0" fontId="42" fillId="0" borderId="0" xfId="10" applyFont="1" applyAlignment="1">
      <alignment horizontal="left" wrapText="1"/>
    </xf>
    <xf numFmtId="0" fontId="42" fillId="0" borderId="0" xfId="10" applyFont="1"/>
    <xf numFmtId="4" fontId="42" fillId="0" borderId="0" xfId="10" applyNumberFormat="1" applyFont="1" applyAlignment="1">
      <alignment horizontal="center" vertical="center"/>
    </xf>
    <xf numFmtId="0" fontId="39" fillId="0" borderId="0" xfId="10" applyFont="1"/>
    <xf numFmtId="0" fontId="41" fillId="0" borderId="0" xfId="10" applyFont="1" applyAlignment="1">
      <alignment horizontal="left"/>
    </xf>
    <xf numFmtId="0" fontId="43" fillId="0" borderId="0" xfId="10" applyFont="1"/>
    <xf numFmtId="0" fontId="44" fillId="0" borderId="0" xfId="10" applyFont="1"/>
    <xf numFmtId="0" fontId="45" fillId="0" borderId="0" xfId="10" applyFont="1"/>
    <xf numFmtId="0" fontId="46" fillId="0" borderId="0" xfId="10" applyFont="1" applyAlignment="1">
      <alignment horizontal="left"/>
    </xf>
    <xf numFmtId="0" fontId="47" fillId="0" borderId="0" xfId="10" applyFont="1" applyAlignment="1">
      <alignment horizontal="left"/>
    </xf>
    <xf numFmtId="4" fontId="47" fillId="0" borderId="0" xfId="10" applyNumberFormat="1" applyFont="1" applyAlignment="1">
      <alignment horizontal="center" vertical="center"/>
    </xf>
    <xf numFmtId="0" fontId="48" fillId="0" borderId="0" xfId="10" applyFont="1"/>
    <xf numFmtId="0" fontId="49" fillId="0" borderId="0" xfId="10" applyFont="1" applyAlignment="1">
      <alignment horizontal="left"/>
    </xf>
    <xf numFmtId="15" fontId="42" fillId="0" borderId="0" xfId="10" applyNumberFormat="1" applyFont="1" applyAlignment="1">
      <alignment horizontal="left"/>
    </xf>
    <xf numFmtId="0" fontId="50" fillId="0" borderId="0" xfId="10" applyFont="1" applyAlignment="1">
      <alignment vertical="top"/>
    </xf>
    <xf numFmtId="0" fontId="1" fillId="0" borderId="0" xfId="10"/>
    <xf numFmtId="0" fontId="51" fillId="0" borderId="0" xfId="10" applyFont="1" applyAlignment="1">
      <alignment vertical="top"/>
    </xf>
    <xf numFmtId="0" fontId="1" fillId="0" borderId="0" xfId="10" applyAlignment="1">
      <alignment vertical="top"/>
    </xf>
    <xf numFmtId="0" fontId="40" fillId="0" borderId="0" xfId="10" applyFont="1" applyAlignment="1">
      <alignment vertical="top"/>
    </xf>
    <xf numFmtId="0" fontId="54" fillId="0" borderId="0" xfId="10" applyFont="1" applyAlignment="1">
      <alignment vertical="top"/>
    </xf>
    <xf numFmtId="0" fontId="55" fillId="0" borderId="0" xfId="10" applyFont="1"/>
    <xf numFmtId="0" fontId="54" fillId="0" borderId="0" xfId="10" applyFont="1" applyAlignment="1">
      <alignment vertical="top" wrapText="1"/>
    </xf>
    <xf numFmtId="0" fontId="1" fillId="0" borderId="0" xfId="10" applyAlignment="1">
      <alignment vertical="top" wrapText="1"/>
    </xf>
    <xf numFmtId="0" fontId="58" fillId="0" borderId="0" xfId="10" applyFont="1"/>
    <xf numFmtId="0" fontId="61" fillId="0" borderId="0" xfId="11" applyFont="1"/>
    <xf numFmtId="0" fontId="58" fillId="0" borderId="13" xfId="10" applyFont="1" applyBorder="1"/>
    <xf numFmtId="0" fontId="58" fillId="0" borderId="11" xfId="10" applyFont="1" applyBorder="1"/>
    <xf numFmtId="0" fontId="58" fillId="0" borderId="0" xfId="10" applyFont="1" applyProtection="1">
      <protection locked="0"/>
    </xf>
    <xf numFmtId="14" fontId="58" fillId="0" borderId="0" xfId="10" applyNumberFormat="1" applyFont="1"/>
    <xf numFmtId="166" fontId="58" fillId="0" borderId="0" xfId="10" applyNumberFormat="1" applyFont="1"/>
    <xf numFmtId="0" fontId="67" fillId="0" borderId="0" xfId="10" applyFont="1"/>
    <xf numFmtId="166" fontId="67" fillId="0" borderId="0" xfId="10" applyNumberFormat="1" applyFont="1"/>
    <xf numFmtId="0" fontId="67" fillId="0" borderId="16" xfId="10" applyFont="1" applyBorder="1"/>
    <xf numFmtId="166" fontId="67" fillId="0" borderId="16" xfId="10" applyNumberFormat="1" applyFont="1" applyBorder="1"/>
    <xf numFmtId="0" fontId="58" fillId="0" borderId="17" xfId="10" applyFont="1" applyBorder="1"/>
    <xf numFmtId="166" fontId="58" fillId="0" borderId="17" xfId="10" applyNumberFormat="1" applyFont="1" applyBorder="1"/>
    <xf numFmtId="0" fontId="68" fillId="0" borderId="2" xfId="10" applyFont="1" applyBorder="1"/>
    <xf numFmtId="166" fontId="71" fillId="0" borderId="2" xfId="10" applyNumberFormat="1" applyFont="1" applyBorder="1"/>
    <xf numFmtId="0" fontId="68" fillId="0" borderId="0" xfId="10" applyFont="1"/>
    <xf numFmtId="0" fontId="72" fillId="0" borderId="0" xfId="10" applyFont="1"/>
    <xf numFmtId="166" fontId="72" fillId="0" borderId="0" xfId="10" applyNumberFormat="1" applyFont="1"/>
    <xf numFmtId="166" fontId="73" fillId="0" borderId="0" xfId="10" applyNumberFormat="1" applyFont="1"/>
    <xf numFmtId="0" fontId="74" fillId="0" borderId="1" xfId="10" applyFont="1" applyBorder="1"/>
    <xf numFmtId="166" fontId="74" fillId="0" borderId="1" xfId="10" applyNumberFormat="1" applyFont="1" applyBorder="1"/>
    <xf numFmtId="0" fontId="72" fillId="0" borderId="0" xfId="10" applyFont="1" applyAlignment="1">
      <alignment vertical="top" wrapText="1"/>
    </xf>
    <xf numFmtId="0" fontId="75" fillId="0" borderId="0" xfId="10" applyFont="1" applyAlignment="1">
      <alignment wrapText="1"/>
    </xf>
    <xf numFmtId="0" fontId="72" fillId="0" borderId="1" xfId="10" applyFont="1" applyBorder="1"/>
    <xf numFmtId="0" fontId="76" fillId="0" borderId="1" xfId="10" applyFont="1" applyBorder="1"/>
    <xf numFmtId="0" fontId="77" fillId="0" borderId="1" xfId="10" applyFont="1" applyBorder="1"/>
    <xf numFmtId="166" fontId="76" fillId="0" borderId="1" xfId="10" applyNumberFormat="1" applyFont="1" applyBorder="1"/>
    <xf numFmtId="166" fontId="74" fillId="0" borderId="0" xfId="10" applyNumberFormat="1" applyFont="1"/>
    <xf numFmtId="0" fontId="61" fillId="0" borderId="0" xfId="10" applyFont="1"/>
    <xf numFmtId="0" fontId="77" fillId="0" borderId="0" xfId="10" applyFont="1"/>
    <xf numFmtId="166" fontId="77" fillId="0" borderId="1" xfId="10" applyNumberFormat="1" applyFont="1" applyBorder="1"/>
    <xf numFmtId="0" fontId="78" fillId="0" borderId="2" xfId="10" applyFont="1" applyBorder="1"/>
    <xf numFmtId="166" fontId="78" fillId="0" borderId="2" xfId="10" applyNumberFormat="1" applyFont="1" applyBorder="1"/>
    <xf numFmtId="0" fontId="78" fillId="0" borderId="0" xfId="10" applyFont="1"/>
    <xf numFmtId="166" fontId="78" fillId="0" borderId="0" xfId="10" applyNumberFormat="1" applyFont="1"/>
    <xf numFmtId="0" fontId="79" fillId="0" borderId="0" xfId="10" applyFont="1"/>
    <xf numFmtId="44" fontId="80" fillId="0" borderId="0" xfId="10" applyNumberFormat="1" applyFont="1" applyAlignment="1" applyProtection="1">
      <alignment horizontal="center" vertical="top"/>
      <protection locked="0"/>
    </xf>
    <xf numFmtId="44" fontId="80" fillId="0" borderId="0" xfId="10" applyNumberFormat="1" applyFont="1" applyAlignment="1">
      <alignment vertical="top"/>
    </xf>
    <xf numFmtId="0" fontId="80" fillId="0" borderId="0" xfId="10" applyFont="1" applyAlignment="1">
      <alignment vertical="top" wrapText="1"/>
    </xf>
    <xf numFmtId="0" fontId="80" fillId="0" borderId="0" xfId="10" applyFont="1" applyAlignment="1">
      <alignment vertical="top"/>
    </xf>
    <xf numFmtId="0" fontId="80" fillId="0" borderId="0" xfId="10" applyFont="1" applyAlignment="1">
      <alignment horizontal="center" vertical="top"/>
    </xf>
    <xf numFmtId="0" fontId="81" fillId="0" borderId="0" xfId="10" applyFont="1" applyAlignment="1">
      <alignment vertical="top"/>
    </xf>
    <xf numFmtId="0" fontId="80" fillId="0" borderId="0" xfId="10" applyFont="1" applyAlignment="1">
      <alignment horizontal="left" vertical="top" wrapText="1"/>
    </xf>
    <xf numFmtId="44" fontId="54" fillId="0" borderId="0" xfId="10" applyNumberFormat="1" applyFont="1" applyAlignment="1" applyProtection="1">
      <alignment horizontal="center" vertical="top"/>
      <protection locked="0"/>
    </xf>
    <xf numFmtId="44" fontId="54" fillId="0" borderId="0" xfId="10" applyNumberFormat="1" applyFont="1" applyAlignment="1">
      <alignment vertical="top"/>
    </xf>
    <xf numFmtId="0" fontId="82" fillId="0" borderId="0" xfId="10" applyFont="1" applyAlignment="1">
      <alignment vertical="top" wrapText="1"/>
    </xf>
    <xf numFmtId="0" fontId="54" fillId="0" borderId="0" xfId="10" applyFont="1" applyAlignment="1">
      <alignment horizontal="center" vertical="top"/>
    </xf>
    <xf numFmtId="0" fontId="48" fillId="0" borderId="0" xfId="10" applyFont="1" applyAlignment="1">
      <alignment vertical="top"/>
    </xf>
    <xf numFmtId="0" fontId="58" fillId="0" borderId="0" xfId="10" applyFont="1" applyAlignment="1">
      <alignment horizontal="left" vertical="top" wrapText="1"/>
    </xf>
    <xf numFmtId="0" fontId="58" fillId="0" borderId="0" xfId="10" applyFont="1" applyAlignment="1">
      <alignment vertical="top"/>
    </xf>
    <xf numFmtId="0" fontId="58" fillId="0" borderId="1" xfId="10" applyFont="1" applyBorder="1" applyAlignment="1">
      <alignment horizontal="center" vertical="top"/>
    </xf>
    <xf numFmtId="0" fontId="83" fillId="0" borderId="1" xfId="10" applyFont="1" applyBorder="1" applyAlignment="1">
      <alignment horizontal="left" vertical="top" wrapText="1"/>
    </xf>
    <xf numFmtId="0" fontId="83" fillId="0" borderId="1" xfId="10" applyFont="1" applyBorder="1" applyAlignment="1">
      <alignment horizontal="center" vertical="top"/>
    </xf>
    <xf numFmtId="1" fontId="83" fillId="0" borderId="1" xfId="10" applyNumberFormat="1" applyFont="1" applyBorder="1" applyAlignment="1">
      <alignment horizontal="center" vertical="top"/>
    </xf>
    <xf numFmtId="44" fontId="83" fillId="0" borderId="1" xfId="10" applyNumberFormat="1" applyFont="1" applyBorder="1" applyAlignment="1" applyProtection="1">
      <alignment horizontal="center" vertical="top"/>
      <protection locked="0"/>
    </xf>
    <xf numFmtId="44" fontId="44" fillId="0" borderId="1" xfId="10" applyNumberFormat="1" applyFont="1" applyBorder="1" applyAlignment="1">
      <alignment horizontal="center" vertical="top"/>
    </xf>
    <xf numFmtId="44" fontId="44" fillId="0" borderId="0" xfId="10" applyNumberFormat="1" applyFont="1" applyAlignment="1">
      <alignment horizontal="center" vertical="top"/>
    </xf>
    <xf numFmtId="0" fontId="58" fillId="0" borderId="0" xfId="10" applyFont="1" applyAlignment="1">
      <alignment horizontal="center" vertical="top"/>
    </xf>
    <xf numFmtId="1" fontId="24" fillId="0" borderId="0" xfId="10" applyNumberFormat="1" applyFont="1" applyAlignment="1">
      <alignment horizontal="center" vertical="top"/>
    </xf>
    <xf numFmtId="44" fontId="58" fillId="0" borderId="0" xfId="10" applyNumberFormat="1" applyFont="1" applyAlignment="1" applyProtection="1">
      <alignment horizontal="center" vertical="top"/>
      <protection locked="0"/>
    </xf>
    <xf numFmtId="0" fontId="44" fillId="0" borderId="12" xfId="10" applyFont="1" applyBorder="1" applyAlignment="1">
      <alignment wrapText="1"/>
    </xf>
    <xf numFmtId="0" fontId="44" fillId="0" borderId="0" xfId="10" applyFont="1" applyAlignment="1">
      <alignment wrapText="1"/>
    </xf>
    <xf numFmtId="0" fontId="44" fillId="0" borderId="0" xfId="10" applyFont="1" applyAlignment="1">
      <alignment horizontal="center" vertical="top"/>
    </xf>
    <xf numFmtId="0" fontId="44" fillId="0" borderId="0" xfId="10" applyFont="1" applyAlignment="1">
      <alignment horizontal="left" vertical="top" wrapText="1"/>
    </xf>
    <xf numFmtId="1" fontId="44" fillId="0" borderId="0" xfId="10" applyNumberFormat="1" applyFont="1" applyAlignment="1">
      <alignment horizontal="center" vertical="top"/>
    </xf>
    <xf numFmtId="44" fontId="44" fillId="0" borderId="0" xfId="10" applyNumberFormat="1" applyFont="1" applyAlignment="1" applyProtection="1">
      <alignment horizontal="center" vertical="top"/>
      <protection locked="0"/>
    </xf>
    <xf numFmtId="44" fontId="44" fillId="0" borderId="0" xfId="10" applyNumberFormat="1" applyFont="1" applyAlignment="1">
      <alignment horizontal="center" vertical="top" wrapText="1"/>
    </xf>
    <xf numFmtId="0" fontId="57" fillId="0" borderId="0" xfId="10" applyFont="1" applyAlignment="1">
      <alignment vertical="top"/>
    </xf>
    <xf numFmtId="0" fontId="57" fillId="0" borderId="0" xfId="10" applyFont="1" applyAlignment="1">
      <alignment horizontal="center" vertical="top"/>
    </xf>
    <xf numFmtId="0" fontId="84" fillId="0" borderId="0" xfId="10" applyFont="1" applyAlignment="1">
      <alignment vertical="top"/>
    </xf>
    <xf numFmtId="0" fontId="57" fillId="0" borderId="0" xfId="10" applyFont="1" applyAlignment="1">
      <alignment horizontal="left" vertical="top" wrapText="1"/>
    </xf>
    <xf numFmtId="0" fontId="83" fillId="0" borderId="0" xfId="10" applyFont="1" applyAlignment="1">
      <alignment horizontal="center" vertical="top"/>
    </xf>
    <xf numFmtId="0" fontId="83" fillId="0" borderId="0" xfId="10" applyFont="1" applyAlignment="1">
      <alignment horizontal="left" vertical="top" wrapText="1"/>
    </xf>
    <xf numFmtId="1" fontId="83" fillId="0" borderId="0" xfId="10" applyNumberFormat="1" applyFont="1" applyAlignment="1">
      <alignment horizontal="center" vertical="top"/>
    </xf>
    <xf numFmtId="44" fontId="83" fillId="0" borderId="0" xfId="10" applyNumberFormat="1" applyFont="1" applyAlignment="1" applyProtection="1">
      <alignment horizontal="center" vertical="top"/>
      <protection locked="0"/>
    </xf>
    <xf numFmtId="44" fontId="83" fillId="0" borderId="0" xfId="10" applyNumberFormat="1" applyFont="1" applyAlignment="1">
      <alignment horizontal="center" vertical="top"/>
    </xf>
    <xf numFmtId="49" fontId="40" fillId="0" borderId="10" xfId="10" applyNumberFormat="1" applyFont="1" applyBorder="1" applyAlignment="1">
      <alignment vertical="top" wrapText="1"/>
    </xf>
    <xf numFmtId="0" fontId="40" fillId="0" borderId="9" xfId="10" applyFont="1" applyBorder="1" applyAlignment="1">
      <alignment horizontal="center" vertical="top"/>
    </xf>
    <xf numFmtId="1" fontId="40" fillId="0" borderId="9" xfId="10" applyNumberFormat="1" applyFont="1" applyBorder="1" applyAlignment="1">
      <alignment horizontal="center" vertical="top"/>
    </xf>
    <xf numFmtId="44" fontId="40" fillId="0" borderId="9" xfId="10" applyNumberFormat="1" applyFont="1" applyBorder="1" applyAlignment="1" applyProtection="1">
      <alignment horizontal="center" vertical="top"/>
      <protection locked="0"/>
    </xf>
    <xf numFmtId="44" fontId="40" fillId="0" borderId="9" xfId="10" applyNumberFormat="1" applyFont="1" applyBorder="1" applyAlignment="1">
      <alignment horizontal="center" vertical="top"/>
    </xf>
    <xf numFmtId="44" fontId="40" fillId="0" borderId="0" xfId="10" applyNumberFormat="1" applyFont="1" applyAlignment="1">
      <alignment horizontal="center" vertical="top"/>
    </xf>
    <xf numFmtId="0" fontId="42" fillId="0" borderId="0" xfId="10" applyFont="1" applyAlignment="1">
      <alignment vertical="top"/>
    </xf>
    <xf numFmtId="0" fontId="42" fillId="0" borderId="0" xfId="10" applyFont="1" applyAlignment="1">
      <alignment horizontal="center" vertical="top"/>
    </xf>
    <xf numFmtId="0" fontId="47" fillId="0" borderId="0" xfId="10" applyFont="1" applyAlignment="1">
      <alignment vertical="top"/>
    </xf>
    <xf numFmtId="0" fontId="42" fillId="0" borderId="0" xfId="10" applyFont="1" applyAlignment="1">
      <alignment horizontal="left" vertical="top" wrapText="1"/>
    </xf>
    <xf numFmtId="0" fontId="24" fillId="0" borderId="0" xfId="10" applyFont="1" applyAlignment="1">
      <alignment vertical="top"/>
    </xf>
    <xf numFmtId="0" fontId="85" fillId="0" borderId="0" xfId="10" applyFont="1" applyAlignment="1">
      <alignment horizontal="left" vertical="top" wrapText="1"/>
    </xf>
    <xf numFmtId="0" fontId="85" fillId="0" borderId="0" xfId="10" applyFont="1" applyAlignment="1">
      <alignment horizontal="center" vertical="top"/>
    </xf>
    <xf numFmtId="44" fontId="24" fillId="0" borderId="0" xfId="10" applyNumberFormat="1" applyFont="1" applyAlignment="1" applyProtection="1">
      <alignment horizontal="center" vertical="top"/>
      <protection locked="0"/>
    </xf>
    <xf numFmtId="44" fontId="24" fillId="0" borderId="0" xfId="10" applyNumberFormat="1" applyFont="1" applyAlignment="1">
      <alignment vertical="top"/>
    </xf>
    <xf numFmtId="44" fontId="85" fillId="0" borderId="0" xfId="10" applyNumberFormat="1" applyFont="1" applyAlignment="1">
      <alignment horizontal="center" vertical="top" wrapText="1"/>
    </xf>
    <xf numFmtId="0" fontId="24" fillId="0" borderId="0" xfId="10" applyFont="1" applyAlignment="1">
      <alignment horizontal="center" vertical="top"/>
    </xf>
    <xf numFmtId="0" fontId="24" fillId="0" borderId="18" xfId="10" applyFont="1" applyBorder="1" applyAlignment="1">
      <alignment vertical="top" wrapText="1"/>
    </xf>
    <xf numFmtId="44" fontId="24" fillId="0" borderId="0" xfId="12" applyNumberFormat="1" applyFont="1" applyAlignment="1">
      <alignment horizontal="center" vertical="top"/>
    </xf>
    <xf numFmtId="44" fontId="37" fillId="0" borderId="0" xfId="10" applyNumberFormat="1" applyFont="1" applyAlignment="1">
      <alignment horizontal="center" vertical="top" wrapText="1"/>
    </xf>
    <xf numFmtId="0" fontId="24" fillId="0" borderId="0" xfId="10" applyFont="1" applyAlignment="1">
      <alignment vertical="top" wrapText="1"/>
    </xf>
    <xf numFmtId="44" fontId="24" fillId="0" borderId="0" xfId="10" applyNumberFormat="1" applyFont="1" applyAlignment="1">
      <alignment horizontal="center" vertical="top"/>
    </xf>
    <xf numFmtId="0" fontId="85" fillId="0" borderId="0" xfId="10" quotePrefix="1" applyFont="1" applyAlignment="1">
      <alignment horizontal="left" vertical="top" wrapText="1"/>
    </xf>
    <xf numFmtId="0" fontId="24" fillId="0" borderId="18" xfId="10" applyFont="1" applyBorder="1" applyAlignment="1">
      <alignment vertical="top"/>
    </xf>
    <xf numFmtId="0" fontId="85" fillId="0" borderId="18" xfId="10" applyFont="1" applyBorder="1" applyAlignment="1">
      <alignment horizontal="left" vertical="top" wrapText="1"/>
    </xf>
    <xf numFmtId="0" fontId="85" fillId="0" borderId="18" xfId="10" applyFont="1" applyBorder="1" applyAlignment="1">
      <alignment horizontal="center" vertical="top"/>
    </xf>
    <xf numFmtId="1" fontId="24" fillId="0" borderId="18" xfId="10" applyNumberFormat="1" applyFont="1" applyBorder="1" applyAlignment="1">
      <alignment horizontal="center" vertical="top"/>
    </xf>
    <xf numFmtId="44" fontId="24" fillId="0" borderId="18" xfId="12" applyNumberFormat="1" applyFont="1" applyBorder="1" applyAlignment="1">
      <alignment horizontal="center" vertical="top"/>
    </xf>
    <xf numFmtId="0" fontId="85" fillId="0" borderId="0" xfId="10" applyFont="1" applyAlignment="1">
      <alignment vertical="top" wrapText="1"/>
    </xf>
    <xf numFmtId="0" fontId="48" fillId="0" borderId="0" xfId="10" applyFont="1" applyAlignment="1">
      <alignment vertical="top" wrapText="1"/>
    </xf>
    <xf numFmtId="1" fontId="42" fillId="0" borderId="0" xfId="10" applyNumberFormat="1" applyFont="1" applyAlignment="1">
      <alignment horizontal="center" vertical="top"/>
    </xf>
    <xf numFmtId="166" fontId="24" fillId="0" borderId="0" xfId="10" applyNumberFormat="1" applyFont="1" applyAlignment="1">
      <alignment horizontal="center" vertical="top" wrapText="1"/>
    </xf>
    <xf numFmtId="0" fontId="24" fillId="0" borderId="0" xfId="10" quotePrefix="1" applyFont="1" applyAlignment="1">
      <alignment vertical="top" wrapText="1"/>
    </xf>
    <xf numFmtId="0" fontId="86" fillId="0" borderId="0" xfId="10" applyFont="1" applyAlignment="1">
      <alignment vertical="top" wrapText="1"/>
    </xf>
    <xf numFmtId="44" fontId="87" fillId="0" borderId="0" xfId="10" applyNumberFormat="1" applyFont="1" applyAlignment="1" applyProtection="1">
      <alignment horizontal="center" vertical="top"/>
      <protection locked="0"/>
    </xf>
    <xf numFmtId="44" fontId="87" fillId="0" borderId="0" xfId="10" applyNumberFormat="1" applyFont="1" applyAlignment="1">
      <alignment horizontal="center" vertical="top"/>
    </xf>
    <xf numFmtId="0" fontId="85" fillId="0" borderId="0" xfId="10" applyFont="1" applyAlignment="1">
      <alignment vertical="top"/>
    </xf>
    <xf numFmtId="44" fontId="85" fillId="0" borderId="0" xfId="10" applyNumberFormat="1" applyFont="1" applyAlignment="1">
      <alignment horizontal="center" vertical="top"/>
    </xf>
    <xf numFmtId="0" fontId="87" fillId="0" borderId="0" xfId="10" applyFont="1" applyAlignment="1">
      <alignment horizontal="center" vertical="top"/>
    </xf>
    <xf numFmtId="0" fontId="40" fillId="0" borderId="19" xfId="10" applyFont="1" applyBorder="1" applyAlignment="1">
      <alignment vertical="top"/>
    </xf>
    <xf numFmtId="0" fontId="40" fillId="0" borderId="19" xfId="10" applyFont="1" applyBorder="1"/>
    <xf numFmtId="1" fontId="40" fillId="0" borderId="19" xfId="10" applyNumberFormat="1" applyFont="1" applyBorder="1" applyAlignment="1">
      <alignment horizontal="center" vertical="top"/>
    </xf>
    <xf numFmtId="44" fontId="40" fillId="0" borderId="19" xfId="10" applyNumberFormat="1" applyFont="1" applyBorder="1" applyAlignment="1" applyProtection="1">
      <alignment horizontal="center" vertical="top"/>
      <protection locked="0"/>
    </xf>
    <xf numFmtId="44" fontId="40" fillId="0" borderId="19" xfId="12" applyNumberFormat="1" applyFont="1" applyBorder="1" applyAlignment="1">
      <alignment horizontal="center"/>
    </xf>
    <xf numFmtId="0" fontId="88" fillId="0" borderId="19" xfId="10" applyFont="1" applyBorder="1" applyAlignment="1">
      <alignment vertical="top"/>
    </xf>
    <xf numFmtId="0" fontId="40" fillId="0" borderId="19" xfId="10" applyFont="1" applyBorder="1" applyAlignment="1">
      <alignment horizontal="left" vertical="top" wrapText="1"/>
    </xf>
    <xf numFmtId="0" fontId="58" fillId="0" borderId="0" xfId="10" applyFont="1" applyAlignment="1">
      <alignment vertical="top" wrapText="1"/>
    </xf>
    <xf numFmtId="44" fontId="58" fillId="0" borderId="0" xfId="10" applyNumberFormat="1" applyFont="1" applyAlignment="1">
      <alignment vertical="top"/>
    </xf>
    <xf numFmtId="0" fontId="57" fillId="0" borderId="0" xfId="10" applyFont="1"/>
    <xf numFmtId="0" fontId="89" fillId="0" borderId="0" xfId="10" applyFont="1"/>
    <xf numFmtId="0" fontId="83" fillId="0" borderId="0" xfId="10" applyFont="1" applyAlignment="1">
      <alignment horizontal="left" vertical="top"/>
    </xf>
    <xf numFmtId="0" fontId="24" fillId="0" borderId="0" xfId="10" applyFont="1" applyAlignment="1">
      <alignment horizontal="left" vertical="top" wrapText="1"/>
    </xf>
    <xf numFmtId="168" fontId="24" fillId="0" borderId="0" xfId="10" applyNumberFormat="1" applyFont="1" applyAlignment="1">
      <alignment horizontal="center" vertical="top"/>
    </xf>
    <xf numFmtId="166" fontId="24" fillId="0" borderId="0" xfId="10" applyNumberFormat="1" applyFont="1" applyAlignment="1" applyProtection="1">
      <alignment horizontal="center" vertical="top"/>
      <protection locked="0"/>
    </xf>
    <xf numFmtId="0" fontId="85" fillId="0" borderId="0" xfId="10" applyFont="1"/>
    <xf numFmtId="0" fontId="37" fillId="0" borderId="0" xfId="10" applyFont="1"/>
    <xf numFmtId="0" fontId="37" fillId="0" borderId="0" xfId="10" applyFont="1" applyAlignment="1">
      <alignment horizontal="center" vertical="top"/>
    </xf>
    <xf numFmtId="0" fontId="37" fillId="0" borderId="0" xfId="10" applyFont="1" applyAlignment="1">
      <alignment horizontal="left" vertical="top"/>
    </xf>
    <xf numFmtId="168" fontId="37" fillId="0" borderId="0" xfId="10" applyNumberFormat="1" applyFont="1" applyAlignment="1">
      <alignment horizontal="center" vertical="top"/>
    </xf>
    <xf numFmtId="166" fontId="37" fillId="0" borderId="0" xfId="10" applyNumberFormat="1" applyFont="1" applyAlignment="1" applyProtection="1">
      <alignment horizontal="center" vertical="top"/>
      <protection locked="0"/>
    </xf>
    <xf numFmtId="44" fontId="37" fillId="0" borderId="0" xfId="10" applyNumberFormat="1" applyFont="1" applyAlignment="1">
      <alignment horizontal="center" vertical="top"/>
    </xf>
    <xf numFmtId="0" fontId="44" fillId="0" borderId="16" xfId="10" applyFont="1" applyBorder="1"/>
    <xf numFmtId="0" fontId="44" fillId="0" borderId="16" xfId="10" applyFont="1" applyBorder="1" applyAlignment="1">
      <alignment horizontal="center" vertical="top"/>
    </xf>
    <xf numFmtId="0" fontId="44" fillId="0" borderId="16" xfId="10" applyFont="1" applyBorder="1" applyAlignment="1">
      <alignment horizontal="left" vertical="top" wrapText="1"/>
    </xf>
    <xf numFmtId="168" fontId="44" fillId="0" borderId="16" xfId="10" applyNumberFormat="1" applyFont="1" applyBorder="1" applyAlignment="1">
      <alignment horizontal="center" vertical="top"/>
    </xf>
    <xf numFmtId="166" fontId="44" fillId="0" borderId="16" xfId="10" applyNumberFormat="1" applyFont="1" applyBorder="1" applyAlignment="1" applyProtection="1">
      <alignment horizontal="center" vertical="top"/>
      <protection locked="0"/>
    </xf>
    <xf numFmtId="44" fontId="44" fillId="0" borderId="16" xfId="10" applyNumberFormat="1" applyFont="1" applyBorder="1" applyAlignment="1">
      <alignment horizontal="center" vertical="top"/>
    </xf>
    <xf numFmtId="44" fontId="89" fillId="0" borderId="0" xfId="10" applyNumberFormat="1" applyFont="1"/>
    <xf numFmtId="44" fontId="90" fillId="0" borderId="0" xfId="10" applyNumberFormat="1" applyFont="1"/>
    <xf numFmtId="0" fontId="37" fillId="0" borderId="0" xfId="10" applyFont="1" applyAlignment="1">
      <alignment horizontal="left" vertical="top" wrapText="1"/>
    </xf>
    <xf numFmtId="0" fontId="44" fillId="0" borderId="0" xfId="10" applyFont="1" applyAlignment="1">
      <alignment horizontal="left" vertical="top"/>
    </xf>
    <xf numFmtId="2" fontId="44" fillId="0" borderId="0" xfId="10" applyNumberFormat="1" applyFont="1" applyAlignment="1">
      <alignment horizontal="center" vertical="top"/>
    </xf>
    <xf numFmtId="166" fontId="44" fillId="0" borderId="0" xfId="10" applyNumberFormat="1" applyFont="1" applyAlignment="1" applyProtection="1">
      <alignment horizontal="center" vertical="top"/>
      <protection locked="0"/>
    </xf>
    <xf numFmtId="0" fontId="91" fillId="0" borderId="0" xfId="10" applyFont="1"/>
    <xf numFmtId="14" fontId="37" fillId="0" borderId="0" xfId="10" applyNumberFormat="1" applyFont="1" applyAlignment="1">
      <alignment horizontal="center" vertical="top"/>
    </xf>
    <xf numFmtId="0" fontId="92" fillId="0" borderId="16" xfId="10" applyFont="1" applyBorder="1" applyAlignment="1">
      <alignment horizontal="right" vertical="center"/>
    </xf>
    <xf numFmtId="0" fontId="37" fillId="0" borderId="16" xfId="10" applyFont="1" applyBorder="1" applyAlignment="1">
      <alignment horizontal="center" vertical="top"/>
    </xf>
    <xf numFmtId="168" fontId="37" fillId="0" borderId="16" xfId="10" applyNumberFormat="1" applyFont="1" applyBorder="1" applyAlignment="1">
      <alignment horizontal="center" vertical="top"/>
    </xf>
    <xf numFmtId="166" fontId="37" fillId="0" borderId="16" xfId="10" applyNumberFormat="1" applyFont="1" applyBorder="1" applyAlignment="1" applyProtection="1">
      <alignment horizontal="center" vertical="top"/>
      <protection locked="0"/>
    </xf>
    <xf numFmtId="0" fontId="92" fillId="0" borderId="0" xfId="10" applyFont="1" applyAlignment="1">
      <alignment horizontal="right" vertical="center"/>
    </xf>
    <xf numFmtId="0" fontId="45" fillId="0" borderId="0" xfId="10" applyFont="1" applyAlignment="1">
      <alignment horizontal="left" vertical="top"/>
    </xf>
    <xf numFmtId="0" fontId="45" fillId="0" borderId="0" xfId="10" applyFont="1" applyAlignment="1">
      <alignment horizontal="left" vertical="top" wrapText="1"/>
    </xf>
    <xf numFmtId="0" fontId="45" fillId="0" borderId="0" xfId="10" applyFont="1" applyAlignment="1">
      <alignment horizontal="center" vertical="top"/>
    </xf>
    <xf numFmtId="168" fontId="45" fillId="0" borderId="0" xfId="10" applyNumberFormat="1" applyFont="1" applyAlignment="1">
      <alignment horizontal="center" vertical="top"/>
    </xf>
    <xf numFmtId="166" fontId="45" fillId="0" borderId="0" xfId="10" applyNumberFormat="1" applyFont="1" applyAlignment="1" applyProtection="1">
      <alignment horizontal="center" vertical="top"/>
      <protection locked="0"/>
    </xf>
    <xf numFmtId="44" fontId="45" fillId="0" borderId="0" xfId="10" applyNumberFormat="1" applyFont="1" applyAlignment="1">
      <alignment horizontal="center" vertical="top"/>
    </xf>
    <xf numFmtId="0" fontId="93" fillId="0" borderId="0" xfId="10" applyFont="1"/>
    <xf numFmtId="168" fontId="44" fillId="0" borderId="0" xfId="10" applyNumberFormat="1" applyFont="1" applyAlignment="1">
      <alignment horizontal="center" vertical="top"/>
    </xf>
    <xf numFmtId="0" fontId="45" fillId="0" borderId="16" xfId="10" applyFont="1" applyBorder="1" applyAlignment="1">
      <alignment horizontal="center" vertical="top"/>
    </xf>
    <xf numFmtId="0" fontId="45" fillId="0" borderId="16" xfId="10" applyFont="1" applyBorder="1" applyAlignment="1">
      <alignment horizontal="left" vertical="top" wrapText="1"/>
    </xf>
    <xf numFmtId="168" fontId="45" fillId="0" borderId="16" xfId="10" applyNumberFormat="1" applyFont="1" applyBorder="1" applyAlignment="1">
      <alignment horizontal="center" vertical="top"/>
    </xf>
    <xf numFmtId="166" fontId="45" fillId="0" borderId="16" xfId="10" applyNumberFormat="1" applyFont="1" applyBorder="1" applyAlignment="1" applyProtection="1">
      <alignment horizontal="center" vertical="top"/>
      <protection locked="0"/>
    </xf>
    <xf numFmtId="44" fontId="45" fillId="0" borderId="16" xfId="10" applyNumberFormat="1" applyFont="1" applyBorder="1" applyAlignment="1">
      <alignment horizontal="center" vertical="top"/>
    </xf>
    <xf numFmtId="168" fontId="57" fillId="0" borderId="0" xfId="10" applyNumberFormat="1" applyFont="1" applyAlignment="1">
      <alignment horizontal="center" vertical="top"/>
    </xf>
    <xf numFmtId="166" fontId="57" fillId="0" borderId="0" xfId="10" applyNumberFormat="1" applyFont="1" applyAlignment="1" applyProtection="1">
      <alignment horizontal="center" vertical="top"/>
      <protection locked="0"/>
    </xf>
    <xf numFmtId="44" fontId="57" fillId="0" borderId="0" xfId="10" applyNumberFormat="1" applyFont="1" applyAlignment="1">
      <alignment horizontal="center" vertical="top"/>
    </xf>
    <xf numFmtId="0" fontId="94" fillId="0" borderId="0" xfId="10" applyFont="1" applyAlignment="1">
      <alignment vertical="top" wrapText="1"/>
    </xf>
    <xf numFmtId="0" fontId="57" fillId="0" borderId="0" xfId="10" applyFont="1" applyAlignment="1">
      <alignment vertical="center"/>
    </xf>
    <xf numFmtId="0" fontId="24" fillId="0" borderId="0" xfId="10" applyFont="1" applyAlignment="1">
      <alignment vertical="center"/>
    </xf>
    <xf numFmtId="0" fontId="37" fillId="0" borderId="10" xfId="10" applyFont="1" applyBorder="1" applyAlignment="1">
      <alignment horizontal="left" vertical="top" wrapText="1"/>
    </xf>
    <xf numFmtId="0" fontId="37" fillId="0" borderId="9" xfId="10" applyFont="1" applyBorder="1" applyAlignment="1">
      <alignment horizontal="center" vertical="top"/>
    </xf>
    <xf numFmtId="168" fontId="37" fillId="0" borderId="9" xfId="10" applyNumberFormat="1" applyFont="1" applyBorder="1" applyAlignment="1">
      <alignment horizontal="center" vertical="top"/>
    </xf>
    <xf numFmtId="166" fontId="37" fillId="0" borderId="9" xfId="10" applyNumberFormat="1" applyFont="1" applyBorder="1" applyAlignment="1" applyProtection="1">
      <alignment horizontal="center" vertical="top"/>
      <protection locked="0"/>
    </xf>
    <xf numFmtId="44" fontId="37" fillId="0" borderId="6" xfId="10" applyNumberFormat="1" applyFont="1" applyBorder="1" applyAlignment="1">
      <alignment horizontal="center" vertical="top"/>
    </xf>
    <xf numFmtId="168" fontId="42" fillId="0" borderId="0" xfId="10" applyNumberFormat="1" applyFont="1" applyAlignment="1">
      <alignment horizontal="center" vertical="top"/>
    </xf>
    <xf numFmtId="2" fontId="24" fillId="0" borderId="0" xfId="10" applyNumberFormat="1" applyFont="1" applyAlignment="1">
      <alignment horizontal="center" vertical="top"/>
    </xf>
    <xf numFmtId="166" fontId="24" fillId="0" borderId="0" xfId="10" applyNumberFormat="1" applyFont="1" applyAlignment="1" applyProtection="1">
      <alignment horizontal="center" vertical="top" wrapText="1"/>
      <protection locked="0"/>
    </xf>
    <xf numFmtId="166" fontId="24" fillId="0" borderId="0" xfId="10" applyNumberFormat="1" applyFont="1" applyProtection="1">
      <protection locked="0"/>
    </xf>
    <xf numFmtId="0" fontId="37" fillId="0" borderId="16" xfId="10" applyFont="1" applyBorder="1"/>
    <xf numFmtId="0" fontId="37" fillId="0" borderId="16" xfId="10" applyFont="1" applyBorder="1" applyAlignment="1">
      <alignment horizontal="left" vertical="top"/>
    </xf>
    <xf numFmtId="44" fontId="37" fillId="0" borderId="16" xfId="10" applyNumberFormat="1" applyFont="1" applyBorder="1" applyAlignment="1">
      <alignment horizontal="center" vertical="top"/>
    </xf>
    <xf numFmtId="14" fontId="24" fillId="0" borderId="0" xfId="10" applyNumberFormat="1" applyFont="1" applyAlignment="1">
      <alignment horizontal="center" vertical="top"/>
    </xf>
    <xf numFmtId="168" fontId="24" fillId="0" borderId="0" xfId="10" applyNumberFormat="1" applyFont="1" applyAlignment="1">
      <alignment horizontal="center" vertical="center"/>
    </xf>
    <xf numFmtId="10" fontId="54" fillId="0" borderId="0" xfId="10" applyNumberFormat="1" applyFont="1" applyAlignment="1">
      <alignment horizontal="center" vertical="top"/>
    </xf>
    <xf numFmtId="44" fontId="24" fillId="0" borderId="0" xfId="10" applyNumberFormat="1" applyFont="1"/>
    <xf numFmtId="0" fontId="24" fillId="0" borderId="0" xfId="10" quotePrefix="1" applyFont="1" applyAlignment="1">
      <alignment horizontal="left" vertical="top" wrapText="1"/>
    </xf>
    <xf numFmtId="0" fontId="97" fillId="0" borderId="0" xfId="10" applyFont="1" applyAlignment="1">
      <alignment vertical="top"/>
    </xf>
    <xf numFmtId="0" fontId="37" fillId="0" borderId="16" xfId="10" applyFont="1" applyBorder="1" applyAlignment="1">
      <alignment horizontal="left" vertical="top" wrapText="1"/>
    </xf>
    <xf numFmtId="0" fontId="24" fillId="0" borderId="1" xfId="10" applyFont="1" applyBorder="1"/>
    <xf numFmtId="0" fontId="24" fillId="0" borderId="1" xfId="10" applyFont="1" applyBorder="1" applyAlignment="1">
      <alignment horizontal="center" vertical="top" wrapText="1"/>
    </xf>
    <xf numFmtId="0" fontId="24" fillId="0" borderId="1" xfId="10" applyFont="1" applyBorder="1" applyAlignment="1">
      <alignment horizontal="left" vertical="top" wrapText="1"/>
    </xf>
    <xf numFmtId="168" fontId="24" fillId="0" borderId="1" xfId="10" applyNumberFormat="1" applyFont="1" applyBorder="1" applyAlignment="1">
      <alignment horizontal="center" vertical="top"/>
    </xf>
    <xf numFmtId="166" fontId="24" fillId="0" borderId="1" xfId="10" applyNumberFormat="1" applyFont="1" applyBorder="1" applyAlignment="1" applyProtection="1">
      <alignment horizontal="center" vertical="top"/>
      <protection locked="0"/>
    </xf>
    <xf numFmtId="44" fontId="37" fillId="0" borderId="1" xfId="10" applyNumberFormat="1" applyFont="1" applyBorder="1" applyAlignment="1">
      <alignment horizontal="center" vertical="top"/>
    </xf>
    <xf numFmtId="0" fontId="44" fillId="0" borderId="16" xfId="10" applyFont="1" applyBorder="1" applyAlignment="1">
      <alignment horizontal="left" vertical="top"/>
    </xf>
    <xf numFmtId="0" fontId="24" fillId="0" borderId="0" xfId="10" applyFont="1" applyAlignment="1">
      <alignment horizontal="center" vertical="top" wrapText="1"/>
    </xf>
    <xf numFmtId="168" fontId="24" fillId="0" borderId="0" xfId="10" applyNumberFormat="1" applyFont="1" applyAlignment="1">
      <alignment horizontal="center" vertical="top" wrapText="1"/>
    </xf>
    <xf numFmtId="0" fontId="37" fillId="0" borderId="6" xfId="10" applyFont="1" applyBorder="1" applyAlignment="1">
      <alignment horizontal="center" vertical="top"/>
    </xf>
    <xf numFmtId="4" fontId="24" fillId="0" borderId="0" xfId="10" applyNumberFormat="1" applyFont="1" applyAlignment="1">
      <alignment horizontal="center" vertical="top"/>
    </xf>
    <xf numFmtId="166" fontId="24" fillId="0" borderId="0" xfId="12" applyNumberFormat="1" applyFont="1" applyAlignment="1" applyProtection="1">
      <alignment horizontal="center" vertical="top"/>
      <protection locked="0"/>
    </xf>
    <xf numFmtId="4" fontId="24" fillId="0" borderId="0" xfId="12" applyNumberFormat="1" applyFont="1" applyAlignment="1">
      <alignment horizontal="center" vertical="top"/>
    </xf>
    <xf numFmtId="168" fontId="24" fillId="0" borderId="0" xfId="12" applyNumberFormat="1" applyFont="1" applyAlignment="1">
      <alignment horizontal="center" vertical="top"/>
    </xf>
    <xf numFmtId="166" fontId="85" fillId="0" borderId="0" xfId="10" applyNumberFormat="1" applyFont="1" applyAlignment="1" applyProtection="1">
      <alignment horizontal="center" vertical="top"/>
      <protection locked="0"/>
    </xf>
    <xf numFmtId="49" fontId="24" fillId="0" borderId="0" xfId="10" applyNumberFormat="1" applyFont="1" applyAlignment="1">
      <alignment vertical="top" wrapText="1"/>
    </xf>
    <xf numFmtId="49" fontId="57" fillId="0" borderId="0" xfId="10" applyNumberFormat="1" applyFont="1" applyAlignment="1">
      <alignment vertical="top" wrapText="1"/>
    </xf>
    <xf numFmtId="166" fontId="57" fillId="0" borderId="0" xfId="10" applyNumberFormat="1" applyFont="1" applyProtection="1">
      <protection locked="0"/>
    </xf>
    <xf numFmtId="44" fontId="44" fillId="0" borderId="0" xfId="10" applyNumberFormat="1" applyFont="1"/>
    <xf numFmtId="0" fontId="24" fillId="0" borderId="1" xfId="10" applyFont="1" applyBorder="1" applyAlignment="1">
      <alignment vertical="top" wrapText="1"/>
    </xf>
    <xf numFmtId="166" fontId="24" fillId="0" borderId="1" xfId="10" applyNumberFormat="1" applyFont="1" applyBorder="1" applyProtection="1">
      <protection locked="0"/>
    </xf>
    <xf numFmtId="44" fontId="37" fillId="0" borderId="1" xfId="10" applyNumberFormat="1" applyFont="1" applyBorder="1" applyAlignment="1">
      <alignment horizontal="center"/>
    </xf>
    <xf numFmtId="0" fontId="85" fillId="0" borderId="1" xfId="10" applyFont="1" applyBorder="1"/>
    <xf numFmtId="0" fontId="24" fillId="0" borderId="16" xfId="10" applyFont="1" applyBorder="1"/>
    <xf numFmtId="0" fontId="24" fillId="0" borderId="0" xfId="10" applyFont="1" applyAlignment="1">
      <alignment horizontal="center" vertical="center"/>
    </xf>
    <xf numFmtId="49" fontId="37" fillId="0" borderId="10" xfId="10" applyNumberFormat="1" applyFont="1" applyBorder="1" applyAlignment="1">
      <alignment vertical="center" wrapText="1"/>
    </xf>
    <xf numFmtId="0" fontId="37" fillId="0" borderId="9" xfId="10" applyFont="1" applyBorder="1" applyAlignment="1">
      <alignment horizontal="center" vertical="center"/>
    </xf>
    <xf numFmtId="168" fontId="37" fillId="0" borderId="9" xfId="10" applyNumberFormat="1" applyFont="1" applyBorder="1" applyAlignment="1">
      <alignment horizontal="center" vertical="center"/>
    </xf>
    <xf numFmtId="166" fontId="37" fillId="0" borderId="9" xfId="10" applyNumberFormat="1" applyFont="1" applyBorder="1" applyAlignment="1" applyProtection="1">
      <alignment horizontal="center" vertical="center"/>
      <protection locked="0"/>
    </xf>
    <xf numFmtId="44" fontId="37" fillId="0" borderId="6" xfId="10" applyNumberFormat="1" applyFont="1" applyBorder="1" applyAlignment="1">
      <alignment horizontal="center" vertical="center"/>
    </xf>
    <xf numFmtId="0" fontId="85" fillId="0" borderId="0" xfId="10" applyFont="1" applyAlignment="1">
      <alignment vertical="center"/>
    </xf>
    <xf numFmtId="16" fontId="24" fillId="0" borderId="0" xfId="10" applyNumberFormat="1" applyFont="1" applyAlignment="1">
      <alignment horizontal="center" vertical="top"/>
    </xf>
    <xf numFmtId="3" fontId="24" fillId="0" borderId="0" xfId="10" applyNumberFormat="1" applyFont="1" applyAlignment="1">
      <alignment horizontal="center" vertical="top"/>
    </xf>
    <xf numFmtId="44" fontId="24" fillId="0" borderId="0" xfId="12" applyNumberFormat="1" applyFont="1" applyFill="1" applyBorder="1" applyAlignment="1">
      <alignment horizontal="center" vertical="top"/>
    </xf>
    <xf numFmtId="44" fontId="24" fillId="0" borderId="0" xfId="12" applyNumberFormat="1" applyFont="1" applyFill="1" applyAlignment="1">
      <alignment horizontal="center" vertical="top"/>
    </xf>
    <xf numFmtId="0" fontId="24" fillId="0" borderId="0" xfId="9" applyFont="1" applyFill="1" applyAlignment="1">
      <alignment horizontal="center" vertical="top"/>
    </xf>
    <xf numFmtId="0" fontId="24" fillId="0" borderId="0" xfId="9" applyFont="1" applyFill="1" applyAlignment="1">
      <alignment vertical="top" wrapText="1"/>
    </xf>
    <xf numFmtId="3" fontId="24" fillId="0" borderId="0" xfId="9" applyNumberFormat="1" applyFont="1" applyFill="1" applyAlignment="1">
      <alignment horizontal="center" vertical="top"/>
    </xf>
    <xf numFmtId="169" fontId="24" fillId="0" borderId="0" xfId="9" applyNumberFormat="1" applyFont="1" applyFill="1" applyProtection="1">
      <protection locked="0"/>
    </xf>
    <xf numFmtId="170" fontId="24" fillId="0" borderId="0" xfId="9" applyNumberFormat="1" applyFont="1" applyFill="1"/>
    <xf numFmtId="0" fontId="24" fillId="0" borderId="0" xfId="9" applyFont="1" applyAlignment="1">
      <alignment horizontal="center" vertical="top"/>
    </xf>
    <xf numFmtId="3" fontId="24" fillId="0" borderId="0" xfId="9" applyNumberFormat="1" applyFont="1" applyAlignment="1">
      <alignment horizontal="center" vertical="top"/>
    </xf>
    <xf numFmtId="169" fontId="24" fillId="0" borderId="0" xfId="9" applyNumberFormat="1" applyFont="1" applyAlignment="1" applyProtection="1">
      <alignment horizontal="center" vertical="top"/>
      <protection locked="0"/>
    </xf>
    <xf numFmtId="170" fontId="24" fillId="0" borderId="0" xfId="12" applyNumberFormat="1" applyFont="1" applyBorder="1" applyAlignment="1" applyProtection="1">
      <alignment horizontal="center" vertical="top"/>
    </xf>
    <xf numFmtId="3" fontId="54" fillId="0" borderId="0" xfId="10" applyNumberFormat="1" applyFont="1" applyAlignment="1">
      <alignment horizontal="center" vertical="top"/>
    </xf>
    <xf numFmtId="0" fontId="97" fillId="0" borderId="0" xfId="10" applyFont="1"/>
    <xf numFmtId="0" fontId="40" fillId="0" borderId="0" xfId="10" applyFont="1" applyAlignment="1">
      <alignment horizontal="left" vertical="top"/>
    </xf>
    <xf numFmtId="2" fontId="42" fillId="0" borderId="0" xfId="10" applyNumberFormat="1" applyFont="1" applyAlignment="1">
      <alignment horizontal="center" vertical="top"/>
    </xf>
    <xf numFmtId="166" fontId="42" fillId="0" borderId="0" xfId="10" applyNumberFormat="1" applyFont="1" applyAlignment="1" applyProtection="1">
      <alignment horizontal="center" vertical="top"/>
      <protection locked="0"/>
    </xf>
    <xf numFmtId="44" fontId="42" fillId="0" borderId="0" xfId="10" applyNumberFormat="1" applyFont="1" applyAlignment="1">
      <alignment horizontal="center" vertical="top"/>
    </xf>
    <xf numFmtId="1" fontId="37" fillId="0" borderId="0" xfId="10" applyNumberFormat="1" applyFont="1" applyAlignment="1">
      <alignment horizontal="center" vertical="top"/>
    </xf>
    <xf numFmtId="2" fontId="37" fillId="0" borderId="0" xfId="10" applyNumberFormat="1" applyFont="1" applyAlignment="1" applyProtection="1">
      <alignment horizontal="center" vertical="top"/>
      <protection locked="0"/>
    </xf>
    <xf numFmtId="0" fontId="99" fillId="0" borderId="0" xfId="10" applyFont="1" applyAlignment="1">
      <alignment horizontal="center" vertical="top"/>
    </xf>
    <xf numFmtId="168" fontId="99" fillId="0" borderId="0" xfId="10" applyNumberFormat="1" applyFont="1" applyAlignment="1">
      <alignment horizontal="center" vertical="top"/>
    </xf>
    <xf numFmtId="166" fontId="99" fillId="0" borderId="0" xfId="10" applyNumberFormat="1" applyFont="1" applyAlignment="1" applyProtection="1">
      <alignment horizontal="center" vertical="top"/>
      <protection locked="0"/>
    </xf>
    <xf numFmtId="44" fontId="99" fillId="0" borderId="0" xfId="10" applyNumberFormat="1" applyFont="1" applyAlignment="1">
      <alignment horizontal="center" vertical="top"/>
    </xf>
    <xf numFmtId="0" fontId="100" fillId="0" borderId="0" xfId="10" applyFont="1" applyAlignment="1">
      <alignment horizontal="center" vertical="top"/>
    </xf>
    <xf numFmtId="0" fontId="60" fillId="0" borderId="0" xfId="10" applyFont="1" applyAlignment="1">
      <alignment horizontal="center" vertical="top"/>
    </xf>
    <xf numFmtId="0" fontId="101" fillId="0" borderId="0" xfId="10" applyFont="1"/>
    <xf numFmtId="0" fontId="102" fillId="0" borderId="0" xfId="10" applyFont="1" applyAlignment="1">
      <alignment horizontal="right"/>
    </xf>
    <xf numFmtId="44" fontId="102" fillId="0" borderId="0" xfId="10" applyNumberFormat="1" applyFont="1" applyAlignment="1">
      <alignment horizontal="right"/>
    </xf>
    <xf numFmtId="166" fontId="24" fillId="0" borderId="0" xfId="10" applyNumberFormat="1" applyFont="1"/>
    <xf numFmtId="0" fontId="97" fillId="0" borderId="0" xfId="10" applyFont="1" applyAlignment="1">
      <alignment vertical="top" wrapText="1"/>
    </xf>
    <xf numFmtId="0" fontId="103" fillId="5" borderId="0" xfId="10" applyFont="1" applyFill="1" applyAlignment="1">
      <alignment horizontal="right"/>
    </xf>
    <xf numFmtId="49" fontId="37" fillId="0" borderId="10" xfId="10" applyNumberFormat="1" applyFont="1" applyBorder="1" applyAlignment="1">
      <alignment vertical="top" wrapText="1"/>
    </xf>
    <xf numFmtId="1" fontId="37" fillId="0" borderId="9" xfId="10" applyNumberFormat="1" applyFont="1" applyBorder="1" applyAlignment="1">
      <alignment horizontal="center" vertical="top"/>
    </xf>
    <xf numFmtId="166" fontId="37" fillId="0" borderId="9" xfId="10" applyNumberFormat="1" applyFont="1" applyBorder="1" applyAlignment="1" applyProtection="1">
      <alignment horizontal="center"/>
      <protection locked="0"/>
    </xf>
    <xf numFmtId="44" fontId="37" fillId="0" borderId="6" xfId="10" applyNumberFormat="1" applyFont="1" applyBorder="1" applyAlignment="1">
      <alignment horizontal="center"/>
    </xf>
    <xf numFmtId="2" fontId="37" fillId="0" borderId="0" xfId="10" applyNumberFormat="1" applyFont="1" applyAlignment="1">
      <alignment horizontal="center" vertical="top"/>
    </xf>
    <xf numFmtId="2" fontId="37" fillId="0" borderId="16" xfId="10" applyNumberFormat="1" applyFont="1" applyBorder="1" applyAlignment="1">
      <alignment horizontal="center" vertical="top"/>
    </xf>
    <xf numFmtId="2" fontId="54" fillId="0" borderId="0" xfId="10" applyNumberFormat="1" applyFont="1" applyAlignment="1">
      <alignment horizontal="left" vertical="top"/>
    </xf>
    <xf numFmtId="2" fontId="24" fillId="0" borderId="0" xfId="10" applyNumberFormat="1" applyFont="1" applyAlignment="1">
      <alignment horizontal="center" vertical="center"/>
    </xf>
    <xf numFmtId="166" fontId="24" fillId="0" borderId="0" xfId="10" applyNumberFormat="1" applyFont="1" applyAlignment="1" applyProtection="1">
      <alignment horizontal="center" vertical="center"/>
      <protection locked="0"/>
    </xf>
    <xf numFmtId="44" fontId="24" fillId="0" borderId="0" xfId="12" applyNumberFormat="1" applyFont="1" applyAlignment="1">
      <alignment horizontal="center" vertical="center"/>
    </xf>
    <xf numFmtId="0" fontId="105" fillId="0" borderId="0" xfId="10" quotePrefix="1" applyFont="1" applyAlignment="1">
      <alignment horizontal="left" vertical="top" wrapText="1"/>
    </xf>
    <xf numFmtId="167" fontId="37" fillId="0" borderId="0" xfId="12" applyFont="1"/>
    <xf numFmtId="167" fontId="24" fillId="0" borderId="0" xfId="12" applyFont="1" applyAlignment="1">
      <alignment horizontal="center" vertical="top"/>
    </xf>
    <xf numFmtId="167" fontId="24" fillId="0" borderId="0" xfId="12" applyFont="1" applyAlignment="1">
      <alignment horizontal="left" vertical="top" wrapText="1"/>
    </xf>
    <xf numFmtId="167" fontId="24" fillId="0" borderId="0" xfId="12" applyFont="1" applyAlignment="1">
      <alignment horizontal="center" vertical="center"/>
    </xf>
    <xf numFmtId="166" fontId="37" fillId="0" borderId="0" xfId="12" applyNumberFormat="1" applyFont="1" applyAlignment="1" applyProtection="1">
      <alignment horizontal="center" vertical="top"/>
      <protection locked="0"/>
    </xf>
    <xf numFmtId="167" fontId="85" fillId="0" borderId="0" xfId="12" applyFont="1"/>
    <xf numFmtId="0" fontId="24" fillId="0" borderId="0" xfId="10" applyFont="1" applyAlignment="1">
      <alignment horizontal="center"/>
    </xf>
    <xf numFmtId="2" fontId="24" fillId="0" borderId="0" xfId="10" applyNumberFormat="1" applyFont="1" applyAlignment="1">
      <alignment horizontal="center"/>
    </xf>
    <xf numFmtId="44" fontId="24" fillId="0" borderId="0" xfId="12" applyNumberFormat="1" applyFont="1" applyAlignment="1">
      <alignment horizontal="center"/>
    </xf>
    <xf numFmtId="0" fontId="102" fillId="5" borderId="0" xfId="10" applyFont="1" applyFill="1" applyAlignment="1">
      <alignment horizontal="right"/>
    </xf>
    <xf numFmtId="0" fontId="85" fillId="5" borderId="0" xfId="10" applyFont="1" applyFill="1"/>
    <xf numFmtId="0" fontId="106" fillId="5" borderId="0" xfId="10" applyFont="1" applyFill="1" applyAlignment="1">
      <alignment horizontal="right"/>
    </xf>
    <xf numFmtId="0" fontId="106" fillId="0" borderId="0" xfId="10" applyFont="1" applyAlignment="1">
      <alignment horizontal="right" vertical="center"/>
    </xf>
    <xf numFmtId="0" fontId="107" fillId="5" borderId="0" xfId="10" applyFont="1" applyFill="1"/>
    <xf numFmtId="0" fontId="108" fillId="5" borderId="0" xfId="10" applyFont="1" applyFill="1" applyAlignment="1">
      <alignment horizontal="right"/>
    </xf>
    <xf numFmtId="0" fontId="108" fillId="5" borderId="0" xfId="10" applyFont="1" applyFill="1" applyAlignment="1">
      <alignment horizontal="right" vertical="top"/>
    </xf>
    <xf numFmtId="0" fontId="109" fillId="5" borderId="0" xfId="10" applyFont="1" applyFill="1"/>
    <xf numFmtId="1" fontId="44" fillId="0" borderId="16" xfId="10" applyNumberFormat="1" applyFont="1" applyBorder="1" applyAlignment="1">
      <alignment horizontal="center" vertical="top"/>
    </xf>
    <xf numFmtId="0" fontId="110" fillId="0" borderId="0" xfId="10" applyFont="1" applyAlignment="1">
      <alignment horizontal="right"/>
    </xf>
    <xf numFmtId="0" fontId="24" fillId="0" borderId="0" xfId="10" applyFont="1" applyAlignment="1">
      <alignment horizontal="left" vertical="top"/>
    </xf>
    <xf numFmtId="1" fontId="37" fillId="0" borderId="16" xfId="10" applyNumberFormat="1" applyFont="1" applyBorder="1" applyAlignment="1">
      <alignment horizontal="center" vertical="top"/>
    </xf>
    <xf numFmtId="1" fontId="24" fillId="0" borderId="1" xfId="10" applyNumberFormat="1" applyFont="1" applyBorder="1" applyAlignment="1">
      <alignment horizontal="center" vertical="top"/>
    </xf>
    <xf numFmtId="0" fontId="102" fillId="0" borderId="1" xfId="10" applyFont="1" applyBorder="1" applyAlignment="1">
      <alignment horizontal="right"/>
    </xf>
    <xf numFmtId="0" fontId="112" fillId="0" borderId="16" xfId="10" applyFont="1" applyBorder="1" applyAlignment="1">
      <alignment horizontal="right"/>
    </xf>
    <xf numFmtId="49" fontId="37" fillId="0" borderId="0" xfId="10" applyNumberFormat="1" applyFont="1" applyAlignment="1">
      <alignment vertical="top" wrapText="1"/>
    </xf>
    <xf numFmtId="166" fontId="37" fillId="0" borderId="0" xfId="10" applyNumberFormat="1" applyFont="1" applyAlignment="1" applyProtection="1">
      <alignment horizontal="center"/>
      <protection locked="0"/>
    </xf>
    <xf numFmtId="44" fontId="37" fillId="0" borderId="0" xfId="10" applyNumberFormat="1" applyFont="1" applyAlignment="1">
      <alignment horizontal="center"/>
    </xf>
    <xf numFmtId="0" fontId="37" fillId="0" borderId="0" xfId="10" applyFont="1" applyAlignment="1">
      <alignment vertical="top" wrapText="1"/>
    </xf>
    <xf numFmtId="166" fontId="37" fillId="0" borderId="0" xfId="10" applyNumberFormat="1" applyFont="1" applyProtection="1">
      <protection locked="0"/>
    </xf>
    <xf numFmtId="44" fontId="37" fillId="0" borderId="0" xfId="10" applyNumberFormat="1" applyFont="1"/>
    <xf numFmtId="0" fontId="113" fillId="0" borderId="0" xfId="10" applyFont="1"/>
    <xf numFmtId="3" fontId="85" fillId="0" borderId="0" xfId="10" applyNumberFormat="1" applyFont="1"/>
    <xf numFmtId="0" fontId="114" fillId="0" borderId="16" xfId="10" applyFont="1" applyBorder="1" applyAlignment="1">
      <alignment horizontal="right"/>
    </xf>
    <xf numFmtId="49" fontId="18" fillId="0" borderId="0" xfId="2" applyNumberFormat="1" applyFont="1" applyAlignment="1" applyProtection="1">
      <alignment vertical="top"/>
    </xf>
    <xf numFmtId="4" fontId="18" fillId="0" borderId="0" xfId="2" applyNumberFormat="1" applyFont="1" applyAlignment="1" applyProtection="1">
      <alignment horizontal="left" vertical="top"/>
    </xf>
    <xf numFmtId="4" fontId="18" fillId="0" borderId="0" xfId="1" applyNumberFormat="1" applyFont="1" applyAlignment="1" applyProtection="1">
      <alignment horizontal="left" vertical="top" wrapText="1"/>
    </xf>
    <xf numFmtId="0" fontId="61" fillId="0" borderId="5" xfId="11" applyFont="1" applyBorder="1"/>
    <xf numFmtId="0" fontId="61" fillId="0" borderId="0" xfId="11" applyFont="1"/>
    <xf numFmtId="0" fontId="61" fillId="0" borderId="15" xfId="11" applyFont="1" applyBorder="1"/>
    <xf numFmtId="0" fontId="115" fillId="0" borderId="0" xfId="0" applyFont="1" applyFill="1"/>
    <xf numFmtId="4" fontId="115" fillId="0" borderId="0" xfId="0" applyNumberFormat="1" applyFont="1" applyFill="1"/>
    <xf numFmtId="4" fontId="16" fillId="6" borderId="4" xfId="0" applyNumberFormat="1" applyFont="1" applyFill="1" applyBorder="1" applyAlignment="1" applyProtection="1">
      <protection locked="0"/>
    </xf>
    <xf numFmtId="4" fontId="16" fillId="6" borderId="4" xfId="0" applyNumberFormat="1" applyFont="1" applyFill="1" applyBorder="1" applyProtection="1">
      <protection locked="0"/>
    </xf>
    <xf numFmtId="0" fontId="115" fillId="0" borderId="0" xfId="0" applyFont="1" applyFill="1" applyBorder="1"/>
    <xf numFmtId="168" fontId="116" fillId="0" borderId="0" xfId="10" applyNumberFormat="1" applyFont="1" applyAlignment="1">
      <alignment horizontal="center" vertical="top"/>
    </xf>
    <xf numFmtId="0" fontId="58" fillId="0" borderId="0" xfId="10" applyFont="1" applyBorder="1"/>
    <xf numFmtId="0" fontId="0" fillId="0" borderId="0" xfId="0" applyAlignment="1" applyProtection="1">
      <alignment vertical="top" wrapText="1"/>
      <protection locked="0"/>
    </xf>
    <xf numFmtId="0" fontId="16" fillId="0" borderId="4" xfId="0" applyFont="1" applyBorder="1" applyAlignment="1" applyProtection="1">
      <alignment horizontal="center" vertical="top" wrapText="1"/>
      <protection locked="0"/>
    </xf>
    <xf numFmtId="0" fontId="16" fillId="0" borderId="4" xfId="0" applyFont="1" applyFill="1" applyBorder="1" applyProtection="1">
      <protection locked="0"/>
    </xf>
    <xf numFmtId="0" fontId="16" fillId="0" borderId="4" xfId="0" applyFont="1" applyFill="1" applyBorder="1" applyAlignment="1" applyProtection="1">
      <alignment vertical="top"/>
      <protection locked="0"/>
    </xf>
    <xf numFmtId="0" fontId="16" fillId="0" borderId="0" xfId="0" applyFont="1" applyBorder="1" applyProtection="1">
      <protection locked="0"/>
    </xf>
    <xf numFmtId="4" fontId="16" fillId="3" borderId="4" xfId="0" applyNumberFormat="1" applyFont="1" applyFill="1" applyBorder="1" applyAlignment="1" applyProtection="1">
      <protection locked="0"/>
    </xf>
    <xf numFmtId="0" fontId="28" fillId="0" borderId="4" xfId="0" applyFont="1" applyFill="1" applyBorder="1" applyProtection="1">
      <protection locked="0"/>
    </xf>
    <xf numFmtId="0" fontId="58" fillId="0" borderId="0" xfId="10" applyFont="1" applyAlignment="1" applyProtection="1">
      <alignment vertical="top"/>
      <protection locked="0"/>
    </xf>
    <xf numFmtId="168" fontId="24" fillId="0" borderId="0" xfId="10" applyNumberFormat="1" applyFont="1" applyAlignment="1" applyProtection="1">
      <alignment horizontal="center" vertical="top"/>
      <protection locked="0"/>
    </xf>
    <xf numFmtId="166" fontId="85" fillId="0" borderId="0" xfId="10" applyNumberFormat="1" applyFont="1" applyProtection="1">
      <protection locked="0"/>
    </xf>
    <xf numFmtId="3" fontId="24" fillId="0" borderId="0" xfId="10" applyNumberFormat="1" applyFont="1" applyAlignment="1" applyProtection="1">
      <alignment horizontal="center" vertical="top"/>
      <protection locked="0"/>
    </xf>
    <xf numFmtId="0" fontId="24" fillId="0" borderId="0" xfId="10" applyFont="1" applyProtection="1">
      <protection locked="0"/>
    </xf>
    <xf numFmtId="0" fontId="25" fillId="0" borderId="10" xfId="0" applyFont="1" applyBorder="1" applyAlignment="1">
      <alignment horizontal="left" vertical="top" wrapText="1"/>
    </xf>
    <xf numFmtId="0" fontId="25" fillId="0" borderId="9" xfId="0" applyFont="1" applyBorder="1" applyAlignment="1">
      <alignment horizontal="left" vertical="top" wrapText="1"/>
    </xf>
    <xf numFmtId="0" fontId="25" fillId="0" borderId="6" xfId="0" applyFont="1" applyBorder="1" applyAlignment="1">
      <alignment horizontal="left" vertical="top" wrapText="1"/>
    </xf>
    <xf numFmtId="4" fontId="17" fillId="0" borderId="10" xfId="2" applyNumberFormat="1" applyFont="1" applyBorder="1" applyAlignment="1" applyProtection="1">
      <alignment horizontal="center"/>
    </xf>
    <xf numFmtId="4" fontId="17" fillId="0" borderId="9" xfId="2" applyNumberFormat="1" applyFont="1" applyBorder="1" applyAlignment="1" applyProtection="1">
      <alignment horizontal="center"/>
    </xf>
    <xf numFmtId="4" fontId="17" fillId="0" borderId="6" xfId="2" applyNumberFormat="1" applyFont="1" applyBorder="1" applyAlignment="1" applyProtection="1">
      <alignment horizontal="center"/>
    </xf>
    <xf numFmtId="0" fontId="7" fillId="0" borderId="10" xfId="0" applyFont="1" applyFill="1" applyBorder="1" applyAlignment="1">
      <alignment horizontal="left" wrapText="1"/>
    </xf>
    <xf numFmtId="0" fontId="7" fillId="0" borderId="9" xfId="0" applyFont="1" applyFill="1" applyBorder="1" applyAlignment="1">
      <alignment horizontal="left" wrapText="1"/>
    </xf>
    <xf numFmtId="0" fontId="7" fillId="0" borderId="6" xfId="0" applyFont="1" applyFill="1" applyBorder="1" applyAlignment="1">
      <alignment horizontal="left" wrapText="1"/>
    </xf>
    <xf numFmtId="0" fontId="24" fillId="0" borderId="0" xfId="0" applyFont="1" applyFill="1" applyAlignment="1">
      <alignment horizontal="left" vertical="top" wrapText="1"/>
    </xf>
    <xf numFmtId="0" fontId="24" fillId="0" borderId="0" xfId="0" applyFont="1" applyFill="1" applyAlignment="1">
      <alignment horizontal="left" vertical="top"/>
    </xf>
    <xf numFmtId="0" fontId="24" fillId="0" borderId="0" xfId="0" applyFont="1" applyFill="1" applyAlignment="1">
      <alignment horizontal="justify" vertical="top" wrapText="1"/>
    </xf>
    <xf numFmtId="0" fontId="24" fillId="0" borderId="0" xfId="0" applyFont="1" applyFill="1" applyAlignment="1">
      <alignment horizontal="justify" vertical="top"/>
    </xf>
    <xf numFmtId="0" fontId="41" fillId="0" borderId="0" xfId="10" applyFont="1" applyAlignment="1">
      <alignment horizontal="left" vertical="top" wrapText="1"/>
    </xf>
    <xf numFmtId="0" fontId="54" fillId="0" borderId="0" xfId="10" applyFont="1" applyAlignment="1">
      <alignment vertical="top" wrapText="1"/>
    </xf>
    <xf numFmtId="0" fontId="1" fillId="0" borderId="0" xfId="10" applyAlignment="1">
      <alignment vertical="top" wrapText="1"/>
    </xf>
    <xf numFmtId="0" fontId="56" fillId="0" borderId="0" xfId="10" applyFont="1" applyAlignment="1">
      <alignment vertical="top" wrapText="1"/>
    </xf>
    <xf numFmtId="0" fontId="53" fillId="0" borderId="0" xfId="10" applyFont="1" applyAlignment="1">
      <alignment vertical="top" wrapText="1"/>
    </xf>
    <xf numFmtId="0" fontId="37" fillId="0" borderId="0" xfId="10" applyFont="1" applyAlignment="1">
      <alignment vertical="top" wrapText="1"/>
    </xf>
    <xf numFmtId="0" fontId="55" fillId="0" borderId="0" xfId="10" applyFont="1" applyAlignment="1">
      <alignment vertical="top" wrapText="1"/>
    </xf>
    <xf numFmtId="0" fontId="55" fillId="0" borderId="0" xfId="10" applyFont="1" applyAlignment="1">
      <alignment vertical="top"/>
    </xf>
    <xf numFmtId="0" fontId="1" fillId="0" borderId="0" xfId="10" applyAlignment="1">
      <alignment vertical="top"/>
    </xf>
    <xf numFmtId="0" fontId="52" fillId="0" borderId="4" xfId="10" applyFont="1" applyBorder="1" applyAlignment="1">
      <alignment horizontal="left" vertical="top" wrapText="1"/>
    </xf>
    <xf numFmtId="0" fontId="1" fillId="0" borderId="4" xfId="10" applyBorder="1" applyAlignment="1">
      <alignment horizontal="left" vertical="top" wrapText="1"/>
    </xf>
    <xf numFmtId="0" fontId="53" fillId="0" borderId="0" xfId="10" applyFont="1" applyAlignment="1">
      <alignment horizontal="left" vertical="top" wrapText="1"/>
    </xf>
    <xf numFmtId="0" fontId="1" fillId="0" borderId="0" xfId="10" applyAlignment="1">
      <alignment horizontal="left" vertical="top" wrapText="1"/>
    </xf>
    <xf numFmtId="0" fontId="54" fillId="0" borderId="0" xfId="10" applyFont="1" applyAlignment="1">
      <alignment horizontal="left" vertical="top" wrapText="1"/>
    </xf>
    <xf numFmtId="0" fontId="54" fillId="0" borderId="0" xfId="10" applyFont="1" applyAlignment="1">
      <alignment wrapText="1"/>
    </xf>
    <xf numFmtId="0" fontId="83" fillId="4" borderId="5" xfId="11" applyFont="1" applyFill="1" applyBorder="1" applyAlignment="1" applyProtection="1">
      <alignment horizontal="center" vertical="top"/>
      <protection locked="0"/>
    </xf>
    <xf numFmtId="0" fontId="61" fillId="4" borderId="0" xfId="11" applyFont="1" applyFill="1" applyBorder="1" applyAlignment="1" applyProtection="1">
      <alignment horizontal="center" vertical="top"/>
      <protection locked="0"/>
    </xf>
    <xf numFmtId="0" fontId="61" fillId="4" borderId="15" xfId="11" applyFont="1" applyFill="1" applyBorder="1" applyAlignment="1" applyProtection="1">
      <alignment horizontal="center" vertical="top"/>
      <protection locked="0"/>
    </xf>
    <xf numFmtId="0" fontId="83" fillId="4" borderId="13" xfId="11" applyFont="1" applyFill="1" applyBorder="1" applyAlignment="1" applyProtection="1">
      <alignment horizontal="center" vertical="top"/>
      <protection locked="0"/>
    </xf>
    <xf numFmtId="0" fontId="61" fillId="4" borderId="1" xfId="11" applyFont="1" applyFill="1" applyBorder="1" applyAlignment="1" applyProtection="1">
      <alignment horizontal="center" vertical="top"/>
      <protection locked="0"/>
    </xf>
    <xf numFmtId="0" fontId="61" fillId="4" borderId="14" xfId="11" applyFont="1" applyFill="1" applyBorder="1" applyAlignment="1" applyProtection="1">
      <alignment horizontal="center" vertical="top"/>
      <protection locked="0"/>
    </xf>
    <xf numFmtId="0" fontId="83" fillId="4" borderId="1" xfId="11" applyFont="1" applyFill="1" applyBorder="1" applyAlignment="1" applyProtection="1">
      <alignment horizontal="center" vertical="top"/>
      <protection locked="0"/>
    </xf>
    <xf numFmtId="0" fontId="83" fillId="4" borderId="14" xfId="11" applyFont="1" applyFill="1" applyBorder="1" applyAlignment="1" applyProtection="1">
      <alignment horizontal="center" vertical="top"/>
      <protection locked="0"/>
    </xf>
    <xf numFmtId="0" fontId="83" fillId="4" borderId="10" xfId="11" applyFont="1" applyFill="1" applyBorder="1" applyAlignment="1" applyProtection="1">
      <alignment horizontal="center" vertical="top" wrapText="1"/>
      <protection locked="0"/>
    </xf>
    <xf numFmtId="0" fontId="62" fillId="4" borderId="9" xfId="11" applyFont="1" applyFill="1" applyBorder="1" applyAlignment="1" applyProtection="1">
      <alignment horizontal="center" vertical="top" wrapText="1"/>
      <protection locked="0"/>
    </xf>
    <xf numFmtId="0" fontId="62" fillId="4" borderId="6" xfId="11" applyFont="1" applyFill="1" applyBorder="1" applyAlignment="1" applyProtection="1">
      <alignment horizontal="center" vertical="top" wrapText="1"/>
      <protection locked="0"/>
    </xf>
    <xf numFmtId="0" fontId="62" fillId="0" borderId="0" xfId="10" applyFont="1" applyAlignment="1">
      <alignment horizontal="left" vertical="center" wrapText="1"/>
    </xf>
    <xf numFmtId="0" fontId="58" fillId="0" borderId="0" xfId="10" applyFont="1" applyAlignment="1">
      <alignment horizontal="left" vertical="center" wrapText="1"/>
    </xf>
    <xf numFmtId="0" fontId="62" fillId="0" borderId="11" xfId="11" applyFont="1" applyBorder="1" applyAlignment="1">
      <alignment horizontal="left" vertical="top" wrapText="1"/>
    </xf>
    <xf numFmtId="0" fontId="62" fillId="0" borderId="12" xfId="11" applyFont="1" applyBorder="1" applyAlignment="1">
      <alignment horizontal="left" vertical="top" wrapText="1"/>
    </xf>
    <xf numFmtId="0" fontId="61" fillId="0" borderId="12" xfId="11" applyFont="1" applyBorder="1"/>
    <xf numFmtId="0" fontId="61" fillId="0" borderId="8" xfId="11" applyFont="1" applyBorder="1"/>
    <xf numFmtId="0" fontId="61" fillId="0" borderId="5" xfId="11" applyFont="1" applyBorder="1"/>
    <xf numFmtId="0" fontId="61" fillId="0" borderId="0" xfId="11" applyFont="1"/>
    <xf numFmtId="0" fontId="61" fillId="0" borderId="15" xfId="11" applyFont="1" applyBorder="1"/>
    <xf numFmtId="0" fontId="62" fillId="0" borderId="0" xfId="11" applyFont="1" applyAlignment="1">
      <alignment wrapText="1"/>
    </xf>
    <xf numFmtId="0" fontId="61" fillId="0" borderId="0" xfId="11" applyFont="1" applyAlignment="1">
      <alignment wrapText="1"/>
    </xf>
    <xf numFmtId="0" fontId="83" fillId="3" borderId="4" xfId="11" applyFont="1" applyFill="1" applyBorder="1" applyAlignment="1">
      <alignment wrapText="1"/>
    </xf>
    <xf numFmtId="0" fontId="61" fillId="3" borderId="4" xfId="11" applyFont="1" applyFill="1" applyBorder="1" applyAlignment="1">
      <alignment wrapText="1"/>
    </xf>
    <xf numFmtId="0" fontId="61" fillId="3" borderId="4" xfId="11" applyFont="1" applyFill="1" applyBorder="1"/>
    <xf numFmtId="0" fontId="61" fillId="4" borderId="4" xfId="11" applyFont="1" applyFill="1" applyBorder="1" applyAlignment="1">
      <alignment wrapText="1"/>
    </xf>
    <xf numFmtId="0" fontId="61" fillId="0" borderId="4" xfId="11" applyFont="1" applyBorder="1"/>
    <xf numFmtId="0" fontId="64" fillId="0" borderId="13" xfId="11" applyFont="1" applyBorder="1" applyAlignment="1">
      <alignment vertical="top" wrapText="1"/>
    </xf>
    <xf numFmtId="0" fontId="64" fillId="0" borderId="1" xfId="11" applyFont="1" applyBorder="1" applyAlignment="1">
      <alignment vertical="top" wrapText="1"/>
    </xf>
    <xf numFmtId="0" fontId="64" fillId="0" borderId="14" xfId="11" applyFont="1" applyBorder="1" applyAlignment="1">
      <alignment vertical="top" wrapText="1"/>
    </xf>
    <xf numFmtId="0" fontId="83" fillId="4" borderId="5" xfId="11" applyFont="1" applyFill="1" applyBorder="1" applyAlignment="1" applyProtection="1">
      <alignment horizontal="center" vertical="top" wrapText="1"/>
      <protection locked="0"/>
    </xf>
    <xf numFmtId="0" fontId="62" fillId="4" borderId="0" xfId="11" applyFont="1" applyFill="1" applyBorder="1" applyAlignment="1" applyProtection="1">
      <alignment horizontal="center" vertical="top" wrapText="1"/>
      <protection locked="0"/>
    </xf>
    <xf numFmtId="0" fontId="62" fillId="4" borderId="15" xfId="11" applyFont="1" applyFill="1" applyBorder="1" applyAlignment="1" applyProtection="1">
      <alignment horizontal="center" vertical="top" wrapText="1"/>
      <protection locked="0"/>
    </xf>
    <xf numFmtId="0" fontId="117" fillId="4" borderId="10" xfId="11" applyFont="1" applyFill="1" applyBorder="1" applyAlignment="1" applyProtection="1">
      <alignment horizontal="center" vertical="top" wrapText="1"/>
      <protection locked="0"/>
    </xf>
    <xf numFmtId="0" fontId="64" fillId="4" borderId="9" xfId="11" applyFont="1" applyFill="1" applyBorder="1" applyAlignment="1" applyProtection="1">
      <alignment horizontal="center" vertical="top" wrapText="1"/>
      <protection locked="0"/>
    </xf>
    <xf numFmtId="0" fontId="64" fillId="4" borderId="6" xfId="11" applyFont="1" applyFill="1" applyBorder="1" applyAlignment="1" applyProtection="1">
      <alignment horizontal="center" vertical="top" wrapText="1"/>
      <protection locked="0"/>
    </xf>
    <xf numFmtId="0" fontId="44" fillId="0" borderId="0" xfId="10" applyFont="1" applyAlignment="1">
      <alignment horizontal="center" vertical="center" wrapText="1"/>
    </xf>
    <xf numFmtId="0" fontId="57" fillId="0" borderId="0" xfId="10" applyFont="1" applyAlignment="1">
      <alignment horizontal="center" vertical="center" wrapText="1"/>
    </xf>
    <xf numFmtId="0" fontId="60" fillId="0" borderId="0" xfId="11" applyFont="1" applyAlignment="1">
      <alignment horizontal="left" vertical="top" wrapText="1"/>
    </xf>
    <xf numFmtId="0" fontId="61" fillId="0" borderId="0" xfId="11" applyFont="1" applyAlignment="1">
      <alignment horizontal="left" vertical="top" wrapText="1"/>
    </xf>
    <xf numFmtId="0" fontId="61" fillId="3" borderId="4" xfId="11" applyFont="1" applyFill="1" applyBorder="1" applyAlignment="1">
      <alignment horizontal="center" vertical="top" wrapText="1"/>
    </xf>
    <xf numFmtId="0" fontId="61" fillId="4" borderId="4" xfId="11" applyFont="1" applyFill="1" applyBorder="1"/>
    <xf numFmtId="0" fontId="72" fillId="0" borderId="0" xfId="10" applyFont="1" applyAlignment="1">
      <alignment vertical="top" wrapText="1"/>
    </xf>
    <xf numFmtId="0" fontId="75" fillId="0" borderId="0" xfId="10" applyFont="1" applyAlignment="1">
      <alignment wrapText="1"/>
    </xf>
    <xf numFmtId="0" fontId="67" fillId="0" borderId="0" xfId="10" applyFont="1" applyAlignment="1">
      <alignment vertical="top" wrapText="1"/>
    </xf>
    <xf numFmtId="0" fontId="67" fillId="0" borderId="16" xfId="10" applyFont="1" applyBorder="1" applyAlignment="1">
      <alignment vertical="top" wrapText="1"/>
    </xf>
    <xf numFmtId="0" fontId="69" fillId="0" borderId="2" xfId="10" applyFont="1" applyBorder="1" applyAlignment="1">
      <alignment vertical="top" wrapText="1"/>
    </xf>
    <xf numFmtId="0" fontId="70" fillId="0" borderId="2" xfId="10" applyFont="1" applyBorder="1" applyAlignment="1">
      <alignment wrapText="1"/>
    </xf>
    <xf numFmtId="0" fontId="74" fillId="0" borderId="1" xfId="10" applyFont="1" applyBorder="1" applyAlignment="1">
      <alignment horizontal="left" wrapText="1"/>
    </xf>
    <xf numFmtId="0" fontId="45" fillId="0" borderId="0" xfId="10" applyFont="1" applyAlignment="1">
      <alignment horizontal="center" vertical="center" wrapText="1"/>
    </xf>
    <xf numFmtId="0" fontId="1" fillId="0" borderId="0" xfId="10" applyAlignment="1">
      <alignment horizontal="center" vertical="center" wrapText="1"/>
    </xf>
    <xf numFmtId="0" fontId="24" fillId="0" borderId="0" xfId="10" applyFont="1" applyAlignment="1">
      <alignment vertical="top" wrapText="1"/>
    </xf>
    <xf numFmtId="0" fontId="44" fillId="0" borderId="0" xfId="10" applyFont="1" applyAlignment="1">
      <alignment horizontal="left" vertical="top" wrapText="1"/>
    </xf>
    <xf numFmtId="0" fontId="37" fillId="0" borderId="0" xfId="10" applyFont="1" applyAlignment="1">
      <alignment horizontal="left" vertical="top" wrapText="1"/>
    </xf>
    <xf numFmtId="0" fontId="94" fillId="0" borderId="0" xfId="10" applyFont="1" applyAlignment="1">
      <alignment vertical="top" wrapText="1"/>
    </xf>
    <xf numFmtId="0" fontId="24" fillId="0" borderId="0" xfId="10" applyFont="1" applyAlignment="1">
      <alignment horizontal="left" vertical="top" wrapText="1"/>
    </xf>
    <xf numFmtId="0" fontId="24" fillId="0" borderId="0" xfId="10" applyFont="1" applyAlignment="1">
      <alignment vertical="top"/>
    </xf>
    <xf numFmtId="0" fontId="97" fillId="0" borderId="0" xfId="10" applyFont="1" applyAlignment="1">
      <alignment vertical="top"/>
    </xf>
    <xf numFmtId="0" fontId="40" fillId="0" borderId="0" xfId="10" applyFont="1" applyAlignment="1">
      <alignment horizontal="left" vertical="top" wrapText="1"/>
    </xf>
    <xf numFmtId="0" fontId="97" fillId="0" borderId="0" xfId="10" applyFont="1" applyAlignment="1">
      <alignment vertical="top" wrapText="1"/>
    </xf>
    <xf numFmtId="0" fontId="37" fillId="0" borderId="0" xfId="13" applyFont="1" applyAlignment="1">
      <alignment horizontal="left" vertical="top" wrapText="1"/>
    </xf>
  </cellXfs>
  <cellStyles count="14">
    <cellStyle name="Navadno" xfId="0" builtinId="0"/>
    <cellStyle name="Navadno 11" xfId="13"/>
    <cellStyle name="Navadno 2" xfId="6"/>
    <cellStyle name="Navadno 3" xfId="7"/>
    <cellStyle name="Navadno 4" xfId="10"/>
    <cellStyle name="Navadno_JN 31 grad-2000 disketa" xfId="2"/>
    <cellStyle name="Navadno_JN 74grad vodovod" xfId="3"/>
    <cellStyle name="Normal 2" xfId="5"/>
    <cellStyle name="Normal 2 2" xfId="8"/>
    <cellStyle name="Normal 2 3" xfId="11"/>
    <cellStyle name="Normal_kanal S1" xfId="4"/>
    <cellStyle name="Pojasnjevalno besedilo" xfId="9" builtinId="53"/>
    <cellStyle name="Vejica" xfId="1" builtinId="3"/>
    <cellStyle name="Vejica 2" xfId="12"/>
  </cellStyles>
  <dxfs count="68">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rgb="FFDCE6F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colors>
    <mruColors>
      <color rgb="FFFFFFCC"/>
      <color rgb="FFFFFF99"/>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P929"/>
  <sheetViews>
    <sheetView tabSelected="1" view="pageBreakPreview" topLeftCell="A10" zoomScaleSheetLayoutView="100" workbookViewId="0">
      <selection activeCell="C30" sqref="C30"/>
    </sheetView>
  </sheetViews>
  <sheetFormatPr defaultColWidth="9.33203125" defaultRowHeight="13.5" customHeight="1" x14ac:dyDescent="0.2"/>
  <cols>
    <col min="1" max="1" width="9.6640625" style="4" customWidth="1"/>
    <col min="2" max="2" width="7.1640625" style="5" customWidth="1"/>
    <col min="3" max="3" width="61.5" style="6" customWidth="1"/>
    <col min="4" max="4" width="21.1640625" style="6" customWidth="1"/>
    <col min="5" max="5" width="9.33203125" style="7"/>
    <col min="6" max="6" width="15.1640625" style="7" bestFit="1" customWidth="1"/>
    <col min="7" max="7" width="5.6640625" style="6" customWidth="1"/>
    <col min="8" max="8" width="17" style="6" bestFit="1" customWidth="1"/>
    <col min="9" max="9" width="7.33203125" style="6" customWidth="1"/>
    <col min="10" max="10" width="13.83203125" style="6" bestFit="1" customWidth="1"/>
    <col min="11" max="16384" width="9.33203125" style="6"/>
  </cols>
  <sheetData>
    <row r="1" spans="1:4" s="2" customFormat="1" ht="13.5" customHeight="1" x14ac:dyDescent="0.2">
      <c r="A1" s="29"/>
      <c r="B1" s="29"/>
      <c r="C1" s="30"/>
      <c r="D1" s="30"/>
    </row>
    <row r="2" spans="1:4" s="2" customFormat="1" ht="13.5" customHeight="1" x14ac:dyDescent="0.2">
      <c r="A2" s="566" t="s">
        <v>179</v>
      </c>
      <c r="B2" s="567"/>
      <c r="C2" s="567"/>
      <c r="D2" s="568"/>
    </row>
    <row r="3" spans="1:4" s="2" customFormat="1" ht="13.5" customHeight="1" x14ac:dyDescent="0.2">
      <c r="A3" s="29"/>
      <c r="B3" s="29"/>
      <c r="C3" s="30"/>
      <c r="D3" s="30"/>
    </row>
    <row r="4" spans="1:4" s="2" customFormat="1" ht="13.5" customHeight="1" x14ac:dyDescent="0.2">
      <c r="A4" s="29"/>
      <c r="B4" s="29"/>
      <c r="C4" s="30"/>
      <c r="D4" s="30"/>
    </row>
    <row r="5" spans="1:4" s="2" customFormat="1" ht="19.899999999999999" customHeight="1" x14ac:dyDescent="0.2">
      <c r="A5" s="29"/>
      <c r="B5" s="89"/>
      <c r="D5" s="89"/>
    </row>
    <row r="6" spans="1:4" s="2" customFormat="1" ht="13.5" customHeight="1" x14ac:dyDescent="0.2">
      <c r="D6" s="30"/>
    </row>
    <row r="7" spans="1:4" s="2" customFormat="1" ht="13.5" customHeight="1" x14ac:dyDescent="0.2">
      <c r="A7" s="29"/>
      <c r="B7" s="29"/>
      <c r="C7" s="30"/>
      <c r="D7" s="30"/>
    </row>
    <row r="8" spans="1:4" s="2" customFormat="1" ht="13.5" customHeight="1" x14ac:dyDescent="0.2">
      <c r="D8" s="30"/>
    </row>
    <row r="9" spans="1:4" s="2" customFormat="1" ht="13.5" customHeight="1" x14ac:dyDescent="0.2">
      <c r="D9" s="30"/>
    </row>
    <row r="10" spans="1:4" s="2" customFormat="1" ht="13.5" customHeight="1" x14ac:dyDescent="0.2">
      <c r="D10" s="30"/>
    </row>
    <row r="11" spans="1:4" s="3" customFormat="1" ht="12.75" x14ac:dyDescent="0.2">
      <c r="D11" s="34"/>
    </row>
    <row r="12" spans="1:4" s="3" customFormat="1" ht="13.5" customHeight="1" x14ac:dyDescent="0.2">
      <c r="D12" s="34"/>
    </row>
    <row r="13" spans="1:4" s="3" customFormat="1" ht="12.75" x14ac:dyDescent="0.2">
      <c r="D13" s="34"/>
    </row>
    <row r="14" spans="1:4" s="3" customFormat="1" ht="13.5" customHeight="1" x14ac:dyDescent="0.2">
      <c r="D14" s="34"/>
    </row>
    <row r="15" spans="1:4" s="3" customFormat="1" ht="13.5" customHeight="1" x14ac:dyDescent="0.25">
      <c r="C15" s="87" t="s">
        <v>30</v>
      </c>
      <c r="D15" s="34"/>
    </row>
    <row r="16" spans="1:4" s="3" customFormat="1" ht="13.5" customHeight="1" x14ac:dyDescent="0.2">
      <c r="A16" s="31"/>
      <c r="B16" s="32"/>
      <c r="C16" s="78"/>
      <c r="D16" s="37"/>
    </row>
    <row r="17" spans="1:9" s="3" customFormat="1" ht="13.5" customHeight="1" x14ac:dyDescent="0.2">
      <c r="D17" s="36"/>
    </row>
    <row r="18" spans="1:9" s="3" customFormat="1" ht="13.5" customHeight="1" x14ac:dyDescent="0.2">
      <c r="D18" s="37"/>
    </row>
    <row r="19" spans="1:9" s="3" customFormat="1" ht="13.5" customHeight="1" x14ac:dyDescent="0.2">
      <c r="A19" s="38"/>
      <c r="B19" s="38"/>
      <c r="D19" s="34"/>
    </row>
    <row r="20" spans="1:9" s="3" customFormat="1" ht="13.5" customHeight="1" x14ac:dyDescent="0.2">
      <c r="A20" s="38"/>
      <c r="B20" s="38"/>
      <c r="D20" s="34"/>
    </row>
    <row r="21" spans="1:9" s="3" customFormat="1" ht="13.5" customHeight="1" x14ac:dyDescent="0.2">
      <c r="A21" s="38"/>
      <c r="B21" s="38"/>
      <c r="C21" s="38"/>
      <c r="D21" s="34"/>
    </row>
    <row r="22" spans="1:9" s="3" customFormat="1" ht="13.5" customHeight="1" x14ac:dyDescent="0.2">
      <c r="A22" s="31"/>
      <c r="B22" s="32"/>
      <c r="C22" s="38"/>
      <c r="D22" s="34"/>
    </row>
    <row r="23" spans="1:9" s="3" customFormat="1" ht="13.5" customHeight="1" x14ac:dyDescent="0.2">
      <c r="A23" s="31"/>
      <c r="B23" s="32"/>
      <c r="C23" s="79"/>
      <c r="D23" s="34"/>
    </row>
    <row r="24" spans="1:9" s="3" customFormat="1" ht="13.5" customHeight="1" x14ac:dyDescent="0.2">
      <c r="A24" s="31" t="s">
        <v>32</v>
      </c>
      <c r="B24" s="32"/>
      <c r="C24" s="139" t="s">
        <v>215</v>
      </c>
      <c r="D24" s="41"/>
      <c r="E24"/>
      <c r="F24"/>
      <c r="G24"/>
      <c r="H24"/>
      <c r="I24"/>
    </row>
    <row r="25" spans="1:9" s="3" customFormat="1" ht="13.5" customHeight="1" x14ac:dyDescent="0.2">
      <c r="C25" s="139" t="s">
        <v>216</v>
      </c>
      <c r="D25" s="41"/>
      <c r="E25"/>
      <c r="F25"/>
      <c r="G25"/>
      <c r="H25"/>
      <c r="I25"/>
    </row>
    <row r="26" spans="1:9" s="3" customFormat="1" ht="13.5" customHeight="1" x14ac:dyDescent="0.2">
      <c r="C26" s="139" t="s">
        <v>217</v>
      </c>
      <c r="D26" s="33"/>
    </row>
    <row r="27" spans="1:9" s="3" customFormat="1" ht="13.5" customHeight="1" x14ac:dyDescent="0.2">
      <c r="D27" s="33"/>
    </row>
    <row r="28" spans="1:9" s="3" customFormat="1" ht="13.5" customHeight="1" x14ac:dyDescent="0.2">
      <c r="C28" s="139" t="s">
        <v>261</v>
      </c>
      <c r="D28" s="33"/>
    </row>
    <row r="29" spans="1:9" s="3" customFormat="1" ht="13.5" customHeight="1" x14ac:dyDescent="0.2">
      <c r="C29" s="139" t="s">
        <v>262</v>
      </c>
      <c r="D29" s="33"/>
    </row>
    <row r="30" spans="1:9" s="3" customFormat="1" ht="13.5" customHeight="1" x14ac:dyDescent="0.2">
      <c r="C30" s="139" t="s">
        <v>263</v>
      </c>
      <c r="D30" s="33"/>
    </row>
    <row r="31" spans="1:9" s="3" customFormat="1" ht="13.5" customHeight="1" x14ac:dyDescent="0.2">
      <c r="D31" s="36"/>
    </row>
    <row r="32" spans="1:9" s="3" customFormat="1" ht="13.5" customHeight="1" x14ac:dyDescent="0.2">
      <c r="D32" s="33"/>
    </row>
    <row r="33" spans="1:10" s="3" customFormat="1" ht="13.5" customHeight="1" x14ac:dyDescent="0.2">
      <c r="D33" s="33"/>
    </row>
    <row r="34" spans="1:10" s="3" customFormat="1" ht="13.5" customHeight="1" x14ac:dyDescent="0.2">
      <c r="A34" s="31"/>
      <c r="B34" s="32"/>
      <c r="C34" s="41"/>
      <c r="D34" s="33"/>
    </row>
    <row r="35" spans="1:10" s="3" customFormat="1" ht="39.75" customHeight="1" x14ac:dyDescent="0.2">
      <c r="A35" s="541" t="s">
        <v>31</v>
      </c>
      <c r="B35" s="542"/>
      <c r="C35" s="543" t="s">
        <v>764</v>
      </c>
      <c r="D35" s="33"/>
    </row>
    <row r="36" spans="1:10" s="3" customFormat="1" ht="13.5" customHeight="1" x14ac:dyDescent="0.2">
      <c r="A36" s="35"/>
      <c r="B36" s="32"/>
      <c r="C36" s="33"/>
      <c r="D36" s="33"/>
    </row>
    <row r="37" spans="1:10" s="3" customFormat="1" ht="13.5" customHeight="1" x14ac:dyDescent="0.2">
      <c r="A37" s="35"/>
      <c r="B37" s="32"/>
      <c r="C37" s="33"/>
      <c r="D37" s="33"/>
    </row>
    <row r="38" spans="1:10" s="3" customFormat="1" ht="13.5" customHeight="1" x14ac:dyDescent="0.2">
      <c r="A38" s="35"/>
      <c r="B38" s="32"/>
      <c r="C38" s="33"/>
      <c r="D38" s="33"/>
    </row>
    <row r="39" spans="1:10" s="3" customFormat="1" ht="13.5" customHeight="1" x14ac:dyDescent="0.2">
      <c r="A39" s="31"/>
      <c r="B39"/>
      <c r="D39" s="33"/>
    </row>
    <row r="40" spans="1:10" s="3" customFormat="1" ht="13.5" customHeight="1" x14ac:dyDescent="0.2">
      <c r="A40" s="38"/>
      <c r="B40" s="39"/>
      <c r="C40" s="77"/>
      <c r="D40" s="33"/>
    </row>
    <row r="41" spans="1:10" s="3" customFormat="1" ht="13.5" customHeight="1" x14ac:dyDescent="0.2">
      <c r="D41" s="33"/>
    </row>
    <row r="42" spans="1:10" s="3" customFormat="1" ht="13.5" customHeight="1" x14ac:dyDescent="0.2">
      <c r="A42" s="31"/>
      <c r="B42" s="38"/>
      <c r="C42" s="91"/>
      <c r="D42" s="33"/>
    </row>
    <row r="43" spans="1:10" s="3" customFormat="1" ht="13.5" customHeight="1" x14ac:dyDescent="0.2">
      <c r="A43" s="31"/>
      <c r="B43" s="32"/>
      <c r="C43" s="41"/>
      <c r="D43" s="36"/>
    </row>
    <row r="44" spans="1:10" s="2" customFormat="1" ht="13.5" customHeight="1" x14ac:dyDescent="0.2">
      <c r="A44" s="31"/>
      <c r="B44" s="32"/>
      <c r="C44" s="41"/>
      <c r="D44" s="30"/>
    </row>
    <row r="45" spans="1:10" s="2" customFormat="1" ht="13.5" customHeight="1" x14ac:dyDescent="0.2">
      <c r="A45" s="31"/>
      <c r="B45" s="32"/>
      <c r="C45" s="33"/>
      <c r="D45" s="30"/>
    </row>
    <row r="46" spans="1:10" s="3" customFormat="1" ht="13.5" customHeight="1" x14ac:dyDescent="0.2">
      <c r="A46" s="41"/>
      <c r="B46" s="38"/>
      <c r="C46" s="90"/>
      <c r="D46" s="33"/>
    </row>
    <row r="47" spans="1:10" s="3" customFormat="1" ht="13.5" customHeight="1" x14ac:dyDescent="0.25">
      <c r="A47" s="569" t="s">
        <v>118</v>
      </c>
      <c r="B47" s="570"/>
      <c r="C47" s="570"/>
      <c r="D47" s="571"/>
    </row>
    <row r="48" spans="1:10" s="3" customFormat="1" ht="13.5" customHeight="1" x14ac:dyDescent="0.2">
      <c r="A48" s="110"/>
      <c r="B48" s="110"/>
      <c r="C48" s="34"/>
      <c r="G48" s="2"/>
      <c r="I48" s="2"/>
      <c r="J48" s="2"/>
    </row>
    <row r="49" spans="1:16" s="3" customFormat="1" ht="13.5" customHeight="1" x14ac:dyDescent="0.2">
      <c r="A49" s="111"/>
      <c r="B49" s="112"/>
      <c r="C49" s="34"/>
      <c r="F49" s="203"/>
      <c r="G49" s="2"/>
      <c r="H49" s="203"/>
      <c r="I49" s="2"/>
      <c r="J49" s="2"/>
    </row>
    <row r="50" spans="1:16" s="3" customFormat="1" ht="13.5" customHeight="1" x14ac:dyDescent="0.2">
      <c r="A50" s="129"/>
      <c r="B50" s="130"/>
      <c r="D50" s="134"/>
      <c r="F50" s="134"/>
      <c r="G50" s="2"/>
      <c r="H50" s="134"/>
      <c r="I50" s="2"/>
      <c r="J50" s="2"/>
    </row>
    <row r="51" spans="1:16" s="3" customFormat="1" ht="13.5" customHeight="1" x14ac:dyDescent="0.2">
      <c r="A51" s="115" t="s">
        <v>135</v>
      </c>
      <c r="B51" s="116" t="s">
        <v>259</v>
      </c>
      <c r="D51" s="68">
        <f>'KANAL K1'!G9+'0-Preddela'!G17/2</f>
        <v>0</v>
      </c>
      <c r="F51" s="68"/>
      <c r="G51" s="2"/>
      <c r="H51" s="68"/>
      <c r="I51" s="2"/>
      <c r="J51" s="2"/>
    </row>
    <row r="52" spans="1:16" s="3" customFormat="1" ht="13.5" customHeight="1" x14ac:dyDescent="0.2">
      <c r="A52" s="129"/>
      <c r="B52" s="130"/>
      <c r="D52" s="134"/>
      <c r="F52" s="134"/>
      <c r="G52" s="2"/>
      <c r="H52" s="134"/>
      <c r="I52" s="2"/>
      <c r="J52" s="2"/>
    </row>
    <row r="53" spans="1:16" s="3" customFormat="1" ht="13.5" customHeight="1" x14ac:dyDescent="0.2">
      <c r="A53" s="115" t="s">
        <v>136</v>
      </c>
      <c r="B53" s="116" t="s">
        <v>260</v>
      </c>
      <c r="D53" s="68">
        <f>'KANAL M1'!G9+'0-Preddela'!G17/2</f>
        <v>0</v>
      </c>
      <c r="F53" s="68"/>
      <c r="G53" s="2"/>
      <c r="H53" s="68"/>
      <c r="I53" s="2"/>
      <c r="J53" s="2"/>
    </row>
    <row r="54" spans="1:16" s="3" customFormat="1" ht="13.5" customHeight="1" x14ac:dyDescent="0.2">
      <c r="A54" s="115"/>
      <c r="B54" s="116"/>
      <c r="D54" s="201"/>
      <c r="F54" s="201"/>
      <c r="G54" s="2"/>
      <c r="H54" s="201"/>
      <c r="I54" s="2"/>
      <c r="J54" s="2"/>
    </row>
    <row r="55" spans="1:16" s="3" customFormat="1" ht="13.5" customHeight="1" x14ac:dyDescent="0.2">
      <c r="A55" s="135" t="s">
        <v>320</v>
      </c>
      <c r="B55" s="202" t="s">
        <v>765</v>
      </c>
      <c r="C55" s="162"/>
      <c r="D55" s="136">
        <f>+'Rekapitulacija VO'!I4</f>
        <v>0</v>
      </c>
      <c r="F55" s="136"/>
      <c r="G55" s="2"/>
      <c r="H55" s="136"/>
      <c r="I55" s="2"/>
      <c r="J55" s="2"/>
    </row>
    <row r="56" spans="1:16" ht="13.5" customHeight="1" x14ac:dyDescent="0.2">
      <c r="A56" s="131"/>
      <c r="B56" s="6"/>
      <c r="C56" s="131"/>
      <c r="D56" s="132"/>
      <c r="F56" s="132"/>
      <c r="G56" s="2"/>
      <c r="H56" s="132"/>
      <c r="I56" s="2"/>
      <c r="J56" s="205"/>
    </row>
    <row r="57" spans="1:16" ht="13.5" customHeight="1" x14ac:dyDescent="0.2">
      <c r="A57" s="34" t="s">
        <v>0</v>
      </c>
      <c r="B57" s="6"/>
      <c r="C57" s="34"/>
      <c r="D57" s="68">
        <f>SUM(D50:D55)</f>
        <v>0</v>
      </c>
      <c r="F57" s="99"/>
      <c r="G57" s="204"/>
      <c r="H57" s="99"/>
      <c r="I57" s="2"/>
      <c r="J57" s="2"/>
    </row>
    <row r="58" spans="1:16" ht="13.5" customHeight="1" x14ac:dyDescent="0.2">
      <c r="A58" s="110"/>
      <c r="B58" s="6"/>
      <c r="C58" s="110"/>
      <c r="D58" s="40"/>
      <c r="F58" s="40"/>
      <c r="G58" s="2"/>
      <c r="H58" s="40"/>
      <c r="I58" s="2"/>
      <c r="J58" s="2"/>
    </row>
    <row r="59" spans="1:16" ht="13.5" customHeight="1" x14ac:dyDescent="0.2">
      <c r="A59" s="34" t="s">
        <v>27</v>
      </c>
      <c r="B59" s="6"/>
      <c r="C59" s="34"/>
      <c r="D59" s="68">
        <f>+D57*0.22</f>
        <v>0</v>
      </c>
      <c r="E59" s="40"/>
      <c r="F59" s="40"/>
      <c r="G59" s="40"/>
      <c r="H59" s="40"/>
      <c r="I59" s="40"/>
      <c r="J59" s="40"/>
      <c r="K59" s="40"/>
      <c r="L59" s="40"/>
      <c r="M59" s="40"/>
      <c r="N59" s="40"/>
      <c r="O59" s="40"/>
      <c r="P59" s="40"/>
    </row>
    <row r="60" spans="1:16" ht="13.5" customHeight="1" thickBot="1" x14ac:dyDescent="0.25">
      <c r="A60" s="137"/>
      <c r="B60" s="138"/>
      <c r="C60" s="137"/>
      <c r="D60" s="44"/>
      <c r="E60" s="40"/>
      <c r="F60" s="40"/>
      <c r="G60" s="40"/>
      <c r="H60" s="40"/>
      <c r="I60" s="40"/>
      <c r="J60" s="40"/>
      <c r="K60" s="40"/>
      <c r="L60" s="40"/>
      <c r="M60" s="40"/>
      <c r="N60" s="40"/>
      <c r="O60" s="40"/>
      <c r="P60" s="40"/>
    </row>
    <row r="61" spans="1:16" ht="13.5" customHeight="1" thickTop="1" x14ac:dyDescent="0.2">
      <c r="A61" s="110"/>
      <c r="B61" s="6"/>
      <c r="C61" s="110"/>
      <c r="D61" s="42"/>
      <c r="E61" s="40"/>
      <c r="F61" s="40"/>
      <c r="G61" s="40"/>
      <c r="H61" s="40"/>
      <c r="I61" s="40"/>
      <c r="J61" s="40"/>
      <c r="K61" s="40"/>
      <c r="L61" s="40"/>
      <c r="M61" s="40"/>
      <c r="N61" s="40"/>
      <c r="O61" s="40"/>
      <c r="P61" s="40"/>
    </row>
    <row r="62" spans="1:16" ht="13.5" customHeight="1" x14ac:dyDescent="0.2">
      <c r="A62" s="117" t="s">
        <v>101</v>
      </c>
      <c r="B62" s="6"/>
      <c r="C62" s="117"/>
      <c r="D62" s="99">
        <f>SUM(D57:D59)</f>
        <v>0</v>
      </c>
      <c r="E62" s="40"/>
      <c r="F62" s="40"/>
      <c r="G62" s="40"/>
      <c r="H62" s="40"/>
      <c r="I62" s="40"/>
      <c r="J62" s="40"/>
      <c r="K62" s="40"/>
      <c r="L62" s="40"/>
      <c r="M62" s="40"/>
      <c r="N62" s="40"/>
      <c r="O62" s="40"/>
      <c r="P62" s="40"/>
    </row>
    <row r="63" spans="1:16" ht="13.5" customHeight="1" thickBot="1" x14ac:dyDescent="0.25">
      <c r="A63" s="43"/>
      <c r="B63" s="43"/>
      <c r="C63" s="43"/>
      <c r="D63" s="44"/>
      <c r="E63" s="40"/>
      <c r="F63" s="40"/>
      <c r="G63" s="40"/>
      <c r="H63" s="40"/>
      <c r="I63" s="40"/>
      <c r="J63" s="40"/>
      <c r="K63" s="40"/>
      <c r="L63" s="40"/>
      <c r="M63" s="40"/>
      <c r="N63" s="40"/>
      <c r="O63" s="40"/>
      <c r="P63" s="40"/>
    </row>
    <row r="64" spans="1:16" ht="13.5" customHeight="1" thickTop="1" x14ac:dyDescent="0.2">
      <c r="A64" s="47"/>
      <c r="B64" s="45"/>
      <c r="C64" s="45"/>
      <c r="D64" s="46"/>
      <c r="E64" s="40"/>
      <c r="F64" s="40"/>
      <c r="G64" s="40"/>
      <c r="H64" s="40"/>
      <c r="I64" s="40"/>
      <c r="J64" s="40"/>
      <c r="K64" s="40"/>
      <c r="L64" s="40"/>
      <c r="M64" s="40"/>
      <c r="N64" s="40"/>
      <c r="O64" s="40"/>
      <c r="P64" s="40"/>
    </row>
    <row r="65" spans="1:16" ht="97.5" customHeight="1" x14ac:dyDescent="0.2">
      <c r="A65" s="47"/>
      <c r="B65" s="48"/>
      <c r="C65" s="49"/>
      <c r="D65" s="49"/>
      <c r="E65" s="40"/>
      <c r="F65" s="40"/>
      <c r="G65" s="40"/>
      <c r="H65" s="40"/>
      <c r="I65" s="40"/>
      <c r="J65" s="40"/>
      <c r="K65" s="40"/>
      <c r="L65" s="40"/>
      <c r="M65" s="40"/>
      <c r="N65" s="40"/>
      <c r="O65" s="40"/>
      <c r="P65" s="40"/>
    </row>
    <row r="66" spans="1:16" ht="13.5" customHeight="1" x14ac:dyDescent="0.2">
      <c r="A66" s="47"/>
      <c r="B66" s="48"/>
      <c r="C66" s="50"/>
      <c r="D66" s="50"/>
      <c r="E66" s="40"/>
      <c r="F66" s="40"/>
      <c r="G66" s="40"/>
      <c r="H66" s="40"/>
      <c r="I66" s="40"/>
      <c r="J66" s="40"/>
      <c r="K66" s="40"/>
      <c r="L66" s="40"/>
      <c r="M66" s="40"/>
      <c r="N66" s="40"/>
      <c r="O66" s="40"/>
      <c r="P66" s="40"/>
    </row>
    <row r="67" spans="1:16" ht="13.5" customHeight="1" x14ac:dyDescent="0.2">
      <c r="A67" s="47"/>
      <c r="B67" s="48"/>
      <c r="C67" s="50"/>
      <c r="D67" s="50"/>
    </row>
    <row r="68" spans="1:16" ht="13.5" customHeight="1" x14ac:dyDescent="0.2">
      <c r="A68" s="47"/>
      <c r="B68" s="48"/>
      <c r="C68" s="50"/>
      <c r="D68" s="50"/>
    </row>
    <row r="69" spans="1:16" ht="13.5" customHeight="1" x14ac:dyDescent="0.2">
      <c r="A69" s="47"/>
      <c r="B69" s="48"/>
      <c r="C69" s="49"/>
      <c r="D69" s="49"/>
    </row>
    <row r="70" spans="1:16" ht="13.5" customHeight="1" x14ac:dyDescent="0.2">
      <c r="A70" s="47"/>
      <c r="B70" s="48"/>
      <c r="C70" s="50"/>
      <c r="D70" s="50"/>
    </row>
    <row r="71" spans="1:16" ht="13.5" customHeight="1" x14ac:dyDescent="0.2">
      <c r="A71" s="47"/>
      <c r="B71" s="48"/>
      <c r="C71" s="49"/>
      <c r="D71" s="49"/>
    </row>
    <row r="72" spans="1:16" ht="13.5" customHeight="1" x14ac:dyDescent="0.2">
      <c r="A72" s="47"/>
      <c r="B72" s="48"/>
      <c r="C72" s="49"/>
      <c r="D72" s="49"/>
    </row>
    <row r="73" spans="1:16" ht="13.5" customHeight="1" x14ac:dyDescent="0.2">
      <c r="A73" s="47"/>
      <c r="B73" s="48"/>
      <c r="C73" s="49"/>
      <c r="D73" s="49"/>
    </row>
    <row r="74" spans="1:16" ht="13.5" customHeight="1" x14ac:dyDescent="0.2">
      <c r="A74" s="47"/>
      <c r="B74" s="48"/>
      <c r="C74" s="49"/>
      <c r="D74" s="49"/>
    </row>
    <row r="75" spans="1:16" ht="13.5" customHeight="1" x14ac:dyDescent="0.2">
      <c r="A75" s="47"/>
      <c r="B75" s="48"/>
      <c r="C75" s="50"/>
      <c r="D75" s="50"/>
    </row>
    <row r="76" spans="1:16" ht="13.5" customHeight="1" x14ac:dyDescent="0.2">
      <c r="A76" s="47"/>
      <c r="B76" s="48"/>
      <c r="C76" s="49"/>
      <c r="D76" s="49"/>
    </row>
    <row r="77" spans="1:16" ht="13.5" customHeight="1" x14ac:dyDescent="0.2">
      <c r="A77" s="47"/>
      <c r="B77" s="48"/>
      <c r="C77" s="50"/>
      <c r="D77" s="50"/>
    </row>
    <row r="78" spans="1:16" ht="13.5" customHeight="1" x14ac:dyDescent="0.2">
      <c r="A78" s="47"/>
      <c r="B78" s="48"/>
      <c r="C78" s="49"/>
      <c r="D78" s="49"/>
    </row>
    <row r="79" spans="1:16" ht="13.5" customHeight="1" x14ac:dyDescent="0.2">
      <c r="A79" s="47"/>
      <c r="B79" s="48"/>
      <c r="C79" s="50"/>
      <c r="D79" s="50"/>
    </row>
    <row r="80" spans="1:16" s="7" customFormat="1" ht="13.5" customHeight="1" x14ac:dyDescent="0.2">
      <c r="A80" s="47"/>
      <c r="B80" s="48"/>
      <c r="C80" s="49"/>
      <c r="D80" s="49"/>
      <c r="G80" s="6"/>
      <c r="H80" s="6"/>
      <c r="I80" s="6"/>
      <c r="J80" s="6"/>
      <c r="K80" s="6"/>
      <c r="L80" s="6"/>
      <c r="M80" s="6"/>
      <c r="N80" s="6"/>
      <c r="O80" s="6"/>
      <c r="P80" s="6"/>
    </row>
    <row r="81" spans="1:16" s="7" customFormat="1" ht="13.5" customHeight="1" x14ac:dyDescent="0.2">
      <c r="A81" s="47"/>
      <c r="B81" s="48"/>
      <c r="C81" s="50"/>
      <c r="D81" s="50"/>
      <c r="G81" s="6"/>
      <c r="H81" s="6"/>
      <c r="I81" s="6"/>
      <c r="J81" s="6"/>
      <c r="K81" s="6"/>
      <c r="L81" s="6"/>
      <c r="M81" s="6"/>
      <c r="N81" s="6"/>
      <c r="O81" s="6"/>
      <c r="P81" s="6"/>
    </row>
    <row r="82" spans="1:16" s="7" customFormat="1" ht="13.5" customHeight="1" x14ac:dyDescent="0.2">
      <c r="A82" s="47"/>
      <c r="B82" s="48"/>
      <c r="C82" s="50"/>
      <c r="D82" s="50"/>
      <c r="G82" s="6"/>
      <c r="H82" s="6"/>
      <c r="I82" s="6"/>
      <c r="J82" s="6"/>
      <c r="K82" s="6"/>
      <c r="L82" s="6"/>
      <c r="M82" s="6"/>
      <c r="N82" s="6"/>
      <c r="O82" s="6"/>
      <c r="P82" s="6"/>
    </row>
    <row r="83" spans="1:16" s="7" customFormat="1" ht="13.5" customHeight="1" x14ac:dyDescent="0.2">
      <c r="A83" s="47"/>
      <c r="B83" s="48"/>
      <c r="C83" s="49"/>
      <c r="D83" s="49"/>
      <c r="G83" s="6"/>
      <c r="H83" s="6"/>
      <c r="I83" s="6"/>
      <c r="J83" s="6"/>
      <c r="K83" s="6"/>
      <c r="L83" s="6"/>
      <c r="M83" s="6"/>
      <c r="N83" s="6"/>
      <c r="O83" s="6"/>
      <c r="P83" s="6"/>
    </row>
    <row r="84" spans="1:16" s="7" customFormat="1" ht="13.5" customHeight="1" x14ac:dyDescent="0.2">
      <c r="A84" s="47"/>
      <c r="B84" s="48"/>
      <c r="C84" s="50"/>
      <c r="D84" s="50"/>
      <c r="G84" s="6"/>
      <c r="H84" s="6"/>
      <c r="I84" s="6"/>
      <c r="J84" s="6"/>
      <c r="K84" s="6"/>
      <c r="L84" s="6"/>
      <c r="M84" s="6"/>
      <c r="N84" s="6"/>
      <c r="O84" s="6"/>
      <c r="P84" s="6"/>
    </row>
    <row r="85" spans="1:16" s="7" customFormat="1" ht="13.5" customHeight="1" x14ac:dyDescent="0.2">
      <c r="A85" s="47"/>
      <c r="B85" s="48"/>
      <c r="C85" s="50"/>
      <c r="D85" s="50"/>
      <c r="G85" s="6"/>
      <c r="H85" s="6"/>
      <c r="I85" s="6"/>
      <c r="J85" s="6"/>
      <c r="K85" s="6"/>
      <c r="L85" s="6"/>
      <c r="M85" s="6"/>
      <c r="N85" s="6"/>
      <c r="O85" s="6"/>
      <c r="P85" s="6"/>
    </row>
    <row r="86" spans="1:16" s="7" customFormat="1" ht="13.5" customHeight="1" x14ac:dyDescent="0.2">
      <c r="A86" s="47"/>
      <c r="B86" s="48"/>
      <c r="C86" s="49"/>
      <c r="D86" s="49"/>
      <c r="G86" s="6"/>
      <c r="H86" s="6"/>
      <c r="I86" s="6"/>
      <c r="J86" s="6"/>
      <c r="K86" s="6"/>
      <c r="L86" s="6"/>
      <c r="M86" s="6"/>
      <c r="N86" s="6"/>
      <c r="O86" s="6"/>
      <c r="P86" s="6"/>
    </row>
    <row r="87" spans="1:16" s="7" customFormat="1" ht="13.5" customHeight="1" x14ac:dyDescent="0.2">
      <c r="A87" s="47"/>
      <c r="B87" s="48"/>
      <c r="C87" s="50"/>
      <c r="D87" s="50"/>
      <c r="G87" s="6"/>
      <c r="H87" s="6"/>
      <c r="I87" s="6"/>
      <c r="J87" s="6"/>
      <c r="K87" s="6"/>
      <c r="L87" s="6"/>
      <c r="M87" s="6"/>
      <c r="N87" s="6"/>
      <c r="O87" s="6"/>
      <c r="P87" s="6"/>
    </row>
    <row r="88" spans="1:16" s="7" customFormat="1" ht="13.5" customHeight="1" x14ac:dyDescent="0.2">
      <c r="A88" s="47"/>
      <c r="B88" s="48"/>
      <c r="C88" s="49"/>
      <c r="D88" s="49"/>
      <c r="G88" s="6"/>
      <c r="H88" s="6"/>
      <c r="I88" s="6"/>
      <c r="J88" s="6"/>
      <c r="K88" s="6"/>
      <c r="L88" s="6"/>
      <c r="M88" s="6"/>
      <c r="N88" s="6"/>
      <c r="O88" s="6"/>
      <c r="P88" s="6"/>
    </row>
    <row r="89" spans="1:16" s="7" customFormat="1" ht="13.5" customHeight="1" x14ac:dyDescent="0.2">
      <c r="A89" s="47"/>
      <c r="B89" s="48"/>
      <c r="C89" s="49"/>
      <c r="D89" s="49"/>
      <c r="G89" s="6"/>
      <c r="H89" s="6"/>
      <c r="I89" s="6"/>
      <c r="J89" s="6"/>
      <c r="K89" s="6"/>
      <c r="L89" s="6"/>
      <c r="M89" s="6"/>
      <c r="N89" s="6"/>
      <c r="O89" s="6"/>
      <c r="P89" s="6"/>
    </row>
    <row r="90" spans="1:16" s="7" customFormat="1" ht="13.5" customHeight="1" x14ac:dyDescent="0.2">
      <c r="A90" s="47"/>
      <c r="B90" s="48"/>
      <c r="C90" s="49"/>
      <c r="D90" s="49"/>
      <c r="G90" s="6"/>
      <c r="H90" s="6"/>
      <c r="I90" s="6"/>
      <c r="J90" s="6"/>
      <c r="K90" s="6"/>
      <c r="L90" s="6"/>
      <c r="M90" s="6"/>
      <c r="N90" s="6"/>
      <c r="O90" s="6"/>
      <c r="P90" s="6"/>
    </row>
    <row r="91" spans="1:16" s="7" customFormat="1" ht="13.5" customHeight="1" x14ac:dyDescent="0.2">
      <c r="A91" s="47"/>
      <c r="B91" s="48"/>
      <c r="C91" s="49"/>
      <c r="D91" s="49"/>
      <c r="G91" s="6"/>
      <c r="H91" s="6"/>
      <c r="I91" s="6"/>
      <c r="J91" s="6"/>
      <c r="K91" s="6"/>
      <c r="L91" s="6"/>
      <c r="M91" s="6"/>
      <c r="N91" s="6"/>
      <c r="O91" s="6"/>
      <c r="P91" s="6"/>
    </row>
    <row r="92" spans="1:16" s="7" customFormat="1" ht="13.5" customHeight="1" x14ac:dyDescent="0.2">
      <c r="A92" s="47"/>
      <c r="B92" s="48"/>
      <c r="C92" s="49"/>
      <c r="D92" s="49"/>
      <c r="G92" s="6"/>
      <c r="H92" s="6"/>
      <c r="I92" s="6"/>
      <c r="J92" s="6"/>
      <c r="K92" s="6"/>
      <c r="L92" s="6"/>
      <c r="M92" s="6"/>
      <c r="N92" s="6"/>
      <c r="O92" s="6"/>
      <c r="P92" s="6"/>
    </row>
    <row r="93" spans="1:16" s="7" customFormat="1" ht="13.5" customHeight="1" x14ac:dyDescent="0.2">
      <c r="A93" s="47"/>
      <c r="B93" s="48"/>
      <c r="C93" s="49"/>
      <c r="D93" s="49"/>
      <c r="G93" s="6"/>
      <c r="H93" s="6"/>
      <c r="I93" s="6"/>
      <c r="J93" s="6"/>
      <c r="K93" s="6"/>
      <c r="L93" s="6"/>
      <c r="M93" s="6"/>
      <c r="N93" s="6"/>
      <c r="O93" s="6"/>
      <c r="P93" s="6"/>
    </row>
    <row r="94" spans="1:16" s="7" customFormat="1" ht="13.5" customHeight="1" x14ac:dyDescent="0.2">
      <c r="A94" s="47"/>
      <c r="B94" s="48"/>
      <c r="C94" s="50"/>
      <c r="D94" s="50"/>
      <c r="G94" s="6"/>
      <c r="H94" s="6"/>
      <c r="I94" s="6"/>
      <c r="J94" s="6"/>
      <c r="K94" s="6"/>
      <c r="L94" s="6"/>
      <c r="M94" s="6"/>
      <c r="N94" s="6"/>
      <c r="O94" s="6"/>
      <c r="P94" s="6"/>
    </row>
    <row r="95" spans="1:16" s="7" customFormat="1" ht="13.5" customHeight="1" x14ac:dyDescent="0.2">
      <c r="A95" s="47"/>
      <c r="B95" s="48"/>
      <c r="C95" s="50"/>
      <c r="D95" s="50"/>
      <c r="G95" s="6"/>
      <c r="H95" s="6"/>
      <c r="I95" s="6"/>
      <c r="J95" s="6"/>
      <c r="K95" s="6"/>
      <c r="L95" s="6"/>
      <c r="M95" s="6"/>
      <c r="N95" s="6"/>
      <c r="O95" s="6"/>
      <c r="P95" s="6"/>
    </row>
    <row r="96" spans="1:16" ht="13.5" customHeight="1" x14ac:dyDescent="0.2">
      <c r="A96" s="47"/>
      <c r="B96" s="48"/>
      <c r="C96" s="49"/>
      <c r="D96" s="49"/>
    </row>
    <row r="97" spans="1:16" ht="13.5" customHeight="1" x14ac:dyDescent="0.2">
      <c r="A97" s="47"/>
      <c r="B97" s="48"/>
      <c r="C97" s="49"/>
      <c r="D97" s="49"/>
    </row>
    <row r="98" spans="1:16" ht="13.5" customHeight="1" x14ac:dyDescent="0.2">
      <c r="A98" s="47"/>
      <c r="B98" s="48"/>
      <c r="C98" s="50"/>
      <c r="D98" s="50"/>
    </row>
    <row r="99" spans="1:16" ht="13.5" customHeight="1" x14ac:dyDescent="0.2">
      <c r="A99" s="47"/>
      <c r="B99" s="48"/>
      <c r="C99" s="50"/>
      <c r="D99" s="50"/>
    </row>
    <row r="100" spans="1:16" ht="13.5" customHeight="1" x14ac:dyDescent="0.2">
      <c r="A100" s="47"/>
      <c r="B100" s="48"/>
      <c r="C100" s="49"/>
      <c r="D100" s="49"/>
    </row>
    <row r="101" spans="1:16" ht="13.5" customHeight="1" x14ac:dyDescent="0.2">
      <c r="A101" s="47"/>
      <c r="B101" s="48"/>
      <c r="C101" s="50"/>
      <c r="D101" s="50"/>
    </row>
    <row r="102" spans="1:16" ht="13.5" customHeight="1" x14ac:dyDescent="0.2">
      <c r="A102" s="47"/>
      <c r="B102" s="48"/>
      <c r="C102" s="50"/>
      <c r="D102" s="50"/>
    </row>
    <row r="103" spans="1:16" ht="13.5" customHeight="1" x14ac:dyDescent="0.2">
      <c r="A103" s="47"/>
      <c r="B103" s="48"/>
      <c r="C103" s="49"/>
      <c r="D103" s="49"/>
    </row>
    <row r="104" spans="1:16" ht="13.5" customHeight="1" x14ac:dyDescent="0.2">
      <c r="A104" s="47"/>
      <c r="B104" s="48"/>
      <c r="C104" s="50"/>
      <c r="D104" s="50"/>
    </row>
    <row r="105" spans="1:16" ht="13.5" customHeight="1" x14ac:dyDescent="0.2">
      <c r="A105" s="47"/>
      <c r="B105" s="48"/>
      <c r="C105" s="49"/>
      <c r="D105" s="49"/>
    </row>
    <row r="106" spans="1:16" ht="13.5" customHeight="1" x14ac:dyDescent="0.2">
      <c r="A106" s="47"/>
      <c r="B106" s="48"/>
      <c r="C106" s="49"/>
      <c r="D106" s="49"/>
    </row>
    <row r="107" spans="1:16" ht="13.5" customHeight="1" x14ac:dyDescent="0.2">
      <c r="A107" s="47"/>
      <c r="B107" s="48"/>
      <c r="C107" s="50"/>
      <c r="D107" s="50"/>
    </row>
    <row r="108" spans="1:16" ht="13.5" customHeight="1" x14ac:dyDescent="0.2">
      <c r="A108" s="47"/>
      <c r="B108" s="48"/>
      <c r="C108" s="50"/>
      <c r="D108" s="50"/>
    </row>
    <row r="109" spans="1:16" ht="13.5" customHeight="1" x14ac:dyDescent="0.2">
      <c r="A109" s="47"/>
      <c r="B109" s="48"/>
      <c r="C109" s="50"/>
      <c r="D109" s="50"/>
    </row>
    <row r="110" spans="1:16" s="13" customFormat="1" ht="13.5" customHeight="1" x14ac:dyDescent="0.2">
      <c r="A110" s="51"/>
      <c r="B110" s="48"/>
      <c r="C110" s="50"/>
      <c r="D110" s="50"/>
      <c r="E110" s="12"/>
      <c r="F110" s="12"/>
    </row>
    <row r="111" spans="1:16" ht="13.5" customHeight="1" x14ac:dyDescent="0.2">
      <c r="A111" s="47"/>
      <c r="B111" s="48"/>
      <c r="C111" s="50"/>
      <c r="D111" s="50"/>
    </row>
    <row r="112" spans="1:16" s="7" customFormat="1" ht="13.5" customHeight="1" x14ac:dyDescent="0.2">
      <c r="A112" s="47"/>
      <c r="B112" s="48"/>
      <c r="C112" s="50"/>
      <c r="D112" s="50"/>
      <c r="G112" s="6"/>
      <c r="H112" s="6"/>
      <c r="I112" s="6"/>
      <c r="J112" s="6"/>
      <c r="K112" s="6"/>
      <c r="L112" s="6"/>
      <c r="M112" s="6"/>
      <c r="N112" s="6"/>
      <c r="O112" s="6"/>
      <c r="P112" s="6"/>
    </row>
    <row r="113" spans="1:16" s="7" customFormat="1" ht="13.5" customHeight="1" x14ac:dyDescent="0.2">
      <c r="A113" s="47"/>
      <c r="B113" s="48"/>
      <c r="C113" s="50"/>
      <c r="D113" s="50"/>
      <c r="G113" s="6"/>
      <c r="H113" s="6"/>
      <c r="I113" s="6"/>
      <c r="J113" s="6"/>
      <c r="K113" s="6"/>
      <c r="L113" s="6"/>
      <c r="M113" s="6"/>
      <c r="N113" s="6"/>
      <c r="O113" s="6"/>
      <c r="P113" s="6"/>
    </row>
    <row r="114" spans="1:16" s="7" customFormat="1" ht="13.5" customHeight="1" x14ac:dyDescent="0.2">
      <c r="A114" s="47"/>
      <c r="B114" s="48"/>
      <c r="C114" s="50"/>
      <c r="D114" s="50"/>
      <c r="G114" s="6"/>
      <c r="H114" s="6"/>
      <c r="I114" s="6"/>
      <c r="J114" s="6"/>
      <c r="K114" s="6"/>
      <c r="L114" s="6"/>
      <c r="M114" s="6"/>
      <c r="N114" s="6"/>
      <c r="O114" s="6"/>
      <c r="P114" s="6"/>
    </row>
    <row r="115" spans="1:16" s="7" customFormat="1" ht="13.5" customHeight="1" x14ac:dyDescent="0.2">
      <c r="A115" s="47"/>
      <c r="B115" s="48"/>
      <c r="C115" s="50"/>
      <c r="D115" s="50"/>
      <c r="G115" s="6"/>
      <c r="H115" s="6"/>
      <c r="I115" s="6"/>
      <c r="J115" s="6"/>
      <c r="K115" s="6"/>
      <c r="L115" s="6"/>
      <c r="M115" s="6"/>
      <c r="N115" s="6"/>
      <c r="O115" s="6"/>
      <c r="P115" s="6"/>
    </row>
    <row r="116" spans="1:16" s="7" customFormat="1" ht="13.5" customHeight="1" x14ac:dyDescent="0.2">
      <c r="A116" s="47"/>
      <c r="B116" s="48"/>
      <c r="C116" s="50"/>
      <c r="D116" s="50"/>
      <c r="G116" s="6"/>
      <c r="H116" s="6"/>
      <c r="I116" s="6"/>
      <c r="J116" s="6"/>
      <c r="K116" s="6"/>
      <c r="L116" s="6"/>
      <c r="M116" s="6"/>
      <c r="N116" s="6"/>
      <c r="O116" s="6"/>
      <c r="P116" s="6"/>
    </row>
    <row r="117" spans="1:16" s="7" customFormat="1" ht="13.5" customHeight="1" x14ac:dyDescent="0.2">
      <c r="A117" s="47"/>
      <c r="B117" s="48"/>
      <c r="C117" s="49"/>
      <c r="D117" s="49"/>
      <c r="G117" s="6"/>
      <c r="H117" s="6"/>
      <c r="I117" s="6"/>
      <c r="J117" s="6"/>
      <c r="K117" s="6"/>
      <c r="L117" s="6"/>
      <c r="M117" s="6"/>
      <c r="N117" s="6"/>
      <c r="O117" s="6"/>
      <c r="P117" s="6"/>
    </row>
    <row r="118" spans="1:16" s="7" customFormat="1" ht="13.5" customHeight="1" x14ac:dyDescent="0.2">
      <c r="A118" s="47"/>
      <c r="B118" s="48"/>
      <c r="C118" s="49"/>
      <c r="D118" s="49"/>
      <c r="G118" s="6"/>
      <c r="H118" s="6"/>
      <c r="I118" s="6"/>
      <c r="J118" s="6"/>
      <c r="K118" s="6"/>
      <c r="L118" s="6"/>
      <c r="M118" s="6"/>
      <c r="N118" s="6"/>
      <c r="O118" s="6"/>
      <c r="P118" s="6"/>
    </row>
    <row r="119" spans="1:16" s="7" customFormat="1" ht="13.5" customHeight="1" x14ac:dyDescent="0.2">
      <c r="A119" s="47"/>
      <c r="B119" s="48"/>
      <c r="C119" s="50"/>
      <c r="D119" s="50"/>
      <c r="G119" s="6"/>
      <c r="H119" s="6"/>
      <c r="I119" s="6"/>
      <c r="J119" s="6"/>
      <c r="K119" s="6"/>
      <c r="L119" s="6"/>
      <c r="M119" s="6"/>
      <c r="N119" s="6"/>
      <c r="O119" s="6"/>
      <c r="P119" s="6"/>
    </row>
    <row r="120" spans="1:16" s="7" customFormat="1" ht="13.5" customHeight="1" x14ac:dyDescent="0.2">
      <c r="A120" s="47"/>
      <c r="B120" s="48"/>
      <c r="C120" s="50"/>
      <c r="D120" s="50"/>
      <c r="G120" s="6"/>
      <c r="H120" s="6"/>
      <c r="I120" s="6"/>
      <c r="J120" s="6"/>
      <c r="K120" s="6"/>
      <c r="L120" s="6"/>
      <c r="M120" s="6"/>
      <c r="N120" s="6"/>
      <c r="O120" s="6"/>
      <c r="P120" s="6"/>
    </row>
    <row r="121" spans="1:16" s="7" customFormat="1" ht="13.5" customHeight="1" x14ac:dyDescent="0.2">
      <c r="A121" s="47"/>
      <c r="B121" s="48"/>
      <c r="C121" s="49"/>
      <c r="D121" s="49"/>
      <c r="G121" s="6"/>
      <c r="H121" s="6"/>
      <c r="I121" s="6"/>
      <c r="J121" s="6"/>
      <c r="K121" s="6"/>
      <c r="L121" s="6"/>
      <c r="M121" s="6"/>
      <c r="N121" s="6"/>
      <c r="O121" s="6"/>
      <c r="P121" s="6"/>
    </row>
    <row r="122" spans="1:16" s="7" customFormat="1" ht="13.5" customHeight="1" x14ac:dyDescent="0.2">
      <c r="A122" s="47"/>
      <c r="B122" s="48"/>
      <c r="C122" s="50"/>
      <c r="D122" s="50"/>
      <c r="G122" s="6"/>
      <c r="H122" s="6"/>
      <c r="I122" s="6"/>
      <c r="J122" s="6"/>
      <c r="K122" s="6"/>
      <c r="L122" s="6"/>
      <c r="M122" s="6"/>
      <c r="N122" s="6"/>
      <c r="O122" s="6"/>
      <c r="P122" s="6"/>
    </row>
    <row r="123" spans="1:16" s="7" customFormat="1" ht="13.5" customHeight="1" x14ac:dyDescent="0.2">
      <c r="A123" s="47"/>
      <c r="B123" s="48"/>
      <c r="C123" s="50"/>
      <c r="D123" s="50"/>
      <c r="G123" s="6"/>
      <c r="H123" s="6"/>
      <c r="I123" s="6"/>
      <c r="J123" s="6"/>
      <c r="K123" s="6"/>
      <c r="L123" s="6"/>
      <c r="M123" s="6"/>
      <c r="N123" s="6"/>
      <c r="O123" s="6"/>
      <c r="P123" s="6"/>
    </row>
    <row r="124" spans="1:16" s="7" customFormat="1" ht="13.5" customHeight="1" x14ac:dyDescent="0.2">
      <c r="A124" s="47"/>
      <c r="B124" s="48"/>
      <c r="C124" s="49"/>
      <c r="D124" s="49"/>
      <c r="G124" s="6"/>
      <c r="H124" s="6"/>
      <c r="I124" s="6"/>
      <c r="J124" s="6"/>
      <c r="K124" s="6"/>
      <c r="L124" s="6"/>
      <c r="M124" s="6"/>
      <c r="N124" s="6"/>
      <c r="O124" s="6"/>
      <c r="P124" s="6"/>
    </row>
    <row r="125" spans="1:16" s="7" customFormat="1" ht="13.5" customHeight="1" x14ac:dyDescent="0.2">
      <c r="A125" s="47"/>
      <c r="B125" s="48"/>
      <c r="C125" s="50"/>
      <c r="D125" s="50"/>
      <c r="G125" s="6"/>
      <c r="H125" s="6"/>
      <c r="I125" s="6"/>
      <c r="J125" s="6"/>
      <c r="K125" s="6"/>
      <c r="L125" s="6"/>
      <c r="M125" s="6"/>
      <c r="N125" s="6"/>
      <c r="O125" s="6"/>
      <c r="P125" s="6"/>
    </row>
    <row r="126" spans="1:16" s="7" customFormat="1" ht="13.5" customHeight="1" x14ac:dyDescent="0.2">
      <c r="A126" s="47"/>
      <c r="B126" s="48"/>
      <c r="C126" s="49"/>
      <c r="D126" s="49"/>
      <c r="G126" s="6"/>
      <c r="H126" s="6"/>
      <c r="I126" s="6"/>
      <c r="J126" s="6"/>
      <c r="K126" s="6"/>
      <c r="L126" s="6"/>
      <c r="M126" s="6"/>
      <c r="N126" s="6"/>
      <c r="O126" s="6"/>
      <c r="P126" s="6"/>
    </row>
    <row r="127" spans="1:16" s="7" customFormat="1" ht="13.5" customHeight="1" x14ac:dyDescent="0.2">
      <c r="A127" s="47"/>
      <c r="B127" s="48"/>
      <c r="C127" s="50"/>
      <c r="D127" s="50"/>
      <c r="G127" s="6"/>
      <c r="H127" s="6"/>
      <c r="I127" s="6"/>
      <c r="J127" s="6"/>
      <c r="K127" s="6"/>
      <c r="L127" s="6"/>
      <c r="M127" s="6"/>
      <c r="N127" s="6"/>
      <c r="O127" s="6"/>
      <c r="P127" s="6"/>
    </row>
    <row r="128" spans="1:16" s="7" customFormat="1" ht="13.5" customHeight="1" x14ac:dyDescent="0.2">
      <c r="A128" s="47"/>
      <c r="B128" s="48"/>
      <c r="C128" s="50"/>
      <c r="D128" s="50"/>
      <c r="G128" s="6"/>
      <c r="H128" s="6"/>
      <c r="I128" s="6"/>
      <c r="J128" s="6"/>
      <c r="K128" s="6"/>
      <c r="L128" s="6"/>
      <c r="M128" s="6"/>
      <c r="N128" s="6"/>
      <c r="O128" s="6"/>
      <c r="P128" s="6"/>
    </row>
    <row r="129" spans="1:16" s="7" customFormat="1" ht="13.5" customHeight="1" x14ac:dyDescent="0.2">
      <c r="A129" s="47"/>
      <c r="B129" s="52"/>
      <c r="C129" s="53"/>
      <c r="D129" s="53"/>
      <c r="G129" s="6"/>
      <c r="H129" s="6"/>
      <c r="I129" s="6"/>
      <c r="J129" s="6"/>
      <c r="K129" s="6"/>
      <c r="L129" s="6"/>
      <c r="M129" s="6"/>
      <c r="N129" s="6"/>
      <c r="O129" s="6"/>
      <c r="P129" s="6"/>
    </row>
    <row r="130" spans="1:16" s="7" customFormat="1" ht="13.5" customHeight="1" x14ac:dyDescent="0.2">
      <c r="A130" s="47"/>
      <c r="B130" s="48"/>
      <c r="C130" s="49"/>
      <c r="D130" s="49"/>
      <c r="G130" s="6"/>
      <c r="H130" s="6"/>
      <c r="I130" s="6"/>
      <c r="J130" s="6"/>
      <c r="K130" s="6"/>
      <c r="L130" s="6"/>
      <c r="M130" s="6"/>
      <c r="N130" s="6"/>
      <c r="O130" s="6"/>
      <c r="P130" s="6"/>
    </row>
    <row r="131" spans="1:16" s="7" customFormat="1" ht="13.5" customHeight="1" x14ac:dyDescent="0.2">
      <c r="A131" s="47"/>
      <c r="B131" s="48"/>
      <c r="C131" s="49"/>
      <c r="D131" s="49"/>
      <c r="G131" s="6"/>
      <c r="H131" s="6"/>
      <c r="I131" s="6"/>
      <c r="J131" s="6"/>
      <c r="K131" s="6"/>
      <c r="L131" s="6"/>
      <c r="M131" s="6"/>
      <c r="N131" s="6"/>
      <c r="O131" s="6"/>
      <c r="P131" s="6"/>
    </row>
    <row r="132" spans="1:16" s="7" customFormat="1" ht="13.5" customHeight="1" x14ac:dyDescent="0.2">
      <c r="A132" s="47"/>
      <c r="B132" s="48"/>
      <c r="C132" s="49"/>
      <c r="D132" s="49"/>
      <c r="G132" s="6"/>
      <c r="H132" s="6"/>
      <c r="I132" s="6"/>
      <c r="J132" s="6"/>
      <c r="K132" s="6"/>
      <c r="L132" s="6"/>
      <c r="M132" s="6"/>
      <c r="N132" s="6"/>
      <c r="O132" s="6"/>
      <c r="P132" s="6"/>
    </row>
    <row r="133" spans="1:16" s="7" customFormat="1" ht="13.5" customHeight="1" x14ac:dyDescent="0.2">
      <c r="A133" s="47"/>
      <c r="B133" s="48"/>
      <c r="C133" s="49"/>
      <c r="D133" s="49"/>
      <c r="G133" s="6"/>
      <c r="H133" s="6"/>
      <c r="I133" s="6"/>
      <c r="J133" s="6"/>
      <c r="K133" s="6"/>
      <c r="L133" s="6"/>
      <c r="M133" s="6"/>
      <c r="N133" s="6"/>
      <c r="O133" s="6"/>
      <c r="P133" s="6"/>
    </row>
    <row r="134" spans="1:16" s="7" customFormat="1" ht="13.5" customHeight="1" x14ac:dyDescent="0.2">
      <c r="A134" s="47"/>
      <c r="B134" s="48"/>
      <c r="C134" s="49"/>
      <c r="D134" s="49"/>
      <c r="G134" s="6"/>
      <c r="H134" s="6"/>
      <c r="I134" s="6"/>
      <c r="J134" s="6"/>
      <c r="K134" s="6"/>
      <c r="L134" s="6"/>
      <c r="M134" s="6"/>
      <c r="N134" s="6"/>
      <c r="O134" s="6"/>
      <c r="P134" s="6"/>
    </row>
    <row r="135" spans="1:16" s="7" customFormat="1" ht="13.5" customHeight="1" x14ac:dyDescent="0.2">
      <c r="A135" s="47"/>
      <c r="B135" s="48"/>
      <c r="C135" s="49"/>
      <c r="D135" s="49"/>
      <c r="G135" s="6"/>
      <c r="H135" s="6"/>
      <c r="I135" s="6"/>
      <c r="J135" s="6"/>
      <c r="K135" s="6"/>
      <c r="L135" s="6"/>
      <c r="M135" s="6"/>
      <c r="N135" s="6"/>
      <c r="O135" s="6"/>
      <c r="P135" s="6"/>
    </row>
    <row r="136" spans="1:16" s="7" customFormat="1" ht="13.5" customHeight="1" x14ac:dyDescent="0.2">
      <c r="A136" s="47"/>
      <c r="B136" s="48"/>
      <c r="C136" s="49"/>
      <c r="D136" s="49"/>
      <c r="G136" s="6"/>
      <c r="H136" s="6"/>
      <c r="I136" s="6"/>
      <c r="J136" s="6"/>
      <c r="K136" s="6"/>
      <c r="L136" s="6"/>
      <c r="M136" s="6"/>
      <c r="N136" s="6"/>
      <c r="O136" s="6"/>
      <c r="P136" s="6"/>
    </row>
    <row r="137" spans="1:16" s="7" customFormat="1" ht="13.5" customHeight="1" x14ac:dyDescent="0.2">
      <c r="A137" s="47"/>
      <c r="B137" s="48"/>
      <c r="C137" s="49"/>
      <c r="D137" s="49"/>
      <c r="G137" s="6"/>
      <c r="H137" s="6"/>
      <c r="I137" s="6"/>
      <c r="J137" s="6"/>
      <c r="K137" s="6"/>
      <c r="L137" s="6"/>
      <c r="M137" s="6"/>
      <c r="N137" s="6"/>
      <c r="O137" s="6"/>
      <c r="P137" s="6"/>
    </row>
    <row r="138" spans="1:16" s="7" customFormat="1" ht="13.5" customHeight="1" x14ac:dyDescent="0.2">
      <c r="A138" s="47"/>
      <c r="B138" s="48"/>
      <c r="C138" s="50"/>
      <c r="D138" s="50"/>
      <c r="G138" s="6"/>
      <c r="H138" s="6"/>
      <c r="I138" s="6"/>
      <c r="J138" s="6"/>
      <c r="K138" s="6"/>
      <c r="L138" s="6"/>
      <c r="M138" s="6"/>
      <c r="N138" s="6"/>
      <c r="O138" s="6"/>
      <c r="P138" s="6"/>
    </row>
    <row r="139" spans="1:16" s="7" customFormat="1" ht="13.5" customHeight="1" x14ac:dyDescent="0.2">
      <c r="A139" s="47"/>
      <c r="B139" s="48"/>
      <c r="C139" s="50"/>
      <c r="D139" s="50"/>
      <c r="G139" s="6"/>
      <c r="H139" s="6"/>
      <c r="I139" s="6"/>
      <c r="J139" s="6"/>
      <c r="K139" s="6"/>
      <c r="L139" s="6"/>
      <c r="M139" s="6"/>
      <c r="N139" s="6"/>
      <c r="O139" s="6"/>
      <c r="P139" s="6"/>
    </row>
    <row r="140" spans="1:16" s="7" customFormat="1" ht="13.5" customHeight="1" x14ac:dyDescent="0.2">
      <c r="A140" s="47"/>
      <c r="B140" s="48"/>
      <c r="C140" s="50"/>
      <c r="D140" s="50"/>
      <c r="G140" s="6"/>
      <c r="H140" s="6"/>
      <c r="I140" s="6"/>
      <c r="J140" s="6"/>
      <c r="K140" s="6"/>
      <c r="L140" s="6"/>
      <c r="M140" s="6"/>
      <c r="N140" s="6"/>
      <c r="O140" s="6"/>
      <c r="P140" s="6"/>
    </row>
    <row r="141" spans="1:16" s="7" customFormat="1" ht="13.5" customHeight="1" x14ac:dyDescent="0.2">
      <c r="A141" s="47"/>
      <c r="B141" s="48"/>
      <c r="C141" s="49"/>
      <c r="D141" s="49"/>
      <c r="G141" s="6"/>
      <c r="H141" s="6"/>
      <c r="I141" s="6"/>
      <c r="J141" s="6"/>
      <c r="K141" s="6"/>
      <c r="L141" s="6"/>
      <c r="M141" s="6"/>
      <c r="N141" s="6"/>
      <c r="O141" s="6"/>
      <c r="P141" s="6"/>
    </row>
    <row r="142" spans="1:16" s="7" customFormat="1" ht="13.5" customHeight="1" x14ac:dyDescent="0.2">
      <c r="A142" s="47"/>
      <c r="B142" s="48"/>
      <c r="C142" s="49"/>
      <c r="D142" s="49"/>
      <c r="G142" s="6"/>
      <c r="H142" s="6"/>
      <c r="I142" s="6"/>
      <c r="J142" s="6"/>
      <c r="K142" s="6"/>
      <c r="L142" s="6"/>
      <c r="M142" s="6"/>
      <c r="N142" s="6"/>
      <c r="O142" s="6"/>
      <c r="P142" s="6"/>
    </row>
    <row r="143" spans="1:16" s="15" customFormat="1" ht="13.5" customHeight="1" x14ac:dyDescent="0.2">
      <c r="A143" s="47"/>
      <c r="B143" s="48"/>
      <c r="C143" s="49"/>
      <c r="D143" s="49"/>
    </row>
    <row r="144" spans="1:16" s="7" customFormat="1" ht="13.5" customHeight="1" x14ac:dyDescent="0.2">
      <c r="A144" s="47"/>
      <c r="B144" s="48"/>
      <c r="C144" s="49"/>
      <c r="D144" s="49"/>
      <c r="G144" s="6"/>
      <c r="H144" s="6"/>
      <c r="I144" s="6"/>
      <c r="J144" s="6"/>
      <c r="K144" s="6"/>
      <c r="L144" s="6"/>
      <c r="M144" s="6"/>
      <c r="N144" s="6"/>
      <c r="O144" s="6"/>
      <c r="P144" s="6"/>
    </row>
    <row r="145" spans="1:16" s="7" customFormat="1" ht="13.5" customHeight="1" x14ac:dyDescent="0.2">
      <c r="A145" s="47"/>
      <c r="B145" s="48"/>
      <c r="C145" s="49"/>
      <c r="D145" s="49"/>
      <c r="G145" s="6"/>
      <c r="H145" s="6"/>
      <c r="I145" s="6"/>
      <c r="J145" s="6"/>
      <c r="K145" s="6"/>
      <c r="L145" s="6"/>
      <c r="M145" s="6"/>
      <c r="N145" s="6"/>
      <c r="O145" s="6"/>
      <c r="P145" s="6"/>
    </row>
    <row r="146" spans="1:16" s="7" customFormat="1" ht="13.5" customHeight="1" x14ac:dyDescent="0.2">
      <c r="A146" s="47"/>
      <c r="B146" s="48"/>
      <c r="C146" s="50"/>
      <c r="D146" s="50"/>
      <c r="G146" s="6"/>
      <c r="H146" s="6"/>
      <c r="I146" s="6"/>
      <c r="J146" s="6"/>
      <c r="K146" s="6"/>
      <c r="L146" s="6"/>
      <c r="M146" s="6"/>
      <c r="N146" s="6"/>
      <c r="O146" s="6"/>
      <c r="P146" s="6"/>
    </row>
    <row r="147" spans="1:16" s="7" customFormat="1" ht="13.5" customHeight="1" x14ac:dyDescent="0.2">
      <c r="A147" s="47"/>
      <c r="B147" s="48"/>
      <c r="C147" s="49"/>
      <c r="D147" s="49"/>
      <c r="G147" s="6"/>
      <c r="H147" s="6"/>
      <c r="I147" s="6"/>
      <c r="J147" s="6"/>
      <c r="K147" s="6"/>
      <c r="L147" s="6"/>
      <c r="M147" s="6"/>
      <c r="N147" s="6"/>
      <c r="O147" s="6"/>
      <c r="P147" s="6"/>
    </row>
    <row r="148" spans="1:16" s="7" customFormat="1" ht="13.5" customHeight="1" x14ac:dyDescent="0.2">
      <c r="A148" s="47"/>
      <c r="B148" s="48"/>
      <c r="C148" s="50"/>
      <c r="D148" s="50"/>
      <c r="G148" s="6"/>
      <c r="H148" s="6"/>
      <c r="I148" s="6"/>
      <c r="J148" s="6"/>
      <c r="K148" s="6"/>
      <c r="L148" s="6"/>
      <c r="M148" s="6"/>
      <c r="N148" s="6"/>
      <c r="O148" s="6"/>
      <c r="P148" s="6"/>
    </row>
    <row r="149" spans="1:16" s="7" customFormat="1" ht="13.5" customHeight="1" x14ac:dyDescent="0.2">
      <c r="A149" s="47"/>
      <c r="B149" s="48"/>
      <c r="C149" s="50"/>
      <c r="D149" s="50"/>
      <c r="G149" s="6"/>
      <c r="H149" s="6"/>
      <c r="I149" s="6"/>
      <c r="J149" s="6"/>
      <c r="K149" s="6"/>
      <c r="L149" s="6"/>
      <c r="M149" s="6"/>
      <c r="N149" s="6"/>
      <c r="O149" s="6"/>
      <c r="P149" s="6"/>
    </row>
    <row r="150" spans="1:16" s="7" customFormat="1" ht="13.5" customHeight="1" x14ac:dyDescent="0.2">
      <c r="A150" s="47"/>
      <c r="B150" s="48"/>
      <c r="C150" s="49"/>
      <c r="D150" s="49"/>
      <c r="G150" s="6"/>
      <c r="H150" s="6"/>
      <c r="I150" s="6"/>
      <c r="J150" s="6"/>
      <c r="K150" s="6"/>
      <c r="L150" s="6"/>
      <c r="M150" s="6"/>
      <c r="N150" s="6"/>
      <c r="O150" s="6"/>
      <c r="P150" s="6"/>
    </row>
    <row r="151" spans="1:16" s="7" customFormat="1" ht="13.5" customHeight="1" x14ac:dyDescent="0.2">
      <c r="A151" s="47"/>
      <c r="B151" s="48"/>
      <c r="C151" s="49"/>
      <c r="D151" s="49"/>
      <c r="G151" s="6"/>
      <c r="H151" s="6"/>
      <c r="I151" s="6"/>
      <c r="J151" s="6"/>
      <c r="K151" s="6"/>
      <c r="L151" s="6"/>
      <c r="M151" s="6"/>
      <c r="N151" s="6"/>
      <c r="O151" s="6"/>
      <c r="P151" s="6"/>
    </row>
    <row r="152" spans="1:16" s="7" customFormat="1" ht="13.5" customHeight="1" x14ac:dyDescent="0.2">
      <c r="A152" s="47"/>
      <c r="B152" s="48"/>
      <c r="C152" s="49"/>
      <c r="D152" s="49"/>
      <c r="G152" s="6"/>
      <c r="H152" s="6"/>
      <c r="I152" s="6"/>
      <c r="J152" s="6"/>
      <c r="K152" s="6"/>
      <c r="L152" s="6"/>
      <c r="M152" s="6"/>
      <c r="N152" s="6"/>
      <c r="O152" s="6"/>
      <c r="P152" s="6"/>
    </row>
    <row r="153" spans="1:16" s="7" customFormat="1" ht="13.5" customHeight="1" x14ac:dyDescent="0.2">
      <c r="A153" s="47"/>
      <c r="B153" s="48"/>
      <c r="C153" s="49"/>
      <c r="D153" s="49"/>
      <c r="G153" s="6"/>
      <c r="H153" s="6"/>
      <c r="I153" s="6"/>
      <c r="J153" s="6"/>
      <c r="K153" s="6"/>
      <c r="L153" s="6"/>
      <c r="M153" s="6"/>
      <c r="N153" s="6"/>
      <c r="O153" s="6"/>
      <c r="P153" s="6"/>
    </row>
    <row r="154" spans="1:16" s="7" customFormat="1" ht="13.5" customHeight="1" x14ac:dyDescent="0.2">
      <c r="A154" s="47"/>
      <c r="B154" s="48"/>
      <c r="C154" s="50"/>
      <c r="D154" s="50"/>
      <c r="G154" s="6"/>
      <c r="H154" s="6"/>
      <c r="I154" s="6"/>
      <c r="J154" s="6"/>
      <c r="K154" s="6"/>
      <c r="L154" s="6"/>
      <c r="M154" s="6"/>
      <c r="N154" s="6"/>
      <c r="O154" s="6"/>
      <c r="P154" s="6"/>
    </row>
    <row r="155" spans="1:16" s="7" customFormat="1" ht="13.5" customHeight="1" x14ac:dyDescent="0.2">
      <c r="A155" s="47"/>
      <c r="B155" s="48"/>
      <c r="C155" s="50"/>
      <c r="D155" s="50"/>
      <c r="G155" s="6"/>
      <c r="H155" s="6"/>
      <c r="I155" s="6"/>
      <c r="J155" s="6"/>
      <c r="K155" s="6"/>
      <c r="L155" s="6"/>
      <c r="M155" s="6"/>
      <c r="N155" s="6"/>
      <c r="O155" s="6"/>
      <c r="P155" s="6"/>
    </row>
    <row r="156" spans="1:16" s="7" customFormat="1" ht="13.5" customHeight="1" x14ac:dyDescent="0.2">
      <c r="A156" s="47"/>
      <c r="B156" s="48"/>
      <c r="C156" s="50"/>
      <c r="D156" s="50"/>
      <c r="G156" s="6"/>
      <c r="H156" s="6"/>
      <c r="I156" s="6"/>
      <c r="J156" s="6"/>
      <c r="K156" s="6"/>
      <c r="L156" s="6"/>
      <c r="M156" s="6"/>
      <c r="N156" s="6"/>
      <c r="O156" s="6"/>
      <c r="P156" s="6"/>
    </row>
    <row r="157" spans="1:16" s="7" customFormat="1" ht="13.5" customHeight="1" x14ac:dyDescent="0.2">
      <c r="A157" s="47"/>
      <c r="B157" s="48"/>
      <c r="C157" s="50"/>
      <c r="D157" s="50"/>
      <c r="G157" s="6"/>
      <c r="H157" s="6"/>
      <c r="I157" s="6"/>
      <c r="J157" s="6"/>
      <c r="K157" s="6"/>
      <c r="L157" s="6"/>
      <c r="M157" s="6"/>
      <c r="N157" s="6"/>
      <c r="O157" s="6"/>
      <c r="P157" s="6"/>
    </row>
    <row r="158" spans="1:16" s="7" customFormat="1" ht="13.5" customHeight="1" x14ac:dyDescent="0.2">
      <c r="A158" s="47"/>
      <c r="B158" s="48"/>
      <c r="C158" s="50"/>
      <c r="D158" s="50"/>
      <c r="G158" s="6"/>
      <c r="H158" s="6"/>
      <c r="I158" s="6"/>
      <c r="J158" s="6"/>
      <c r="K158" s="6"/>
      <c r="L158" s="6"/>
      <c r="M158" s="6"/>
      <c r="N158" s="6"/>
      <c r="O158" s="6"/>
      <c r="P158" s="6"/>
    </row>
    <row r="159" spans="1:16" s="7" customFormat="1" ht="13.5" customHeight="1" x14ac:dyDescent="0.2">
      <c r="A159" s="47"/>
      <c r="B159" s="48"/>
      <c r="C159" s="50"/>
      <c r="D159" s="50"/>
      <c r="G159" s="6"/>
      <c r="H159" s="6"/>
      <c r="I159" s="6"/>
      <c r="J159" s="6"/>
      <c r="K159" s="6"/>
      <c r="L159" s="6"/>
      <c r="M159" s="6"/>
      <c r="N159" s="6"/>
      <c r="O159" s="6"/>
      <c r="P159" s="6"/>
    </row>
    <row r="160" spans="1:16" s="7" customFormat="1" ht="13.5" customHeight="1" x14ac:dyDescent="0.2">
      <c r="A160" s="47"/>
      <c r="B160" s="48"/>
      <c r="C160" s="50"/>
      <c r="D160" s="50"/>
      <c r="G160" s="6"/>
      <c r="H160" s="6"/>
      <c r="I160" s="6"/>
      <c r="J160" s="6"/>
      <c r="K160" s="6"/>
      <c r="L160" s="6"/>
      <c r="M160" s="6"/>
      <c r="N160" s="6"/>
      <c r="O160" s="6"/>
      <c r="P160" s="6"/>
    </row>
    <row r="161" spans="1:16" s="7" customFormat="1" ht="13.5" customHeight="1" x14ac:dyDescent="0.2">
      <c r="A161" s="47"/>
      <c r="B161" s="54"/>
      <c r="C161" s="55"/>
      <c r="D161" s="55"/>
      <c r="G161" s="6"/>
      <c r="H161" s="6"/>
      <c r="I161" s="6"/>
      <c r="J161" s="6"/>
      <c r="K161" s="6"/>
      <c r="L161" s="6"/>
      <c r="M161" s="6"/>
      <c r="N161" s="6"/>
      <c r="O161" s="6"/>
      <c r="P161" s="6"/>
    </row>
    <row r="162" spans="1:16" s="7" customFormat="1" ht="13.5" customHeight="1" x14ac:dyDescent="0.2">
      <c r="A162" s="47"/>
      <c r="B162" s="48"/>
      <c r="C162" s="49"/>
      <c r="D162" s="49"/>
      <c r="G162" s="6"/>
      <c r="H162" s="6"/>
      <c r="I162" s="6"/>
      <c r="J162" s="6"/>
      <c r="K162" s="6"/>
      <c r="L162" s="6"/>
      <c r="M162" s="6"/>
      <c r="N162" s="6"/>
      <c r="O162" s="6"/>
      <c r="P162" s="6"/>
    </row>
    <row r="163" spans="1:16" s="7" customFormat="1" ht="13.5" customHeight="1" x14ac:dyDescent="0.2">
      <c r="A163" s="47"/>
      <c r="B163" s="48"/>
      <c r="C163" s="49"/>
      <c r="D163" s="49"/>
      <c r="G163" s="6"/>
      <c r="H163" s="6"/>
      <c r="I163" s="6"/>
      <c r="J163" s="6"/>
      <c r="K163" s="6"/>
      <c r="L163" s="6"/>
      <c r="M163" s="6"/>
      <c r="N163" s="6"/>
      <c r="O163" s="6"/>
      <c r="P163" s="6"/>
    </row>
    <row r="164" spans="1:16" s="7" customFormat="1" ht="13.5" customHeight="1" x14ac:dyDescent="0.2">
      <c r="A164" s="47"/>
      <c r="B164" s="48"/>
      <c r="C164" s="50"/>
      <c r="D164" s="50"/>
      <c r="G164" s="6"/>
      <c r="H164" s="6"/>
      <c r="I164" s="6"/>
      <c r="J164" s="6"/>
      <c r="K164" s="6"/>
      <c r="L164" s="6"/>
      <c r="M164" s="6"/>
      <c r="N164" s="6"/>
      <c r="O164" s="6"/>
      <c r="P164" s="6"/>
    </row>
    <row r="165" spans="1:16" s="7" customFormat="1" ht="13.5" customHeight="1" x14ac:dyDescent="0.2">
      <c r="A165" s="47"/>
      <c r="B165" s="48"/>
      <c r="C165" s="50"/>
      <c r="D165" s="50"/>
      <c r="G165" s="6"/>
      <c r="H165" s="6"/>
      <c r="I165" s="6"/>
      <c r="J165" s="6"/>
      <c r="K165" s="6"/>
      <c r="L165" s="6"/>
      <c r="M165" s="6"/>
      <c r="N165" s="6"/>
      <c r="O165" s="6"/>
      <c r="P165" s="6"/>
    </row>
    <row r="166" spans="1:16" s="7" customFormat="1" ht="13.5" customHeight="1" x14ac:dyDescent="0.2">
      <c r="A166" s="47"/>
      <c r="B166" s="48"/>
      <c r="C166" s="50"/>
      <c r="D166" s="50"/>
      <c r="G166" s="6"/>
      <c r="H166" s="6"/>
      <c r="I166" s="6"/>
      <c r="J166" s="6"/>
      <c r="K166" s="6"/>
      <c r="L166" s="6"/>
      <c r="M166" s="6"/>
      <c r="N166" s="6"/>
      <c r="O166" s="6"/>
      <c r="P166" s="6"/>
    </row>
    <row r="167" spans="1:16" s="7" customFormat="1" ht="13.5" customHeight="1" x14ac:dyDescent="0.2">
      <c r="A167" s="47"/>
      <c r="B167" s="48"/>
      <c r="C167" s="50"/>
      <c r="D167" s="50"/>
      <c r="G167" s="6"/>
      <c r="H167" s="6"/>
      <c r="I167" s="6"/>
      <c r="J167" s="6"/>
      <c r="K167" s="6"/>
      <c r="L167" s="6"/>
      <c r="M167" s="6"/>
      <c r="N167" s="6"/>
      <c r="O167" s="6"/>
      <c r="P167" s="6"/>
    </row>
    <row r="168" spans="1:16" s="7" customFormat="1" ht="13.5" customHeight="1" x14ac:dyDescent="0.2">
      <c r="A168" s="47"/>
      <c r="B168" s="48"/>
      <c r="C168" s="49"/>
      <c r="D168" s="49"/>
      <c r="G168" s="6"/>
      <c r="H168" s="6"/>
      <c r="I168" s="6"/>
      <c r="J168" s="6"/>
      <c r="K168" s="6"/>
      <c r="L168" s="6"/>
      <c r="M168" s="6"/>
      <c r="N168" s="6"/>
      <c r="O168" s="6"/>
      <c r="P168" s="6"/>
    </row>
    <row r="169" spans="1:16" s="7" customFormat="1" ht="13.5" customHeight="1" x14ac:dyDescent="0.2">
      <c r="A169" s="4"/>
      <c r="B169" s="48"/>
      <c r="C169" s="50"/>
      <c r="D169" s="50"/>
      <c r="G169" s="6"/>
      <c r="H169" s="6"/>
      <c r="I169" s="6"/>
      <c r="J169" s="6"/>
      <c r="K169" s="6"/>
      <c r="L169" s="6"/>
      <c r="M169" s="6"/>
      <c r="N169" s="6"/>
      <c r="O169" s="6"/>
      <c r="P169" s="6"/>
    </row>
    <row r="170" spans="1:16" s="7" customFormat="1" ht="13.5" customHeight="1" x14ac:dyDescent="0.2">
      <c r="A170" s="4"/>
      <c r="B170" s="48"/>
      <c r="C170" s="49"/>
      <c r="D170" s="49"/>
      <c r="G170" s="6"/>
      <c r="H170" s="6"/>
      <c r="I170" s="6"/>
      <c r="J170" s="6"/>
      <c r="K170" s="6"/>
      <c r="L170" s="6"/>
      <c r="M170" s="6"/>
      <c r="N170" s="6"/>
      <c r="O170" s="6"/>
      <c r="P170" s="6"/>
    </row>
    <row r="171" spans="1:16" s="7" customFormat="1" ht="13.5" customHeight="1" x14ac:dyDescent="0.2">
      <c r="A171" s="4"/>
      <c r="B171" s="48"/>
      <c r="C171" s="49"/>
      <c r="D171" s="49"/>
      <c r="G171" s="6"/>
      <c r="H171" s="6"/>
      <c r="I171" s="6"/>
      <c r="J171" s="6"/>
      <c r="K171" s="6"/>
      <c r="L171" s="6"/>
      <c r="M171" s="6"/>
      <c r="N171" s="6"/>
      <c r="O171" s="6"/>
      <c r="P171" s="6"/>
    </row>
    <row r="172" spans="1:16" s="7" customFormat="1" ht="13.5" customHeight="1" x14ac:dyDescent="0.2">
      <c r="A172" s="4"/>
      <c r="B172" s="48"/>
      <c r="C172" s="50"/>
      <c r="D172" s="50"/>
      <c r="G172" s="6"/>
      <c r="H172" s="6"/>
      <c r="I172" s="6"/>
      <c r="J172" s="6"/>
      <c r="K172" s="6"/>
      <c r="L172" s="6"/>
      <c r="M172" s="6"/>
      <c r="N172" s="6"/>
      <c r="O172" s="6"/>
      <c r="P172" s="6"/>
    </row>
    <row r="173" spans="1:16" s="7" customFormat="1" ht="13.5" customHeight="1" x14ac:dyDescent="0.2">
      <c r="A173" s="4"/>
      <c r="B173" s="48"/>
      <c r="C173" s="50"/>
      <c r="D173" s="50"/>
      <c r="G173" s="6"/>
      <c r="H173" s="6"/>
      <c r="I173" s="6"/>
      <c r="J173" s="6"/>
      <c r="K173" s="6"/>
      <c r="L173" s="6"/>
      <c r="M173" s="6"/>
      <c r="N173" s="6"/>
      <c r="O173" s="6"/>
      <c r="P173" s="6"/>
    </row>
    <row r="174" spans="1:16" s="7" customFormat="1" ht="13.5" customHeight="1" x14ac:dyDescent="0.2">
      <c r="A174" s="4"/>
      <c r="B174" s="48"/>
      <c r="C174" s="50"/>
      <c r="D174" s="50"/>
      <c r="G174" s="6"/>
      <c r="H174" s="6"/>
      <c r="I174" s="6"/>
      <c r="J174" s="6"/>
      <c r="K174" s="6"/>
      <c r="L174" s="6"/>
      <c r="M174" s="6"/>
      <c r="N174" s="6"/>
      <c r="O174" s="6"/>
      <c r="P174" s="6"/>
    </row>
    <row r="175" spans="1:16" s="7" customFormat="1" ht="13.5" customHeight="1" x14ac:dyDescent="0.2">
      <c r="A175" s="4"/>
      <c r="B175" s="48"/>
      <c r="C175" s="50"/>
      <c r="D175" s="50"/>
      <c r="G175" s="6"/>
      <c r="H175" s="6"/>
      <c r="I175" s="6"/>
      <c r="J175" s="6"/>
      <c r="K175" s="6"/>
      <c r="L175" s="6"/>
      <c r="M175" s="6"/>
      <c r="N175" s="6"/>
      <c r="O175" s="6"/>
      <c r="P175" s="6"/>
    </row>
    <row r="176" spans="1:16" s="7" customFormat="1" ht="13.5" customHeight="1" x14ac:dyDescent="0.2">
      <c r="A176" s="4"/>
      <c r="B176" s="48"/>
      <c r="C176" s="49"/>
      <c r="D176" s="49"/>
      <c r="G176" s="6"/>
      <c r="H176" s="6"/>
      <c r="I176" s="6"/>
      <c r="J176" s="6"/>
      <c r="K176" s="6"/>
      <c r="L176" s="6"/>
      <c r="M176" s="6"/>
      <c r="N176" s="6"/>
      <c r="O176" s="6"/>
      <c r="P176" s="6"/>
    </row>
    <row r="177" spans="1:16" s="7" customFormat="1" ht="13.5" customHeight="1" x14ac:dyDescent="0.2">
      <c r="A177" s="4"/>
      <c r="B177" s="48"/>
      <c r="C177" s="50"/>
      <c r="D177" s="50"/>
      <c r="G177" s="6"/>
      <c r="H177" s="6"/>
      <c r="I177" s="6"/>
      <c r="J177" s="6"/>
      <c r="K177" s="6"/>
      <c r="L177" s="6"/>
      <c r="M177" s="6"/>
      <c r="N177" s="6"/>
      <c r="O177" s="6"/>
      <c r="P177" s="6"/>
    </row>
    <row r="178" spans="1:16" s="7" customFormat="1" ht="13.5" customHeight="1" x14ac:dyDescent="0.2">
      <c r="A178" s="4"/>
      <c r="B178" s="48"/>
      <c r="C178" s="49"/>
      <c r="D178" s="49"/>
      <c r="G178" s="6"/>
      <c r="H178" s="6"/>
      <c r="I178" s="6"/>
      <c r="J178" s="6"/>
      <c r="K178" s="6"/>
      <c r="L178" s="6"/>
      <c r="M178" s="6"/>
      <c r="N178" s="6"/>
      <c r="O178" s="6"/>
      <c r="P178" s="6"/>
    </row>
    <row r="179" spans="1:16" s="7" customFormat="1" ht="13.5" customHeight="1" x14ac:dyDescent="0.2">
      <c r="A179" s="4"/>
      <c r="B179" s="48"/>
      <c r="C179" s="50"/>
      <c r="D179" s="50"/>
      <c r="G179" s="6"/>
      <c r="H179" s="6"/>
      <c r="I179" s="6"/>
      <c r="J179" s="6"/>
      <c r="K179" s="6"/>
      <c r="L179" s="6"/>
      <c r="M179" s="6"/>
      <c r="N179" s="6"/>
      <c r="O179" s="6"/>
      <c r="P179" s="6"/>
    </row>
    <row r="180" spans="1:16" s="7" customFormat="1" ht="13.5" customHeight="1" x14ac:dyDescent="0.2">
      <c r="A180" s="4"/>
      <c r="B180" s="48"/>
      <c r="C180" s="49"/>
      <c r="D180" s="49"/>
      <c r="G180" s="6"/>
      <c r="H180" s="6"/>
      <c r="I180" s="6"/>
      <c r="J180" s="6"/>
      <c r="K180" s="6"/>
      <c r="L180" s="6"/>
      <c r="M180" s="6"/>
      <c r="N180" s="6"/>
      <c r="O180" s="6"/>
      <c r="P180" s="6"/>
    </row>
    <row r="181" spans="1:16" s="7" customFormat="1" ht="13.5" customHeight="1" x14ac:dyDescent="0.2">
      <c r="A181" s="4"/>
      <c r="B181" s="48"/>
      <c r="C181" s="50"/>
      <c r="D181" s="50"/>
      <c r="G181" s="6"/>
      <c r="H181" s="6"/>
      <c r="I181" s="6"/>
      <c r="J181" s="6"/>
      <c r="K181" s="6"/>
      <c r="L181" s="6"/>
      <c r="M181" s="6"/>
      <c r="N181" s="6"/>
      <c r="O181" s="6"/>
      <c r="P181" s="6"/>
    </row>
    <row r="182" spans="1:16" s="7" customFormat="1" ht="13.5" customHeight="1" x14ac:dyDescent="0.2">
      <c r="A182" s="4"/>
      <c r="B182" s="48"/>
      <c r="C182" s="50"/>
      <c r="D182" s="50"/>
      <c r="G182" s="6"/>
      <c r="H182" s="6"/>
      <c r="I182" s="6"/>
      <c r="J182" s="6"/>
      <c r="K182" s="6"/>
      <c r="L182" s="6"/>
      <c r="M182" s="6"/>
      <c r="N182" s="6"/>
      <c r="O182" s="6"/>
      <c r="P182" s="6"/>
    </row>
    <row r="183" spans="1:16" s="7" customFormat="1" ht="13.5" customHeight="1" x14ac:dyDescent="0.2">
      <c r="A183" s="4"/>
      <c r="B183" s="48"/>
      <c r="C183" s="50"/>
      <c r="D183" s="50"/>
      <c r="G183" s="6"/>
      <c r="H183" s="6"/>
      <c r="I183" s="6"/>
      <c r="J183" s="6"/>
      <c r="K183" s="6"/>
      <c r="L183" s="6"/>
      <c r="M183" s="6"/>
      <c r="N183" s="6"/>
      <c r="O183" s="6"/>
      <c r="P183" s="6"/>
    </row>
    <row r="184" spans="1:16" s="7" customFormat="1" ht="13.5" customHeight="1" x14ac:dyDescent="0.2">
      <c r="A184" s="4"/>
      <c r="B184" s="48"/>
      <c r="C184" s="50"/>
      <c r="D184" s="50"/>
      <c r="G184" s="6"/>
      <c r="H184" s="6"/>
      <c r="I184" s="6"/>
      <c r="J184" s="6"/>
      <c r="K184" s="6"/>
      <c r="L184" s="6"/>
      <c r="M184" s="6"/>
      <c r="N184" s="6"/>
      <c r="O184" s="6"/>
      <c r="P184" s="6"/>
    </row>
    <row r="185" spans="1:16" s="7" customFormat="1" ht="13.5" customHeight="1" x14ac:dyDescent="0.2">
      <c r="A185" s="4"/>
      <c r="B185" s="48"/>
      <c r="C185" s="50"/>
      <c r="D185" s="50"/>
      <c r="G185" s="6"/>
      <c r="H185" s="6"/>
      <c r="I185" s="6"/>
      <c r="J185" s="6"/>
      <c r="K185" s="6"/>
      <c r="L185" s="6"/>
      <c r="M185" s="6"/>
      <c r="N185" s="6"/>
      <c r="O185" s="6"/>
      <c r="P185" s="6"/>
    </row>
    <row r="186" spans="1:16" s="7" customFormat="1" ht="13.5" customHeight="1" x14ac:dyDescent="0.2">
      <c r="A186" s="4"/>
      <c r="B186" s="48"/>
      <c r="C186" s="50"/>
      <c r="D186" s="50"/>
      <c r="G186" s="6"/>
      <c r="H186" s="6"/>
      <c r="I186" s="6"/>
      <c r="J186" s="6"/>
      <c r="K186" s="6"/>
      <c r="L186" s="6"/>
      <c r="M186" s="6"/>
      <c r="N186" s="6"/>
      <c r="O186" s="6"/>
      <c r="P186" s="6"/>
    </row>
    <row r="187" spans="1:16" s="7" customFormat="1" ht="13.5" customHeight="1" x14ac:dyDescent="0.2">
      <c r="A187" s="4"/>
      <c r="B187" s="48"/>
      <c r="C187" s="49"/>
      <c r="D187" s="49"/>
      <c r="G187" s="6"/>
      <c r="H187" s="6"/>
      <c r="I187" s="6"/>
      <c r="J187" s="6"/>
      <c r="K187" s="6"/>
      <c r="L187" s="6"/>
      <c r="M187" s="6"/>
      <c r="N187" s="6"/>
      <c r="O187" s="6"/>
      <c r="P187" s="6"/>
    </row>
    <row r="197" spans="1:16" s="7" customFormat="1" ht="13.5" customHeight="1" x14ac:dyDescent="0.2">
      <c r="A197" s="4"/>
      <c r="B197" s="5"/>
      <c r="C197" s="8"/>
      <c r="D197" s="8"/>
      <c r="G197" s="6"/>
      <c r="H197" s="6"/>
      <c r="I197" s="6"/>
      <c r="J197" s="6"/>
      <c r="K197" s="6"/>
      <c r="L197" s="6"/>
      <c r="M197" s="6"/>
      <c r="N197" s="6"/>
      <c r="O197" s="6"/>
      <c r="P197" s="6"/>
    </row>
    <row r="198" spans="1:16" s="7" customFormat="1" ht="13.5" customHeight="1" x14ac:dyDescent="0.2">
      <c r="A198" s="4"/>
      <c r="B198" s="5"/>
      <c r="C198" s="8"/>
      <c r="D198" s="8"/>
      <c r="G198" s="6"/>
      <c r="H198" s="6"/>
      <c r="I198" s="6"/>
      <c r="J198" s="6"/>
      <c r="K198" s="6"/>
      <c r="L198" s="6"/>
      <c r="M198" s="6"/>
      <c r="N198" s="6"/>
      <c r="O198" s="6"/>
      <c r="P198" s="6"/>
    </row>
    <row r="199" spans="1:16" s="7" customFormat="1" ht="13.5" customHeight="1" x14ac:dyDescent="0.2">
      <c r="A199" s="4"/>
      <c r="B199" s="5"/>
      <c r="C199" s="8"/>
      <c r="D199" s="8"/>
      <c r="G199" s="6"/>
      <c r="H199" s="6"/>
      <c r="I199" s="6"/>
      <c r="J199" s="6"/>
      <c r="K199" s="6"/>
      <c r="L199" s="6"/>
      <c r="M199" s="6"/>
      <c r="N199" s="6"/>
      <c r="O199" s="6"/>
      <c r="P199" s="6"/>
    </row>
    <row r="200" spans="1:16" s="7" customFormat="1" ht="13.5" customHeight="1" x14ac:dyDescent="0.2">
      <c r="A200" s="4"/>
      <c r="B200" s="5"/>
      <c r="C200" s="8"/>
      <c r="D200" s="8"/>
      <c r="G200" s="6"/>
      <c r="H200" s="6"/>
      <c r="I200" s="6"/>
      <c r="J200" s="6"/>
      <c r="K200" s="6"/>
      <c r="L200" s="6"/>
      <c r="M200" s="6"/>
      <c r="N200" s="6"/>
      <c r="O200" s="6"/>
      <c r="P200" s="6"/>
    </row>
    <row r="201" spans="1:16" s="7" customFormat="1" ht="13.5" customHeight="1" x14ac:dyDescent="0.2">
      <c r="A201" s="4"/>
      <c r="B201" s="5"/>
      <c r="C201" s="8"/>
      <c r="D201" s="8"/>
      <c r="G201" s="6"/>
      <c r="H201" s="6"/>
      <c r="I201" s="6"/>
      <c r="J201" s="6"/>
      <c r="K201" s="6"/>
      <c r="L201" s="6"/>
      <c r="M201" s="6"/>
      <c r="N201" s="6"/>
      <c r="O201" s="6"/>
      <c r="P201" s="6"/>
    </row>
    <row r="202" spans="1:16" s="7" customFormat="1" ht="13.5" customHeight="1" x14ac:dyDescent="0.2">
      <c r="A202" s="4"/>
      <c r="B202" s="5"/>
      <c r="C202" s="8"/>
      <c r="D202" s="8"/>
      <c r="G202" s="6"/>
      <c r="H202" s="6"/>
      <c r="I202" s="6"/>
      <c r="J202" s="6"/>
      <c r="K202" s="6"/>
      <c r="L202" s="6"/>
      <c r="M202" s="6"/>
      <c r="N202" s="6"/>
      <c r="O202" s="6"/>
      <c r="P202" s="6"/>
    </row>
    <row r="203" spans="1:16" s="7" customFormat="1" ht="13.5" customHeight="1" x14ac:dyDescent="0.2">
      <c r="A203" s="4"/>
      <c r="B203" s="5"/>
      <c r="C203" s="8"/>
      <c r="D203" s="8"/>
      <c r="G203" s="6"/>
      <c r="H203" s="6"/>
      <c r="I203" s="6"/>
      <c r="J203" s="6"/>
      <c r="K203" s="6"/>
      <c r="L203" s="6"/>
      <c r="M203" s="6"/>
      <c r="N203" s="6"/>
      <c r="O203" s="6"/>
      <c r="P203" s="6"/>
    </row>
    <row r="206" spans="1:16" s="7" customFormat="1" ht="13.5" customHeight="1" x14ac:dyDescent="0.2">
      <c r="A206" s="4"/>
      <c r="B206" s="5"/>
      <c r="C206" s="8"/>
      <c r="D206" s="8"/>
      <c r="G206" s="6"/>
      <c r="H206" s="6"/>
      <c r="I206" s="6"/>
      <c r="J206" s="6"/>
      <c r="K206" s="6"/>
      <c r="L206" s="6"/>
      <c r="M206" s="6"/>
      <c r="N206" s="6"/>
      <c r="O206" s="6"/>
      <c r="P206" s="6"/>
    </row>
    <row r="207" spans="1:16" s="7" customFormat="1" ht="13.5" customHeight="1" x14ac:dyDescent="0.2">
      <c r="A207" s="4"/>
      <c r="B207" s="5"/>
      <c r="C207" s="8"/>
      <c r="D207" s="8"/>
      <c r="G207" s="6"/>
      <c r="H207" s="6"/>
      <c r="I207" s="6"/>
      <c r="J207" s="6"/>
      <c r="K207" s="6"/>
      <c r="L207" s="6"/>
      <c r="M207" s="6"/>
      <c r="N207" s="6"/>
      <c r="O207" s="6"/>
      <c r="P207" s="6"/>
    </row>
    <row r="208" spans="1:16" s="7" customFormat="1" ht="13.5" customHeight="1" x14ac:dyDescent="0.2">
      <c r="A208" s="4"/>
      <c r="B208" s="5"/>
      <c r="C208" s="8"/>
      <c r="D208" s="8"/>
      <c r="G208" s="6"/>
      <c r="H208" s="6"/>
      <c r="I208" s="6"/>
      <c r="J208" s="6"/>
      <c r="K208" s="6"/>
      <c r="L208" s="6"/>
      <c r="M208" s="6"/>
      <c r="N208" s="6"/>
      <c r="O208" s="6"/>
      <c r="P208" s="6"/>
    </row>
    <row r="209" spans="1:16" s="7" customFormat="1" ht="13.5" customHeight="1" x14ac:dyDescent="0.2">
      <c r="A209" s="4"/>
      <c r="B209" s="5"/>
      <c r="C209" s="8"/>
      <c r="D209" s="8"/>
      <c r="G209" s="6"/>
      <c r="H209" s="6"/>
      <c r="I209" s="6"/>
      <c r="J209" s="6"/>
      <c r="K209" s="6"/>
      <c r="L209" s="6"/>
      <c r="M209" s="6"/>
      <c r="N209" s="6"/>
      <c r="O209" s="6"/>
      <c r="P209" s="6"/>
    </row>
    <row r="210" spans="1:16" s="7" customFormat="1" ht="13.5" customHeight="1" x14ac:dyDescent="0.2">
      <c r="A210" s="4"/>
      <c r="B210" s="5"/>
      <c r="C210" s="8"/>
      <c r="D210" s="8"/>
      <c r="G210" s="6"/>
      <c r="H210" s="6"/>
      <c r="I210" s="6"/>
      <c r="J210" s="6"/>
      <c r="K210" s="6"/>
      <c r="L210" s="6"/>
      <c r="M210" s="6"/>
      <c r="N210" s="6"/>
      <c r="O210" s="6"/>
      <c r="P210" s="6"/>
    </row>
    <row r="211" spans="1:16" s="7" customFormat="1" ht="13.5" customHeight="1" x14ac:dyDescent="0.2">
      <c r="A211" s="4"/>
      <c r="B211" s="5"/>
      <c r="C211" s="8"/>
      <c r="D211" s="8"/>
      <c r="G211" s="6"/>
      <c r="H211" s="6"/>
      <c r="I211" s="6"/>
      <c r="J211" s="6"/>
      <c r="K211" s="6"/>
      <c r="L211" s="6"/>
      <c r="M211" s="6"/>
      <c r="N211" s="6"/>
      <c r="O211" s="6"/>
      <c r="P211" s="6"/>
    </row>
    <row r="214" spans="1:16" s="7" customFormat="1" ht="13.5" customHeight="1" x14ac:dyDescent="0.2">
      <c r="A214" s="4"/>
      <c r="B214" s="5"/>
      <c r="C214" s="8"/>
      <c r="D214" s="8"/>
      <c r="G214" s="6"/>
      <c r="H214" s="6"/>
      <c r="I214" s="6"/>
      <c r="J214" s="6"/>
      <c r="K214" s="6"/>
      <c r="L214" s="6"/>
      <c r="M214" s="6"/>
      <c r="N214" s="6"/>
      <c r="O214" s="6"/>
      <c r="P214" s="6"/>
    </row>
    <row r="216" spans="1:16" s="7" customFormat="1" ht="13.5" customHeight="1" x14ac:dyDescent="0.2">
      <c r="A216" s="4"/>
      <c r="B216" s="5"/>
      <c r="C216" s="8"/>
      <c r="D216" s="8"/>
      <c r="G216" s="6"/>
      <c r="H216" s="6"/>
      <c r="I216" s="6"/>
      <c r="J216" s="6"/>
      <c r="K216" s="6"/>
      <c r="L216" s="6"/>
      <c r="M216" s="6"/>
      <c r="N216" s="6"/>
      <c r="O216" s="6"/>
      <c r="P216" s="6"/>
    </row>
    <row r="219" spans="1:16" s="7" customFormat="1" ht="13.5" customHeight="1" x14ac:dyDescent="0.2">
      <c r="A219" s="4"/>
      <c r="B219" s="5"/>
      <c r="C219" s="8"/>
      <c r="D219" s="8"/>
      <c r="G219" s="6"/>
      <c r="H219" s="6"/>
      <c r="I219" s="6"/>
      <c r="J219" s="6"/>
      <c r="K219" s="6"/>
      <c r="L219" s="6"/>
      <c r="M219" s="6"/>
      <c r="N219" s="6"/>
      <c r="O219" s="6"/>
      <c r="P219" s="6"/>
    </row>
    <row r="220" spans="1:16" s="7" customFormat="1" ht="13.5" customHeight="1" x14ac:dyDescent="0.2">
      <c r="A220" s="4"/>
      <c r="B220" s="5"/>
      <c r="C220" s="8"/>
      <c r="D220" s="8"/>
      <c r="G220" s="6"/>
      <c r="H220" s="6"/>
      <c r="I220" s="6"/>
      <c r="J220" s="6"/>
      <c r="K220" s="6"/>
      <c r="L220" s="6"/>
      <c r="M220" s="6"/>
      <c r="N220" s="6"/>
      <c r="O220" s="6"/>
      <c r="P220" s="6"/>
    </row>
    <row r="226" spans="1:6" s="13" customFormat="1" ht="13.5" customHeight="1" x14ac:dyDescent="0.2">
      <c r="A226" s="9"/>
      <c r="B226" s="5"/>
      <c r="C226" s="6"/>
      <c r="D226" s="6"/>
      <c r="E226" s="12"/>
      <c r="F226" s="12"/>
    </row>
    <row r="227" spans="1:6" ht="13.5" customHeight="1" x14ac:dyDescent="0.2">
      <c r="C227" s="8"/>
      <c r="D227" s="8"/>
    </row>
    <row r="228" spans="1:6" ht="13.5" customHeight="1" x14ac:dyDescent="0.2">
      <c r="C228" s="8"/>
      <c r="D228" s="8"/>
    </row>
    <row r="237" spans="1:6" ht="13.5" customHeight="1" x14ac:dyDescent="0.2">
      <c r="C237" s="8"/>
      <c r="D237" s="8"/>
    </row>
    <row r="245" spans="1:16" s="7" customFormat="1" ht="13.5" customHeight="1" x14ac:dyDescent="0.2">
      <c r="A245" s="4"/>
      <c r="B245" s="10"/>
      <c r="C245" s="11"/>
      <c r="D245" s="11"/>
      <c r="G245" s="6"/>
      <c r="H245" s="6"/>
      <c r="I245" s="6"/>
      <c r="J245" s="6"/>
      <c r="K245" s="6"/>
      <c r="L245" s="6"/>
      <c r="M245" s="6"/>
      <c r="N245" s="6"/>
      <c r="O245" s="6"/>
      <c r="P245" s="6"/>
    </row>
    <row r="249" spans="1:16" s="7" customFormat="1" ht="13.5" customHeight="1" x14ac:dyDescent="0.2">
      <c r="A249" s="4"/>
      <c r="B249" s="5"/>
      <c r="C249" s="8"/>
      <c r="D249" s="8"/>
      <c r="G249" s="6"/>
      <c r="H249" s="6"/>
      <c r="I249" s="6"/>
      <c r="J249" s="6"/>
      <c r="K249" s="6"/>
      <c r="L249" s="6"/>
      <c r="M249" s="6"/>
      <c r="N249" s="6"/>
      <c r="O249" s="6"/>
      <c r="P249" s="6"/>
    </row>
    <row r="258" spans="1:16" s="7" customFormat="1" ht="13.5" customHeight="1" x14ac:dyDescent="0.2">
      <c r="A258" s="4"/>
      <c r="B258" s="5"/>
      <c r="C258" s="8"/>
      <c r="D258" s="8"/>
      <c r="G258" s="6"/>
      <c r="H258" s="6"/>
      <c r="I258" s="6"/>
      <c r="J258" s="6"/>
      <c r="K258" s="6"/>
      <c r="L258" s="6"/>
      <c r="M258" s="6"/>
      <c r="N258" s="6"/>
      <c r="O258" s="6"/>
      <c r="P258" s="6"/>
    </row>
    <row r="259" spans="1:16" s="7" customFormat="1" ht="13.5" customHeight="1" x14ac:dyDescent="0.2">
      <c r="A259" s="4"/>
      <c r="B259" s="5"/>
      <c r="C259" s="8"/>
      <c r="D259" s="8"/>
      <c r="G259" s="6"/>
      <c r="H259" s="6"/>
      <c r="I259" s="6"/>
      <c r="J259" s="6"/>
      <c r="K259" s="6"/>
      <c r="L259" s="6"/>
      <c r="M259" s="6"/>
      <c r="N259" s="6"/>
      <c r="O259" s="6"/>
      <c r="P259" s="6"/>
    </row>
    <row r="266" spans="1:16" s="7" customFormat="1" ht="13.5" customHeight="1" x14ac:dyDescent="0.2">
      <c r="A266" s="4"/>
      <c r="B266" s="5"/>
      <c r="C266" s="8"/>
      <c r="D266" s="8"/>
      <c r="G266" s="6"/>
      <c r="H266" s="6"/>
      <c r="I266" s="6"/>
      <c r="J266" s="6"/>
      <c r="K266" s="6"/>
      <c r="L266" s="6"/>
      <c r="M266" s="6"/>
      <c r="N266" s="6"/>
      <c r="O266" s="6"/>
      <c r="P266" s="6"/>
    </row>
    <row r="267" spans="1:16" s="7" customFormat="1" ht="13.5" customHeight="1" x14ac:dyDescent="0.2">
      <c r="A267" s="4"/>
      <c r="B267" s="5"/>
      <c r="C267" s="8"/>
      <c r="D267" s="8"/>
      <c r="G267" s="6"/>
      <c r="H267" s="6"/>
      <c r="I267" s="6"/>
      <c r="J267" s="6"/>
      <c r="K267" s="6"/>
      <c r="L267" s="6"/>
      <c r="M267" s="6"/>
      <c r="N267" s="6"/>
      <c r="O267" s="6"/>
      <c r="P267" s="6"/>
    </row>
    <row r="268" spans="1:16" s="7" customFormat="1" ht="13.5" customHeight="1" x14ac:dyDescent="0.2">
      <c r="A268" s="4"/>
      <c r="B268" s="5"/>
      <c r="C268" s="8"/>
      <c r="D268" s="8"/>
      <c r="G268" s="6"/>
      <c r="H268" s="6"/>
      <c r="I268" s="6"/>
      <c r="J268" s="6"/>
      <c r="K268" s="6"/>
      <c r="L268" s="6"/>
      <c r="M268" s="6"/>
      <c r="N268" s="6"/>
      <c r="O268" s="6"/>
      <c r="P268" s="6"/>
    </row>
    <row r="269" spans="1:16" s="7" customFormat="1" ht="13.5" customHeight="1" x14ac:dyDescent="0.2">
      <c r="A269" s="4"/>
      <c r="B269" s="5"/>
      <c r="C269" s="8"/>
      <c r="D269" s="8"/>
      <c r="G269" s="6"/>
      <c r="H269" s="6"/>
      <c r="I269" s="6"/>
      <c r="J269" s="6"/>
      <c r="K269" s="6"/>
      <c r="L269" s="6"/>
      <c r="M269" s="6"/>
      <c r="N269" s="6"/>
      <c r="O269" s="6"/>
      <c r="P269" s="6"/>
    </row>
    <row r="271" spans="1:16" s="7" customFormat="1" ht="13.5" customHeight="1" x14ac:dyDescent="0.2">
      <c r="A271" s="4"/>
      <c r="B271" s="5"/>
      <c r="C271" s="8"/>
      <c r="D271" s="8"/>
      <c r="G271" s="6"/>
      <c r="H271" s="6"/>
      <c r="I271" s="6"/>
      <c r="J271" s="6"/>
      <c r="K271" s="6"/>
      <c r="L271" s="6"/>
      <c r="M271" s="6"/>
      <c r="N271" s="6"/>
      <c r="O271" s="6"/>
      <c r="P271" s="6"/>
    </row>
    <row r="273" spans="1:16" s="7" customFormat="1" ht="13.5" customHeight="1" x14ac:dyDescent="0.2">
      <c r="A273" s="4"/>
      <c r="B273" s="5"/>
      <c r="C273" s="8"/>
      <c r="D273" s="8"/>
      <c r="G273" s="6"/>
      <c r="H273" s="6"/>
      <c r="I273" s="6"/>
      <c r="J273" s="6"/>
      <c r="K273" s="6"/>
      <c r="L273" s="6"/>
      <c r="M273" s="6"/>
      <c r="N273" s="6"/>
      <c r="O273" s="6"/>
      <c r="P273" s="6"/>
    </row>
    <row r="274" spans="1:16" s="7" customFormat="1" ht="13.5" customHeight="1" x14ac:dyDescent="0.2">
      <c r="A274" s="4"/>
      <c r="B274" s="5"/>
      <c r="C274" s="8"/>
      <c r="D274" s="8"/>
      <c r="G274" s="6"/>
      <c r="H274" s="6"/>
      <c r="I274" s="6"/>
      <c r="J274" s="6"/>
      <c r="K274" s="6"/>
      <c r="L274" s="6"/>
      <c r="M274" s="6"/>
      <c r="N274" s="6"/>
      <c r="O274" s="6"/>
      <c r="P274" s="6"/>
    </row>
    <row r="277" spans="1:16" s="7" customFormat="1" ht="13.5" customHeight="1" x14ac:dyDescent="0.2">
      <c r="A277" s="4"/>
      <c r="B277" s="5"/>
      <c r="C277" s="8"/>
      <c r="D277" s="8"/>
      <c r="G277" s="6"/>
      <c r="H277" s="6"/>
      <c r="I277" s="6"/>
      <c r="J277" s="6"/>
      <c r="K277" s="6"/>
      <c r="L277" s="6"/>
      <c r="M277" s="6"/>
      <c r="N277" s="6"/>
      <c r="O277" s="6"/>
      <c r="P277" s="6"/>
    </row>
    <row r="278" spans="1:16" s="7" customFormat="1" ht="13.5" customHeight="1" x14ac:dyDescent="0.2">
      <c r="A278" s="4"/>
      <c r="B278" s="5"/>
      <c r="C278" s="8"/>
      <c r="D278" s="8"/>
      <c r="G278" s="6"/>
      <c r="H278" s="6"/>
      <c r="I278" s="6"/>
      <c r="J278" s="6"/>
      <c r="K278" s="6"/>
      <c r="L278" s="6"/>
      <c r="M278" s="6"/>
      <c r="N278" s="6"/>
      <c r="O278" s="6"/>
      <c r="P278" s="6"/>
    </row>
    <row r="279" spans="1:16" s="7" customFormat="1" ht="13.5" customHeight="1" x14ac:dyDescent="0.2">
      <c r="A279" s="4"/>
      <c r="B279" s="5"/>
      <c r="C279" s="8"/>
      <c r="D279" s="8"/>
      <c r="G279" s="6"/>
      <c r="H279" s="6"/>
      <c r="I279" s="6"/>
      <c r="J279" s="6"/>
      <c r="K279" s="6"/>
      <c r="L279" s="6"/>
      <c r="M279" s="6"/>
      <c r="N279" s="6"/>
      <c r="O279" s="6"/>
      <c r="P279" s="6"/>
    </row>
    <row r="281" spans="1:16" s="7" customFormat="1" ht="13.5" customHeight="1" x14ac:dyDescent="0.2">
      <c r="A281" s="4"/>
      <c r="B281" s="5"/>
      <c r="C281" s="8"/>
      <c r="D281" s="8"/>
      <c r="G281" s="6"/>
      <c r="H281" s="6"/>
      <c r="I281" s="6"/>
      <c r="J281" s="6"/>
      <c r="K281" s="6"/>
      <c r="L281" s="6"/>
      <c r="M281" s="6"/>
      <c r="N281" s="6"/>
      <c r="O281" s="6"/>
      <c r="P281" s="6"/>
    </row>
    <row r="282" spans="1:16" s="7" customFormat="1" ht="13.5" customHeight="1" x14ac:dyDescent="0.2">
      <c r="A282" s="4"/>
      <c r="B282" s="5"/>
      <c r="C282" s="8"/>
      <c r="D282" s="8"/>
      <c r="G282" s="6"/>
      <c r="H282" s="6"/>
      <c r="I282" s="6"/>
      <c r="J282" s="6"/>
      <c r="K282" s="6"/>
      <c r="L282" s="6"/>
      <c r="M282" s="6"/>
      <c r="N282" s="6"/>
      <c r="O282" s="6"/>
      <c r="P282" s="6"/>
    </row>
    <row r="283" spans="1:16" s="7" customFormat="1" ht="13.5" customHeight="1" x14ac:dyDescent="0.2">
      <c r="A283" s="4"/>
      <c r="B283" s="5"/>
      <c r="C283" s="8"/>
      <c r="D283" s="8"/>
      <c r="G283" s="6"/>
      <c r="H283" s="6"/>
      <c r="I283" s="6"/>
      <c r="J283" s="6"/>
      <c r="K283" s="6"/>
      <c r="L283" s="6"/>
      <c r="M283" s="6"/>
      <c r="N283" s="6"/>
      <c r="O283" s="6"/>
      <c r="P283" s="6"/>
    </row>
    <row r="284" spans="1:16" s="7" customFormat="1" ht="13.5" customHeight="1" x14ac:dyDescent="0.2">
      <c r="A284" s="4"/>
      <c r="B284" s="5"/>
      <c r="C284" s="8"/>
      <c r="D284" s="8"/>
      <c r="G284" s="6"/>
      <c r="H284" s="6"/>
      <c r="I284" s="6"/>
      <c r="J284" s="6"/>
      <c r="K284" s="6"/>
      <c r="L284" s="6"/>
      <c r="M284" s="6"/>
      <c r="N284" s="6"/>
      <c r="O284" s="6"/>
      <c r="P284" s="6"/>
    </row>
    <row r="285" spans="1:16" s="7" customFormat="1" ht="13.5" customHeight="1" x14ac:dyDescent="0.2">
      <c r="A285" s="4"/>
      <c r="B285" s="5"/>
      <c r="C285" s="8"/>
      <c r="D285" s="8"/>
      <c r="G285" s="6"/>
      <c r="H285" s="6"/>
      <c r="I285" s="6"/>
      <c r="J285" s="6"/>
      <c r="K285" s="6"/>
      <c r="L285" s="6"/>
      <c r="M285" s="6"/>
      <c r="N285" s="6"/>
      <c r="O285" s="6"/>
      <c r="P285" s="6"/>
    </row>
    <row r="287" spans="1:16" s="7" customFormat="1" ht="13.5" customHeight="1" x14ac:dyDescent="0.2">
      <c r="A287" s="4"/>
      <c r="B287" s="5"/>
      <c r="C287" s="8"/>
      <c r="D287" s="8"/>
      <c r="G287" s="6"/>
      <c r="H287" s="6"/>
      <c r="I287" s="6"/>
      <c r="J287" s="6"/>
      <c r="K287" s="6"/>
      <c r="L287" s="6"/>
      <c r="M287" s="6"/>
      <c r="N287" s="6"/>
      <c r="O287" s="6"/>
      <c r="P287" s="6"/>
    </row>
    <row r="288" spans="1:16" s="7" customFormat="1" ht="13.5" customHeight="1" x14ac:dyDescent="0.2">
      <c r="A288" s="4"/>
      <c r="B288" s="5"/>
      <c r="C288" s="8"/>
      <c r="D288" s="8"/>
      <c r="G288" s="6"/>
      <c r="H288" s="6"/>
      <c r="I288" s="6"/>
      <c r="J288" s="6"/>
      <c r="K288" s="6"/>
      <c r="L288" s="6"/>
      <c r="M288" s="6"/>
      <c r="N288" s="6"/>
      <c r="O288" s="6"/>
      <c r="P288" s="6"/>
    </row>
    <row r="289" spans="1:16" s="7" customFormat="1" ht="13.5" customHeight="1" x14ac:dyDescent="0.2">
      <c r="A289" s="4"/>
      <c r="B289" s="5"/>
      <c r="C289" s="8"/>
      <c r="D289" s="8"/>
      <c r="G289" s="6"/>
      <c r="H289" s="6"/>
      <c r="I289" s="6"/>
      <c r="J289" s="6"/>
      <c r="K289" s="6"/>
      <c r="L289" s="6"/>
      <c r="M289" s="6"/>
      <c r="N289" s="6"/>
      <c r="O289" s="6"/>
      <c r="P289" s="6"/>
    </row>
    <row r="291" spans="1:16" s="7" customFormat="1" ht="13.5" customHeight="1" x14ac:dyDescent="0.2">
      <c r="A291" s="4"/>
      <c r="B291" s="5"/>
      <c r="C291" s="8"/>
      <c r="D291" s="8"/>
      <c r="G291" s="6"/>
      <c r="H291" s="6"/>
      <c r="I291" s="6"/>
      <c r="J291" s="6"/>
      <c r="K291" s="6"/>
      <c r="L291" s="6"/>
      <c r="M291" s="6"/>
      <c r="N291" s="6"/>
      <c r="O291" s="6"/>
      <c r="P291" s="6"/>
    </row>
    <row r="292" spans="1:16" s="7" customFormat="1" ht="13.5" customHeight="1" x14ac:dyDescent="0.2">
      <c r="A292" s="4"/>
      <c r="B292" s="5"/>
      <c r="C292" s="8"/>
      <c r="D292" s="8"/>
      <c r="G292" s="6"/>
      <c r="H292" s="6"/>
      <c r="I292" s="6"/>
      <c r="J292" s="6"/>
      <c r="K292" s="6"/>
      <c r="L292" s="6"/>
      <c r="M292" s="6"/>
      <c r="N292" s="6"/>
      <c r="O292" s="6"/>
      <c r="P292" s="6"/>
    </row>
    <row r="293" spans="1:16" s="7" customFormat="1" ht="13.5" customHeight="1" x14ac:dyDescent="0.2">
      <c r="A293" s="4"/>
      <c r="B293" s="5"/>
      <c r="C293" s="8"/>
      <c r="D293" s="8"/>
      <c r="G293" s="6"/>
      <c r="H293" s="6"/>
      <c r="I293" s="6"/>
      <c r="J293" s="6"/>
      <c r="K293" s="6"/>
      <c r="L293" s="6"/>
      <c r="M293" s="6"/>
      <c r="N293" s="6"/>
      <c r="O293" s="6"/>
      <c r="P293" s="6"/>
    </row>
    <row r="309" spans="1:16" ht="13.5" customHeight="1" x14ac:dyDescent="0.2">
      <c r="C309" s="8"/>
      <c r="D309" s="8"/>
    </row>
    <row r="311" spans="1:16" ht="13.5" customHeight="1" x14ac:dyDescent="0.2">
      <c r="C311" s="8"/>
      <c r="D311" s="8"/>
    </row>
    <row r="312" spans="1:16" ht="13.5" customHeight="1" x14ac:dyDescent="0.2">
      <c r="C312" s="8"/>
      <c r="D312" s="8"/>
    </row>
    <row r="316" spans="1:16" ht="13.5" customHeight="1" x14ac:dyDescent="0.2">
      <c r="C316" s="8"/>
      <c r="D316" s="8"/>
    </row>
    <row r="318" spans="1:16" s="13" customFormat="1" ht="13.5" customHeight="1" x14ac:dyDescent="0.2">
      <c r="A318" s="9"/>
      <c r="B318" s="5"/>
      <c r="C318" s="8"/>
      <c r="D318" s="8"/>
      <c r="E318" s="12"/>
      <c r="F318" s="12"/>
    </row>
    <row r="320" spans="1:16" s="7" customFormat="1" ht="13.5" customHeight="1" x14ac:dyDescent="0.2">
      <c r="A320" s="4"/>
      <c r="B320" s="5"/>
      <c r="C320" s="8"/>
      <c r="D320" s="8"/>
      <c r="G320" s="6"/>
      <c r="H320" s="6"/>
      <c r="I320" s="6"/>
      <c r="J320" s="6"/>
      <c r="K320" s="6"/>
      <c r="L320" s="6"/>
      <c r="M320" s="6"/>
      <c r="N320" s="6"/>
      <c r="O320" s="6"/>
      <c r="P320" s="6"/>
    </row>
    <row r="321" spans="1:16" s="7" customFormat="1" ht="13.5" customHeight="1" x14ac:dyDescent="0.2">
      <c r="A321" s="4"/>
      <c r="B321" s="5"/>
      <c r="C321" s="8"/>
      <c r="D321" s="8"/>
      <c r="G321" s="6"/>
      <c r="H321" s="6"/>
      <c r="I321" s="6"/>
      <c r="J321" s="6"/>
      <c r="K321" s="6"/>
      <c r="L321" s="6"/>
      <c r="M321" s="6"/>
      <c r="N321" s="6"/>
      <c r="O321" s="6"/>
      <c r="P321" s="6"/>
    </row>
    <row r="322" spans="1:16" s="7" customFormat="1" ht="13.5" customHeight="1" x14ac:dyDescent="0.2">
      <c r="A322" s="4"/>
      <c r="B322" s="5"/>
      <c r="C322" s="8"/>
      <c r="D322" s="8"/>
      <c r="G322" s="6"/>
      <c r="H322" s="6"/>
      <c r="I322" s="6"/>
      <c r="J322" s="6"/>
      <c r="K322" s="6"/>
      <c r="L322" s="6"/>
      <c r="M322" s="6"/>
      <c r="N322" s="6"/>
      <c r="O322" s="6"/>
      <c r="P322" s="6"/>
    </row>
    <row r="323" spans="1:16" s="7" customFormat="1" ht="13.5" customHeight="1" x14ac:dyDescent="0.2">
      <c r="A323" s="4"/>
      <c r="B323" s="5"/>
      <c r="C323" s="8"/>
      <c r="D323" s="8"/>
      <c r="G323" s="6"/>
      <c r="H323" s="6"/>
      <c r="I323" s="6"/>
      <c r="J323" s="6"/>
      <c r="K323" s="6"/>
      <c r="L323" s="6"/>
      <c r="M323" s="6"/>
      <c r="N323" s="6"/>
      <c r="O323" s="6"/>
      <c r="P323" s="6"/>
    </row>
    <row r="324" spans="1:16" s="7" customFormat="1" ht="13.5" customHeight="1" x14ac:dyDescent="0.2">
      <c r="A324" s="4"/>
      <c r="B324" s="5"/>
      <c r="C324" s="8"/>
      <c r="D324" s="8"/>
      <c r="G324" s="6"/>
      <c r="H324" s="6"/>
      <c r="I324" s="6"/>
      <c r="J324" s="6"/>
      <c r="K324" s="6"/>
      <c r="L324" s="6"/>
      <c r="M324" s="6"/>
      <c r="N324" s="6"/>
      <c r="O324" s="6"/>
      <c r="P324" s="6"/>
    </row>
    <row r="325" spans="1:16" s="7" customFormat="1" ht="13.5" customHeight="1" x14ac:dyDescent="0.2">
      <c r="A325" s="4"/>
      <c r="B325" s="5"/>
      <c r="C325" s="8"/>
      <c r="D325" s="8"/>
      <c r="G325" s="6"/>
      <c r="H325" s="6"/>
      <c r="I325" s="6"/>
      <c r="J325" s="6"/>
      <c r="K325" s="6"/>
      <c r="L325" s="6"/>
      <c r="M325" s="6"/>
      <c r="N325" s="6"/>
      <c r="O325" s="6"/>
      <c r="P325" s="6"/>
    </row>
    <row r="326" spans="1:16" s="7" customFormat="1" ht="13.5" customHeight="1" x14ac:dyDescent="0.2">
      <c r="A326" s="4"/>
      <c r="B326" s="5"/>
      <c r="C326" s="8"/>
      <c r="D326" s="8"/>
      <c r="G326" s="6"/>
      <c r="H326" s="6"/>
      <c r="I326" s="6"/>
      <c r="J326" s="6"/>
      <c r="K326" s="6"/>
      <c r="L326" s="6"/>
      <c r="M326" s="6"/>
      <c r="N326" s="6"/>
      <c r="O326" s="6"/>
      <c r="P326" s="6"/>
    </row>
    <row r="327" spans="1:16" s="7" customFormat="1" ht="13.5" customHeight="1" x14ac:dyDescent="0.2">
      <c r="A327" s="4"/>
      <c r="B327" s="5"/>
      <c r="C327" s="8"/>
      <c r="D327" s="8"/>
      <c r="G327" s="6"/>
      <c r="H327" s="6"/>
      <c r="I327" s="6"/>
      <c r="J327" s="6"/>
      <c r="K327" s="6"/>
      <c r="L327" s="6"/>
      <c r="M327" s="6"/>
      <c r="N327" s="6"/>
      <c r="O327" s="6"/>
      <c r="P327" s="6"/>
    </row>
    <row r="330" spans="1:16" s="7" customFormat="1" ht="13.5" customHeight="1" x14ac:dyDescent="0.2">
      <c r="A330" s="4"/>
      <c r="B330" s="5"/>
      <c r="C330" s="8"/>
      <c r="D330" s="8"/>
      <c r="G330" s="6"/>
      <c r="H330" s="6"/>
      <c r="I330" s="6"/>
      <c r="J330" s="6"/>
      <c r="K330" s="6"/>
      <c r="L330" s="6"/>
      <c r="M330" s="6"/>
      <c r="N330" s="6"/>
      <c r="O330" s="6"/>
      <c r="P330" s="6"/>
    </row>
    <row r="331" spans="1:16" s="7" customFormat="1" ht="13.5" customHeight="1" x14ac:dyDescent="0.2">
      <c r="A331" s="4"/>
      <c r="B331" s="5"/>
      <c r="C331" s="8"/>
      <c r="D331" s="8"/>
      <c r="G331" s="6"/>
      <c r="H331" s="6"/>
      <c r="I331" s="6"/>
      <c r="J331" s="6"/>
      <c r="K331" s="6"/>
      <c r="L331" s="6"/>
      <c r="M331" s="6"/>
      <c r="N331" s="6"/>
      <c r="O331" s="6"/>
      <c r="P331" s="6"/>
    </row>
    <row r="333" spans="1:16" s="7" customFormat="1" ht="13.5" customHeight="1" x14ac:dyDescent="0.2">
      <c r="A333" s="4"/>
      <c r="B333" s="5"/>
      <c r="C333" s="8"/>
      <c r="D333" s="8"/>
      <c r="G333" s="6"/>
      <c r="H333" s="6"/>
      <c r="I333" s="6"/>
      <c r="J333" s="6"/>
      <c r="K333" s="6"/>
      <c r="L333" s="6"/>
      <c r="M333" s="6"/>
      <c r="N333" s="6"/>
      <c r="O333" s="6"/>
      <c r="P333" s="6"/>
    </row>
    <row r="334" spans="1:16" s="7" customFormat="1" ht="13.5" customHeight="1" x14ac:dyDescent="0.2">
      <c r="A334" s="4"/>
      <c r="B334" s="5"/>
      <c r="C334" s="8"/>
      <c r="D334" s="8"/>
      <c r="G334" s="6"/>
      <c r="H334" s="6"/>
      <c r="I334" s="6"/>
      <c r="J334" s="6"/>
      <c r="K334" s="6"/>
      <c r="L334" s="6"/>
      <c r="M334" s="6"/>
      <c r="N334" s="6"/>
      <c r="O334" s="6"/>
      <c r="P334" s="6"/>
    </row>
    <row r="337" spans="1:16" s="7" customFormat="1" ht="13.5" customHeight="1" x14ac:dyDescent="0.2">
      <c r="A337" s="4"/>
      <c r="B337" s="10"/>
      <c r="C337" s="11"/>
      <c r="D337" s="11"/>
      <c r="G337" s="6"/>
      <c r="H337" s="6"/>
      <c r="I337" s="6"/>
      <c r="J337" s="6"/>
      <c r="K337" s="6"/>
      <c r="L337" s="6"/>
      <c r="M337" s="6"/>
      <c r="N337" s="6"/>
      <c r="O337" s="6"/>
      <c r="P337" s="6"/>
    </row>
    <row r="340" spans="1:16" s="7" customFormat="1" ht="13.5" customHeight="1" x14ac:dyDescent="0.2">
      <c r="A340" s="4"/>
      <c r="B340" s="5"/>
      <c r="C340" s="8"/>
      <c r="D340" s="8"/>
      <c r="G340" s="6"/>
      <c r="H340" s="6"/>
      <c r="I340" s="6"/>
      <c r="J340" s="6"/>
      <c r="K340" s="6"/>
      <c r="L340" s="6"/>
      <c r="M340" s="6"/>
      <c r="N340" s="6"/>
      <c r="O340" s="6"/>
      <c r="P340" s="6"/>
    </row>
    <row r="341" spans="1:16" s="7" customFormat="1" ht="13.5" customHeight="1" x14ac:dyDescent="0.2">
      <c r="A341" s="4"/>
      <c r="B341" s="5"/>
      <c r="C341" s="8"/>
      <c r="D341" s="8"/>
      <c r="G341" s="6"/>
      <c r="H341" s="6"/>
      <c r="I341" s="6"/>
      <c r="J341" s="6"/>
      <c r="K341" s="6"/>
      <c r="L341" s="6"/>
      <c r="M341" s="6"/>
      <c r="N341" s="6"/>
      <c r="O341" s="6"/>
      <c r="P341" s="6"/>
    </row>
    <row r="342" spans="1:16" s="7" customFormat="1" ht="13.5" customHeight="1" x14ac:dyDescent="0.2">
      <c r="A342" s="4"/>
      <c r="B342" s="5"/>
      <c r="C342" s="8"/>
      <c r="D342" s="8"/>
      <c r="G342" s="6"/>
      <c r="H342" s="6"/>
      <c r="I342" s="6"/>
      <c r="J342" s="6"/>
      <c r="K342" s="6"/>
      <c r="L342" s="6"/>
      <c r="M342" s="6"/>
      <c r="N342" s="6"/>
      <c r="O342" s="6"/>
      <c r="P342" s="6"/>
    </row>
    <row r="343" spans="1:16" s="7" customFormat="1" ht="13.5" customHeight="1" x14ac:dyDescent="0.2">
      <c r="A343" s="4"/>
      <c r="B343" s="5"/>
      <c r="C343" s="8"/>
      <c r="D343" s="8"/>
      <c r="G343" s="6"/>
      <c r="H343" s="6"/>
      <c r="I343" s="6"/>
      <c r="J343" s="6"/>
      <c r="K343" s="6"/>
      <c r="L343" s="6"/>
      <c r="M343" s="6"/>
      <c r="N343" s="6"/>
      <c r="O343" s="6"/>
      <c r="P343" s="6"/>
    </row>
    <row r="344" spans="1:16" s="7" customFormat="1" ht="13.5" customHeight="1" x14ac:dyDescent="0.2">
      <c r="A344" s="4"/>
      <c r="B344" s="5"/>
      <c r="C344" s="8"/>
      <c r="D344" s="8"/>
      <c r="G344" s="6"/>
      <c r="H344" s="6"/>
      <c r="I344" s="6"/>
      <c r="J344" s="6"/>
      <c r="K344" s="6"/>
      <c r="L344" s="6"/>
      <c r="M344" s="6"/>
      <c r="N344" s="6"/>
      <c r="O344" s="6"/>
      <c r="P344" s="6"/>
    </row>
    <row r="346" spans="1:16" s="7" customFormat="1" ht="13.5" customHeight="1" x14ac:dyDescent="0.2">
      <c r="A346" s="4"/>
      <c r="B346" s="5"/>
      <c r="C346" s="8"/>
      <c r="D346" s="8"/>
      <c r="G346" s="6"/>
      <c r="H346" s="6"/>
      <c r="I346" s="6"/>
      <c r="J346" s="6"/>
      <c r="K346" s="6"/>
      <c r="L346" s="6"/>
      <c r="M346" s="6"/>
      <c r="N346" s="6"/>
      <c r="O346" s="6"/>
      <c r="P346" s="6"/>
    </row>
    <row r="347" spans="1:16" s="7" customFormat="1" ht="13.5" customHeight="1" x14ac:dyDescent="0.2">
      <c r="A347" s="4"/>
      <c r="B347" s="5"/>
      <c r="C347" s="8"/>
      <c r="D347" s="8"/>
      <c r="G347" s="6"/>
      <c r="H347" s="6"/>
      <c r="I347" s="6"/>
      <c r="J347" s="6"/>
      <c r="K347" s="6"/>
      <c r="L347" s="6"/>
      <c r="M347" s="6"/>
      <c r="N347" s="6"/>
      <c r="O347" s="6"/>
      <c r="P347" s="6"/>
    </row>
    <row r="348" spans="1:16" s="7" customFormat="1" ht="13.5" customHeight="1" x14ac:dyDescent="0.2">
      <c r="A348" s="4"/>
      <c r="B348" s="5"/>
      <c r="C348" s="8"/>
      <c r="D348" s="8"/>
      <c r="G348" s="6"/>
      <c r="H348" s="6"/>
      <c r="I348" s="6"/>
      <c r="J348" s="6"/>
      <c r="K348" s="6"/>
      <c r="L348" s="6"/>
      <c r="M348" s="6"/>
      <c r="N348" s="6"/>
      <c r="O348" s="6"/>
      <c r="P348" s="6"/>
    </row>
    <row r="350" spans="1:16" s="7" customFormat="1" ht="13.5" customHeight="1" x14ac:dyDescent="0.2">
      <c r="A350" s="4"/>
      <c r="B350" s="5"/>
      <c r="C350" s="8"/>
      <c r="D350" s="8"/>
      <c r="G350" s="6"/>
      <c r="H350" s="6"/>
      <c r="I350" s="6"/>
      <c r="J350" s="6"/>
      <c r="K350" s="6"/>
      <c r="L350" s="6"/>
      <c r="M350" s="6"/>
      <c r="N350" s="6"/>
      <c r="O350" s="6"/>
      <c r="P350" s="6"/>
    </row>
    <row r="351" spans="1:16" s="7" customFormat="1" ht="13.5" customHeight="1" x14ac:dyDescent="0.2">
      <c r="A351" s="4"/>
      <c r="B351" s="5"/>
      <c r="C351" s="8"/>
      <c r="D351" s="8"/>
      <c r="G351" s="6"/>
      <c r="H351" s="6"/>
      <c r="I351" s="6"/>
      <c r="J351" s="6"/>
      <c r="K351" s="6"/>
      <c r="L351" s="6"/>
      <c r="M351" s="6"/>
      <c r="N351" s="6"/>
      <c r="O351" s="6"/>
      <c r="P351" s="6"/>
    </row>
    <row r="352" spans="1:16" s="7" customFormat="1" ht="13.5" customHeight="1" x14ac:dyDescent="0.2">
      <c r="A352" s="4"/>
      <c r="B352" s="5"/>
      <c r="C352" s="8"/>
      <c r="D352" s="8"/>
      <c r="G352" s="6"/>
      <c r="H352" s="6"/>
      <c r="I352" s="6"/>
      <c r="J352" s="6"/>
      <c r="K352" s="6"/>
      <c r="L352" s="6"/>
      <c r="M352" s="6"/>
      <c r="N352" s="6"/>
      <c r="O352" s="6"/>
      <c r="P352" s="6"/>
    </row>
    <row r="354" spans="1:16" s="7" customFormat="1" ht="13.5" customHeight="1" x14ac:dyDescent="0.2">
      <c r="A354" s="4"/>
      <c r="B354" s="5"/>
      <c r="C354" s="8"/>
      <c r="D354" s="8"/>
      <c r="G354" s="6"/>
      <c r="H354" s="6"/>
      <c r="I354" s="6"/>
      <c r="J354" s="6"/>
      <c r="K354" s="6"/>
      <c r="L354" s="6"/>
      <c r="M354" s="6"/>
      <c r="N354" s="6"/>
      <c r="O354" s="6"/>
      <c r="P354" s="6"/>
    </row>
    <row r="355" spans="1:16" s="7" customFormat="1" ht="13.5" customHeight="1" x14ac:dyDescent="0.2">
      <c r="A355" s="4"/>
      <c r="B355" s="5"/>
      <c r="C355" s="8"/>
      <c r="D355" s="8"/>
      <c r="G355" s="6"/>
      <c r="H355" s="6"/>
      <c r="I355" s="6"/>
      <c r="J355" s="6"/>
      <c r="K355" s="6"/>
      <c r="L355" s="6"/>
      <c r="M355" s="6"/>
      <c r="N355" s="6"/>
      <c r="O355" s="6"/>
      <c r="P355" s="6"/>
    </row>
    <row r="356" spans="1:16" s="7" customFormat="1" ht="13.5" customHeight="1" x14ac:dyDescent="0.2">
      <c r="A356" s="4"/>
      <c r="B356" s="5"/>
      <c r="C356" s="8"/>
      <c r="D356" s="8"/>
      <c r="G356" s="6"/>
      <c r="H356" s="6"/>
      <c r="I356" s="6"/>
      <c r="J356" s="6"/>
      <c r="K356" s="6"/>
      <c r="L356" s="6"/>
      <c r="M356" s="6"/>
      <c r="N356" s="6"/>
      <c r="O356" s="6"/>
      <c r="P356" s="6"/>
    </row>
    <row r="359" spans="1:16" s="7" customFormat="1" ht="13.5" customHeight="1" x14ac:dyDescent="0.2">
      <c r="A359" s="4"/>
      <c r="B359" s="5"/>
      <c r="C359" s="8"/>
      <c r="D359" s="8"/>
      <c r="G359" s="6"/>
      <c r="H359" s="6"/>
      <c r="I359" s="6"/>
      <c r="J359" s="6"/>
      <c r="K359" s="6"/>
      <c r="L359" s="6"/>
      <c r="M359" s="6"/>
      <c r="N359" s="6"/>
      <c r="O359" s="6"/>
      <c r="P359" s="6"/>
    </row>
    <row r="360" spans="1:16" s="7" customFormat="1" ht="13.5" customHeight="1" x14ac:dyDescent="0.2">
      <c r="A360" s="4"/>
      <c r="B360" s="5"/>
      <c r="C360" s="8"/>
      <c r="D360" s="8"/>
      <c r="G360" s="6"/>
      <c r="H360" s="6"/>
      <c r="I360" s="6"/>
      <c r="J360" s="6"/>
      <c r="K360" s="6"/>
      <c r="L360" s="6"/>
      <c r="M360" s="6"/>
      <c r="N360" s="6"/>
      <c r="O360" s="6"/>
      <c r="P360" s="6"/>
    </row>
    <row r="361" spans="1:16" s="7" customFormat="1" ht="13.5" customHeight="1" x14ac:dyDescent="0.2">
      <c r="A361" s="4"/>
      <c r="B361" s="5"/>
      <c r="C361" s="8"/>
      <c r="D361" s="8"/>
      <c r="G361" s="6"/>
      <c r="H361" s="6"/>
      <c r="I361" s="6"/>
      <c r="J361" s="6"/>
      <c r="K361" s="6"/>
      <c r="L361" s="6"/>
      <c r="M361" s="6"/>
      <c r="N361" s="6"/>
      <c r="O361" s="6"/>
      <c r="P361" s="6"/>
    </row>
    <row r="362" spans="1:16" s="7" customFormat="1" ht="13.5" customHeight="1" x14ac:dyDescent="0.2">
      <c r="A362" s="4"/>
      <c r="B362" s="5"/>
      <c r="C362" s="8"/>
      <c r="D362" s="8"/>
      <c r="G362" s="6"/>
      <c r="H362" s="6"/>
      <c r="I362" s="6"/>
      <c r="J362" s="6"/>
      <c r="K362" s="6"/>
      <c r="L362" s="6"/>
      <c r="M362" s="6"/>
      <c r="N362" s="6"/>
      <c r="O362" s="6"/>
      <c r="P362" s="6"/>
    </row>
    <row r="363" spans="1:16" s="7" customFormat="1" ht="13.5" customHeight="1" x14ac:dyDescent="0.2">
      <c r="A363" s="4"/>
      <c r="B363" s="5"/>
      <c r="C363" s="8"/>
      <c r="D363" s="8"/>
      <c r="G363" s="6"/>
      <c r="H363" s="6"/>
      <c r="I363" s="6"/>
      <c r="J363" s="6"/>
      <c r="K363" s="6"/>
      <c r="L363" s="6"/>
      <c r="M363" s="6"/>
      <c r="N363" s="6"/>
      <c r="O363" s="6"/>
      <c r="P363" s="6"/>
    </row>
    <row r="365" spans="1:16" s="7" customFormat="1" ht="13.5" customHeight="1" x14ac:dyDescent="0.2">
      <c r="A365" s="4"/>
      <c r="B365" s="5"/>
      <c r="C365" s="8"/>
      <c r="D365" s="8"/>
      <c r="G365" s="6"/>
      <c r="H365" s="6"/>
      <c r="I365" s="6"/>
      <c r="J365" s="6"/>
      <c r="K365" s="6"/>
      <c r="L365" s="6"/>
      <c r="M365" s="6"/>
      <c r="N365" s="6"/>
      <c r="O365" s="6"/>
      <c r="P365" s="6"/>
    </row>
    <row r="366" spans="1:16" s="7" customFormat="1" ht="13.5" customHeight="1" x14ac:dyDescent="0.2">
      <c r="A366" s="4"/>
      <c r="B366" s="5"/>
      <c r="C366" s="8"/>
      <c r="D366" s="8"/>
      <c r="G366" s="6"/>
      <c r="H366" s="6"/>
      <c r="I366" s="6"/>
      <c r="J366" s="6"/>
      <c r="K366" s="6"/>
      <c r="L366" s="6"/>
      <c r="M366" s="6"/>
      <c r="N366" s="6"/>
      <c r="O366" s="6"/>
      <c r="P366" s="6"/>
    </row>
    <row r="367" spans="1:16" s="7" customFormat="1" ht="13.5" customHeight="1" x14ac:dyDescent="0.2">
      <c r="A367" s="4"/>
      <c r="B367" s="5"/>
      <c r="C367" s="8"/>
      <c r="D367" s="8"/>
      <c r="G367" s="6"/>
      <c r="H367" s="6"/>
      <c r="I367" s="6"/>
      <c r="J367" s="6"/>
      <c r="K367" s="6"/>
      <c r="L367" s="6"/>
      <c r="M367" s="6"/>
      <c r="N367" s="6"/>
      <c r="O367" s="6"/>
      <c r="P367" s="6"/>
    </row>
    <row r="369" spans="1:16" s="7" customFormat="1" ht="13.5" customHeight="1" x14ac:dyDescent="0.2">
      <c r="A369" s="4"/>
      <c r="B369" s="5"/>
      <c r="C369" s="8"/>
      <c r="D369" s="8"/>
      <c r="G369" s="6"/>
      <c r="H369" s="6"/>
      <c r="I369" s="6"/>
      <c r="J369" s="6"/>
      <c r="K369" s="6"/>
      <c r="L369" s="6"/>
      <c r="M369" s="6"/>
      <c r="N369" s="6"/>
      <c r="O369" s="6"/>
      <c r="P369" s="6"/>
    </row>
    <row r="370" spans="1:16" s="7" customFormat="1" ht="13.5" customHeight="1" x14ac:dyDescent="0.2">
      <c r="A370" s="4"/>
      <c r="B370" s="5"/>
      <c r="C370" s="8"/>
      <c r="D370" s="8"/>
      <c r="G370" s="6"/>
      <c r="H370" s="6"/>
      <c r="I370" s="6"/>
      <c r="J370" s="6"/>
      <c r="K370" s="6"/>
      <c r="L370" s="6"/>
      <c r="M370" s="6"/>
      <c r="N370" s="6"/>
      <c r="O370" s="6"/>
      <c r="P370" s="6"/>
    </row>
    <row r="371" spans="1:16" s="7" customFormat="1" ht="13.5" customHeight="1" x14ac:dyDescent="0.2">
      <c r="A371" s="4"/>
      <c r="B371" s="5"/>
      <c r="C371" s="8"/>
      <c r="D371" s="8"/>
      <c r="G371" s="6"/>
      <c r="H371" s="6"/>
      <c r="I371" s="6"/>
      <c r="J371" s="6"/>
      <c r="K371" s="6"/>
      <c r="L371" s="6"/>
      <c r="M371" s="6"/>
      <c r="N371" s="6"/>
      <c r="O371" s="6"/>
      <c r="P371" s="6"/>
    </row>
    <row r="373" spans="1:16" s="7" customFormat="1" ht="13.5" customHeight="1" x14ac:dyDescent="0.2">
      <c r="A373" s="4"/>
      <c r="B373" s="5"/>
      <c r="C373" s="8"/>
      <c r="D373" s="8"/>
      <c r="G373" s="6"/>
      <c r="H373" s="6"/>
      <c r="I373" s="6"/>
      <c r="J373" s="6"/>
      <c r="K373" s="6"/>
      <c r="L373" s="6"/>
      <c r="M373" s="6"/>
      <c r="N373" s="6"/>
      <c r="O373" s="6"/>
      <c r="P373" s="6"/>
    </row>
    <row r="374" spans="1:16" s="7" customFormat="1" ht="13.5" customHeight="1" x14ac:dyDescent="0.2">
      <c r="A374" s="4"/>
      <c r="B374" s="5"/>
      <c r="C374" s="8"/>
      <c r="D374" s="8"/>
      <c r="G374" s="6"/>
      <c r="H374" s="6"/>
      <c r="I374" s="6"/>
      <c r="J374" s="6"/>
      <c r="K374" s="6"/>
      <c r="L374" s="6"/>
      <c r="M374" s="6"/>
      <c r="N374" s="6"/>
      <c r="O374" s="6"/>
      <c r="P374" s="6"/>
    </row>
    <row r="375" spans="1:16" s="7" customFormat="1" ht="13.5" customHeight="1" x14ac:dyDescent="0.2">
      <c r="A375" s="4"/>
      <c r="B375" s="5"/>
      <c r="C375" s="8"/>
      <c r="D375" s="8"/>
      <c r="G375" s="6"/>
      <c r="H375" s="6"/>
      <c r="I375" s="6"/>
      <c r="J375" s="6"/>
      <c r="K375" s="6"/>
      <c r="L375" s="6"/>
      <c r="M375" s="6"/>
      <c r="N375" s="6"/>
      <c r="O375" s="6"/>
      <c r="P375" s="6"/>
    </row>
    <row r="378" spans="1:16" s="7" customFormat="1" ht="13.5" customHeight="1" x14ac:dyDescent="0.2">
      <c r="A378" s="4"/>
      <c r="B378" s="5"/>
      <c r="C378" s="8"/>
      <c r="D378" s="8"/>
      <c r="G378" s="6"/>
      <c r="H378" s="6"/>
      <c r="I378" s="6"/>
      <c r="J378" s="6"/>
      <c r="K378" s="6"/>
      <c r="L378" s="6"/>
      <c r="M378" s="6"/>
      <c r="N378" s="6"/>
      <c r="O378" s="6"/>
      <c r="P378" s="6"/>
    </row>
    <row r="379" spans="1:16" s="7" customFormat="1" ht="13.5" customHeight="1" x14ac:dyDescent="0.2">
      <c r="A379" s="4"/>
      <c r="B379" s="5"/>
      <c r="C379" s="8"/>
      <c r="D379" s="8"/>
      <c r="G379" s="6"/>
      <c r="H379" s="6"/>
      <c r="I379" s="6"/>
      <c r="J379" s="6"/>
      <c r="K379" s="6"/>
      <c r="L379" s="6"/>
      <c r="M379" s="6"/>
      <c r="N379" s="6"/>
      <c r="O379" s="6"/>
      <c r="P379" s="6"/>
    </row>
    <row r="380" spans="1:16" s="7" customFormat="1" ht="13.5" customHeight="1" x14ac:dyDescent="0.2">
      <c r="A380" s="4"/>
      <c r="B380" s="5"/>
      <c r="C380" s="8"/>
      <c r="D380" s="8"/>
      <c r="G380" s="6"/>
      <c r="H380" s="6"/>
      <c r="I380" s="6"/>
      <c r="J380" s="6"/>
      <c r="K380" s="6"/>
      <c r="L380" s="6"/>
      <c r="M380" s="6"/>
      <c r="N380" s="6"/>
      <c r="O380" s="6"/>
      <c r="P380" s="6"/>
    </row>
    <row r="382" spans="1:16" s="7" customFormat="1" ht="13.5" customHeight="1" x14ac:dyDescent="0.2">
      <c r="A382" s="4"/>
      <c r="B382" s="5"/>
      <c r="C382" s="8"/>
      <c r="D382" s="8"/>
      <c r="G382" s="6"/>
      <c r="H382" s="6"/>
      <c r="I382" s="6"/>
      <c r="J382" s="6"/>
      <c r="K382" s="6"/>
      <c r="L382" s="6"/>
      <c r="M382" s="6"/>
      <c r="N382" s="6"/>
      <c r="O382" s="6"/>
      <c r="P382" s="6"/>
    </row>
    <row r="383" spans="1:16" s="7" customFormat="1" ht="13.5" customHeight="1" x14ac:dyDescent="0.2">
      <c r="A383" s="4"/>
      <c r="B383" s="5"/>
      <c r="C383" s="8"/>
      <c r="D383" s="8"/>
      <c r="G383" s="6"/>
      <c r="H383" s="6"/>
      <c r="I383" s="6"/>
      <c r="J383" s="6"/>
      <c r="K383" s="6"/>
      <c r="L383" s="6"/>
      <c r="M383" s="6"/>
      <c r="N383" s="6"/>
      <c r="O383" s="6"/>
      <c r="P383" s="6"/>
    </row>
    <row r="384" spans="1:16" s="7" customFormat="1" ht="13.5" customHeight="1" x14ac:dyDescent="0.2">
      <c r="A384" s="4"/>
      <c r="B384" s="5"/>
      <c r="C384" s="8"/>
      <c r="D384" s="8"/>
      <c r="G384" s="6"/>
      <c r="H384" s="6"/>
      <c r="I384" s="6"/>
      <c r="J384" s="6"/>
      <c r="K384" s="6"/>
      <c r="L384" s="6"/>
      <c r="M384" s="6"/>
      <c r="N384" s="6"/>
      <c r="O384" s="6"/>
      <c r="P384" s="6"/>
    </row>
    <row r="386" spans="1:16" s="7" customFormat="1" ht="13.5" customHeight="1" x14ac:dyDescent="0.2">
      <c r="A386" s="4"/>
      <c r="B386" s="5"/>
      <c r="C386" s="8"/>
      <c r="D386" s="8"/>
      <c r="G386" s="6"/>
      <c r="H386" s="6"/>
      <c r="I386" s="6"/>
      <c r="J386" s="6"/>
      <c r="K386" s="6"/>
      <c r="L386" s="6"/>
      <c r="M386" s="6"/>
      <c r="N386" s="6"/>
      <c r="O386" s="6"/>
      <c r="P386" s="6"/>
    </row>
    <row r="387" spans="1:16" s="7" customFormat="1" ht="13.5" customHeight="1" x14ac:dyDescent="0.2">
      <c r="A387" s="4"/>
      <c r="B387" s="5"/>
      <c r="C387" s="8"/>
      <c r="D387" s="8"/>
      <c r="G387" s="6"/>
      <c r="H387" s="6"/>
      <c r="I387" s="6"/>
      <c r="J387" s="6"/>
      <c r="K387" s="6"/>
      <c r="L387" s="6"/>
      <c r="M387" s="6"/>
      <c r="N387" s="6"/>
      <c r="O387" s="6"/>
      <c r="P387" s="6"/>
    </row>
    <row r="388" spans="1:16" s="7" customFormat="1" ht="13.5" customHeight="1" x14ac:dyDescent="0.2">
      <c r="A388" s="4"/>
      <c r="B388" s="5"/>
      <c r="C388" s="8"/>
      <c r="D388" s="8"/>
      <c r="G388" s="6"/>
      <c r="H388" s="6"/>
      <c r="I388" s="6"/>
      <c r="J388" s="6"/>
      <c r="K388" s="6"/>
      <c r="L388" s="6"/>
      <c r="M388" s="6"/>
      <c r="N388" s="6"/>
      <c r="O388" s="6"/>
      <c r="P388" s="6"/>
    </row>
    <row r="390" spans="1:16" s="7" customFormat="1" ht="13.5" customHeight="1" x14ac:dyDescent="0.2">
      <c r="A390" s="4"/>
      <c r="B390" s="5"/>
      <c r="C390" s="8"/>
      <c r="D390" s="8"/>
      <c r="G390" s="6"/>
      <c r="H390" s="6"/>
      <c r="I390" s="6"/>
      <c r="J390" s="6"/>
      <c r="K390" s="6"/>
      <c r="L390" s="6"/>
      <c r="M390" s="6"/>
      <c r="N390" s="6"/>
      <c r="O390" s="6"/>
      <c r="P390" s="6"/>
    </row>
    <row r="391" spans="1:16" s="7" customFormat="1" ht="13.5" customHeight="1" x14ac:dyDescent="0.2">
      <c r="A391" s="4"/>
      <c r="B391" s="5"/>
      <c r="C391" s="8"/>
      <c r="D391" s="8"/>
      <c r="G391" s="6"/>
      <c r="H391" s="6"/>
      <c r="I391" s="6"/>
      <c r="J391" s="6"/>
      <c r="K391" s="6"/>
      <c r="L391" s="6"/>
      <c r="M391" s="6"/>
      <c r="N391" s="6"/>
      <c r="O391" s="6"/>
      <c r="P391" s="6"/>
    </row>
    <row r="392" spans="1:16" s="7" customFormat="1" ht="13.5" customHeight="1" x14ac:dyDescent="0.2">
      <c r="A392" s="4"/>
      <c r="B392" s="5"/>
      <c r="C392" s="8"/>
      <c r="D392" s="8"/>
      <c r="G392" s="6"/>
      <c r="H392" s="6"/>
      <c r="I392" s="6"/>
      <c r="J392" s="6"/>
      <c r="K392" s="6"/>
      <c r="L392" s="6"/>
      <c r="M392" s="6"/>
      <c r="N392" s="6"/>
      <c r="O392" s="6"/>
      <c r="P392" s="6"/>
    </row>
    <row r="395" spans="1:16" s="7" customFormat="1" ht="13.5" customHeight="1" x14ac:dyDescent="0.2">
      <c r="A395" s="4"/>
      <c r="B395" s="5"/>
      <c r="C395" s="8"/>
      <c r="D395" s="8"/>
      <c r="G395" s="6"/>
      <c r="H395" s="6"/>
      <c r="I395" s="6"/>
      <c r="J395" s="6"/>
      <c r="K395" s="6"/>
      <c r="L395" s="6"/>
      <c r="M395" s="6"/>
      <c r="N395" s="6"/>
      <c r="O395" s="6"/>
      <c r="P395" s="6"/>
    </row>
    <row r="396" spans="1:16" s="7" customFormat="1" ht="13.5" customHeight="1" x14ac:dyDescent="0.2">
      <c r="A396" s="4"/>
      <c r="B396" s="5"/>
      <c r="C396" s="8"/>
      <c r="D396" s="8"/>
      <c r="G396" s="6"/>
      <c r="H396" s="6"/>
      <c r="I396" s="6"/>
      <c r="J396" s="6"/>
      <c r="K396" s="6"/>
      <c r="L396" s="6"/>
      <c r="M396" s="6"/>
      <c r="N396" s="6"/>
      <c r="O396" s="6"/>
      <c r="P396" s="6"/>
    </row>
    <row r="397" spans="1:16" s="7" customFormat="1" ht="13.5" customHeight="1" x14ac:dyDescent="0.2">
      <c r="A397" s="4"/>
      <c r="B397" s="5"/>
      <c r="C397" s="8"/>
      <c r="D397" s="8"/>
      <c r="G397" s="6"/>
      <c r="H397" s="6"/>
      <c r="I397" s="6"/>
      <c r="J397" s="6"/>
      <c r="K397" s="6"/>
      <c r="L397" s="6"/>
      <c r="M397" s="6"/>
      <c r="N397" s="6"/>
      <c r="O397" s="6"/>
      <c r="P397" s="6"/>
    </row>
    <row r="399" spans="1:16" s="7" customFormat="1" ht="13.5" customHeight="1" x14ac:dyDescent="0.2">
      <c r="A399" s="4"/>
      <c r="B399" s="5"/>
      <c r="C399" s="8"/>
      <c r="D399" s="8"/>
      <c r="G399" s="6"/>
      <c r="H399" s="6"/>
      <c r="I399" s="6"/>
      <c r="J399" s="6"/>
      <c r="K399" s="6"/>
      <c r="L399" s="6"/>
      <c r="M399" s="6"/>
      <c r="N399" s="6"/>
      <c r="O399" s="6"/>
      <c r="P399" s="6"/>
    </row>
    <row r="400" spans="1:16" ht="13.5" customHeight="1" x14ac:dyDescent="0.2">
      <c r="C400" s="8"/>
      <c r="D400" s="8"/>
    </row>
    <row r="401" spans="1:6" ht="13.5" customHeight="1" x14ac:dyDescent="0.2">
      <c r="C401" s="8"/>
      <c r="D401" s="8"/>
    </row>
    <row r="403" spans="1:6" ht="13.5" customHeight="1" x14ac:dyDescent="0.2">
      <c r="C403" s="8"/>
      <c r="D403" s="8"/>
    </row>
    <row r="404" spans="1:6" ht="13.5" customHeight="1" x14ac:dyDescent="0.2">
      <c r="C404" s="8"/>
      <c r="D404" s="8"/>
    </row>
    <row r="405" spans="1:6" ht="13.5" customHeight="1" x14ac:dyDescent="0.2">
      <c r="C405" s="8"/>
      <c r="D405" s="8"/>
    </row>
    <row r="407" spans="1:6" ht="13.5" customHeight="1" x14ac:dyDescent="0.2">
      <c r="C407" s="8"/>
      <c r="D407" s="8"/>
    </row>
    <row r="408" spans="1:6" ht="13.5" customHeight="1" x14ac:dyDescent="0.2">
      <c r="C408" s="8"/>
      <c r="D408" s="8"/>
    </row>
    <row r="409" spans="1:6" s="22" customFormat="1" ht="13.5" customHeight="1" x14ac:dyDescent="0.25">
      <c r="A409" s="18"/>
      <c r="B409" s="5"/>
      <c r="C409" s="8"/>
      <c r="D409" s="8"/>
      <c r="E409" s="21"/>
      <c r="F409" s="21"/>
    </row>
    <row r="410" spans="1:6" s="13" customFormat="1" ht="13.5" customHeight="1" x14ac:dyDescent="0.2">
      <c r="A410" s="9"/>
      <c r="B410" s="5"/>
      <c r="C410" s="6"/>
      <c r="D410" s="6"/>
      <c r="E410" s="12"/>
      <c r="F410" s="12"/>
    </row>
    <row r="411" spans="1:6" ht="13.5" customHeight="1" x14ac:dyDescent="0.2">
      <c r="C411" s="8"/>
      <c r="D411" s="8"/>
    </row>
    <row r="412" spans="1:6" ht="13.5" customHeight="1" x14ac:dyDescent="0.2">
      <c r="C412" s="14"/>
      <c r="D412" s="14"/>
    </row>
    <row r="413" spans="1:6" ht="13.5" customHeight="1" x14ac:dyDescent="0.2">
      <c r="C413" s="16"/>
      <c r="D413" s="16"/>
    </row>
    <row r="414" spans="1:6" ht="13.5" customHeight="1" x14ac:dyDescent="0.2">
      <c r="C414" s="16"/>
      <c r="D414" s="16"/>
    </row>
    <row r="415" spans="1:6" ht="13.5" customHeight="1" x14ac:dyDescent="0.2">
      <c r="C415" s="16"/>
      <c r="D415" s="16"/>
    </row>
    <row r="416" spans="1:6" s="17" customFormat="1" ht="13.5" customHeight="1" x14ac:dyDescent="0.15">
      <c r="A416" s="4"/>
      <c r="B416" s="5"/>
      <c r="C416" s="16"/>
      <c r="D416" s="16"/>
      <c r="E416" s="23"/>
      <c r="F416" s="23"/>
    </row>
    <row r="417" spans="1:16" ht="13.5" customHeight="1" x14ac:dyDescent="0.2">
      <c r="C417" s="8"/>
      <c r="D417" s="8"/>
    </row>
    <row r="418" spans="1:16" s="13" customFormat="1" ht="13.5" customHeight="1" x14ac:dyDescent="0.2">
      <c r="A418" s="9"/>
      <c r="B418" s="5"/>
      <c r="C418" s="8"/>
      <c r="D418" s="8"/>
      <c r="E418" s="12"/>
      <c r="F418" s="12"/>
    </row>
    <row r="419" spans="1:16" ht="13.5" customHeight="1" x14ac:dyDescent="0.2">
      <c r="C419" s="8"/>
      <c r="D419" s="8"/>
    </row>
    <row r="420" spans="1:16" ht="13.5" customHeight="1" x14ac:dyDescent="0.2">
      <c r="C420" s="8"/>
      <c r="D420" s="8"/>
    </row>
    <row r="421" spans="1:16" ht="13.5" customHeight="1" x14ac:dyDescent="0.2">
      <c r="C421" s="8"/>
      <c r="D421" s="8"/>
    </row>
    <row r="423" spans="1:16" s="13" customFormat="1" ht="13.5" customHeight="1" x14ac:dyDescent="0.2">
      <c r="A423" s="9"/>
      <c r="B423" s="5"/>
      <c r="C423" s="6"/>
      <c r="D423" s="6"/>
      <c r="E423" s="12"/>
      <c r="F423" s="12"/>
    </row>
    <row r="424" spans="1:16" ht="13.5" customHeight="1" x14ac:dyDescent="0.2">
      <c r="C424" s="8"/>
      <c r="D424" s="8"/>
    </row>
    <row r="426" spans="1:16" ht="13.5" customHeight="1" x14ac:dyDescent="0.2">
      <c r="C426" s="17"/>
      <c r="D426" s="17"/>
    </row>
    <row r="427" spans="1:16" ht="13.5" customHeight="1" x14ac:dyDescent="0.2">
      <c r="C427" s="17"/>
      <c r="D427" s="17"/>
    </row>
    <row r="428" spans="1:16" ht="13.5" customHeight="1" x14ac:dyDescent="0.2">
      <c r="B428" s="19"/>
      <c r="C428" s="20"/>
      <c r="D428" s="20"/>
    </row>
    <row r="429" spans="1:16" ht="13.5" customHeight="1" x14ac:dyDescent="0.2">
      <c r="B429" s="10"/>
      <c r="C429" s="13"/>
      <c r="D429" s="13"/>
    </row>
    <row r="431" spans="1:16" ht="13.5" customHeight="1" x14ac:dyDescent="0.2">
      <c r="C431" s="8"/>
      <c r="D431" s="8"/>
    </row>
    <row r="432" spans="1:16" s="7" customFormat="1" ht="13.5" customHeight="1" x14ac:dyDescent="0.2">
      <c r="A432" s="4"/>
      <c r="B432" s="5"/>
      <c r="C432" s="8"/>
      <c r="D432" s="8"/>
      <c r="G432" s="6"/>
      <c r="H432" s="6"/>
      <c r="I432" s="6"/>
      <c r="J432" s="6"/>
      <c r="K432" s="6"/>
      <c r="L432" s="6"/>
      <c r="M432" s="6"/>
      <c r="N432" s="6"/>
      <c r="O432" s="6"/>
      <c r="P432" s="6"/>
    </row>
    <row r="433" spans="1:16" s="7" customFormat="1" ht="13.5" customHeight="1" x14ac:dyDescent="0.2">
      <c r="A433" s="4"/>
      <c r="B433" s="5"/>
      <c r="C433" s="8"/>
      <c r="D433" s="8"/>
      <c r="G433" s="6"/>
      <c r="H433" s="6"/>
      <c r="I433" s="6"/>
      <c r="J433" s="6"/>
      <c r="K433" s="6"/>
      <c r="L433" s="6"/>
      <c r="M433" s="6"/>
      <c r="N433" s="6"/>
      <c r="O433" s="6"/>
      <c r="P433" s="6"/>
    </row>
    <row r="434" spans="1:16" s="7" customFormat="1" ht="13.5" customHeight="1" x14ac:dyDescent="0.2">
      <c r="A434" s="4"/>
      <c r="B434" s="5"/>
      <c r="C434" s="8"/>
      <c r="D434" s="8"/>
      <c r="G434" s="6"/>
      <c r="H434" s="6"/>
      <c r="I434" s="6"/>
      <c r="J434" s="6"/>
      <c r="K434" s="6"/>
      <c r="L434" s="6"/>
      <c r="M434" s="6"/>
      <c r="N434" s="6"/>
      <c r="O434" s="6"/>
      <c r="P434" s="6"/>
    </row>
    <row r="435" spans="1:16" s="7" customFormat="1" ht="13.5" customHeight="1" x14ac:dyDescent="0.2">
      <c r="A435" s="4"/>
      <c r="B435" s="5"/>
      <c r="C435" s="8"/>
      <c r="D435" s="8"/>
      <c r="G435" s="6"/>
      <c r="H435" s="6"/>
      <c r="I435" s="6"/>
      <c r="J435" s="6"/>
      <c r="K435" s="6"/>
      <c r="L435" s="6"/>
      <c r="M435" s="6"/>
      <c r="N435" s="6"/>
      <c r="O435" s="6"/>
      <c r="P435" s="6"/>
    </row>
    <row r="436" spans="1:16" s="7" customFormat="1" ht="13.5" customHeight="1" x14ac:dyDescent="0.2">
      <c r="A436" s="4"/>
      <c r="B436" s="5"/>
      <c r="C436" s="8"/>
      <c r="D436" s="8"/>
      <c r="G436" s="6"/>
      <c r="H436" s="6"/>
      <c r="I436" s="6"/>
      <c r="J436" s="6"/>
      <c r="K436" s="6"/>
      <c r="L436" s="6"/>
      <c r="M436" s="6"/>
      <c r="N436" s="6"/>
      <c r="O436" s="6"/>
      <c r="P436" s="6"/>
    </row>
    <row r="437" spans="1:16" s="7" customFormat="1" ht="13.5" customHeight="1" x14ac:dyDescent="0.2">
      <c r="A437" s="4"/>
      <c r="B437" s="10"/>
      <c r="C437" s="13"/>
      <c r="D437" s="13"/>
      <c r="G437" s="6"/>
      <c r="H437" s="6"/>
      <c r="I437" s="6"/>
      <c r="J437" s="6"/>
      <c r="K437" s="6"/>
      <c r="L437" s="6"/>
      <c r="M437" s="6"/>
      <c r="N437" s="6"/>
      <c r="O437" s="6"/>
      <c r="P437" s="6"/>
    </row>
    <row r="439" spans="1:16" s="7" customFormat="1" ht="13.5" customHeight="1" x14ac:dyDescent="0.2">
      <c r="A439" s="4"/>
      <c r="B439" s="5"/>
      <c r="C439" s="8"/>
      <c r="D439" s="8"/>
      <c r="G439" s="6"/>
      <c r="H439" s="6"/>
      <c r="I439" s="6"/>
      <c r="J439" s="6"/>
      <c r="K439" s="6"/>
      <c r="L439" s="6"/>
      <c r="M439" s="6"/>
      <c r="N439" s="6"/>
      <c r="O439" s="6"/>
      <c r="P439" s="6"/>
    </row>
    <row r="440" spans="1:16" s="7" customFormat="1" ht="13.5" customHeight="1" x14ac:dyDescent="0.2">
      <c r="A440" s="4"/>
      <c r="B440" s="5"/>
      <c r="C440" s="8"/>
      <c r="D440" s="8"/>
      <c r="G440" s="6"/>
      <c r="H440" s="6"/>
      <c r="I440" s="6"/>
      <c r="J440" s="6"/>
      <c r="K440" s="6"/>
      <c r="L440" s="6"/>
      <c r="M440" s="6"/>
      <c r="N440" s="6"/>
      <c r="O440" s="6"/>
      <c r="P440" s="6"/>
    </row>
    <row r="441" spans="1:16" s="7" customFormat="1" ht="13.5" customHeight="1" x14ac:dyDescent="0.2">
      <c r="A441" s="4"/>
      <c r="B441" s="5"/>
      <c r="C441" s="8"/>
      <c r="D441" s="8"/>
      <c r="G441" s="6"/>
      <c r="H441" s="6"/>
      <c r="I441" s="6"/>
      <c r="J441" s="6"/>
      <c r="K441" s="6"/>
      <c r="L441" s="6"/>
      <c r="M441" s="6"/>
      <c r="N441" s="6"/>
      <c r="O441" s="6"/>
      <c r="P441" s="6"/>
    </row>
    <row r="442" spans="1:16" s="7" customFormat="1" ht="13.5" customHeight="1" x14ac:dyDescent="0.2">
      <c r="A442" s="4"/>
      <c r="B442" s="10"/>
      <c r="C442" s="13"/>
      <c r="D442" s="13"/>
      <c r="G442" s="6"/>
      <c r="H442" s="6"/>
      <c r="I442" s="6"/>
      <c r="J442" s="6"/>
      <c r="K442" s="6"/>
      <c r="L442" s="6"/>
      <c r="M442" s="6"/>
      <c r="N442" s="6"/>
      <c r="O442" s="6"/>
      <c r="P442" s="6"/>
    </row>
    <row r="444" spans="1:16" s="7" customFormat="1" ht="13.5" customHeight="1" x14ac:dyDescent="0.2">
      <c r="A444" s="4"/>
      <c r="B444" s="5"/>
      <c r="C444" s="8"/>
      <c r="D444" s="8"/>
      <c r="G444" s="6"/>
      <c r="H444" s="6"/>
      <c r="I444" s="6"/>
      <c r="J444" s="6"/>
      <c r="K444" s="6"/>
      <c r="L444" s="6"/>
      <c r="M444" s="6"/>
      <c r="N444" s="6"/>
      <c r="O444" s="6"/>
      <c r="P444" s="6"/>
    </row>
    <row r="445" spans="1:16" s="7" customFormat="1" ht="13.5" customHeight="1" x14ac:dyDescent="0.2">
      <c r="A445" s="4"/>
      <c r="B445" s="5"/>
      <c r="C445" s="8"/>
      <c r="D445" s="8"/>
      <c r="G445" s="6"/>
      <c r="H445" s="6"/>
      <c r="I445" s="6"/>
      <c r="J445" s="6"/>
      <c r="K445" s="6"/>
      <c r="L445" s="6"/>
      <c r="M445" s="6"/>
      <c r="N445" s="6"/>
      <c r="O445" s="6"/>
      <c r="P445" s="6"/>
    </row>
    <row r="446" spans="1:16" s="7" customFormat="1" ht="13.5" customHeight="1" x14ac:dyDescent="0.2">
      <c r="A446" s="4"/>
      <c r="B446" s="5"/>
      <c r="C446" s="8"/>
      <c r="D446" s="8"/>
      <c r="G446" s="6"/>
      <c r="H446" s="6"/>
      <c r="I446" s="6"/>
      <c r="J446" s="6"/>
      <c r="K446" s="6"/>
      <c r="L446" s="6"/>
      <c r="M446" s="6"/>
      <c r="N446" s="6"/>
      <c r="O446" s="6"/>
      <c r="P446" s="6"/>
    </row>
    <row r="447" spans="1:16" s="7" customFormat="1" ht="13.5" customHeight="1" x14ac:dyDescent="0.2">
      <c r="A447" s="4"/>
      <c r="B447" s="5"/>
      <c r="C447" s="8"/>
      <c r="D447" s="8"/>
      <c r="G447" s="6"/>
      <c r="H447" s="6"/>
      <c r="I447" s="6"/>
      <c r="J447" s="6"/>
      <c r="K447" s="6"/>
      <c r="L447" s="6"/>
      <c r="M447" s="6"/>
      <c r="N447" s="6"/>
      <c r="O447" s="6"/>
      <c r="P447" s="6"/>
    </row>
    <row r="449" spans="1:16" s="7" customFormat="1" ht="13.5" customHeight="1" x14ac:dyDescent="0.2">
      <c r="A449" s="4"/>
      <c r="B449" s="5"/>
      <c r="C449" s="8"/>
      <c r="D449" s="8"/>
      <c r="G449" s="6"/>
      <c r="H449" s="6"/>
      <c r="I449" s="6"/>
      <c r="J449" s="6"/>
      <c r="K449" s="6"/>
      <c r="L449" s="6"/>
      <c r="M449" s="6"/>
      <c r="N449" s="6"/>
      <c r="O449" s="6"/>
      <c r="P449" s="6"/>
    </row>
    <row r="450" spans="1:16" s="7" customFormat="1" ht="13.5" customHeight="1" x14ac:dyDescent="0.2">
      <c r="A450" s="4"/>
      <c r="B450" s="5"/>
      <c r="C450" s="8"/>
      <c r="D450" s="8"/>
      <c r="G450" s="6"/>
      <c r="H450" s="6"/>
      <c r="I450" s="6"/>
      <c r="J450" s="6"/>
      <c r="K450" s="6"/>
      <c r="L450" s="6"/>
      <c r="M450" s="6"/>
      <c r="N450" s="6"/>
      <c r="O450" s="6"/>
      <c r="P450" s="6"/>
    </row>
    <row r="451" spans="1:16" s="7" customFormat="1" ht="13.5" customHeight="1" x14ac:dyDescent="0.2">
      <c r="A451" s="4"/>
      <c r="B451" s="5"/>
      <c r="C451" s="8"/>
      <c r="D451" s="8"/>
      <c r="G451" s="6"/>
      <c r="H451" s="6"/>
      <c r="I451" s="6"/>
      <c r="J451" s="6"/>
      <c r="K451" s="6"/>
      <c r="L451" s="6"/>
      <c r="M451" s="6"/>
      <c r="N451" s="6"/>
      <c r="O451" s="6"/>
      <c r="P451" s="6"/>
    </row>
    <row r="452" spans="1:16" s="7" customFormat="1" ht="13.5" customHeight="1" x14ac:dyDescent="0.2">
      <c r="A452" s="4"/>
      <c r="B452" s="5"/>
      <c r="C452" s="8"/>
      <c r="D452" s="8"/>
      <c r="G452" s="6"/>
      <c r="H452" s="6"/>
      <c r="I452" s="6"/>
      <c r="J452" s="6"/>
      <c r="K452" s="6"/>
      <c r="L452" s="6"/>
      <c r="M452" s="6"/>
      <c r="N452" s="6"/>
      <c r="O452" s="6"/>
      <c r="P452" s="6"/>
    </row>
    <row r="453" spans="1:16" s="7" customFormat="1" ht="13.5" customHeight="1" x14ac:dyDescent="0.2">
      <c r="A453" s="4"/>
      <c r="B453" s="5"/>
      <c r="C453" s="8"/>
      <c r="D453" s="8"/>
      <c r="G453" s="6"/>
      <c r="H453" s="6"/>
      <c r="I453" s="6"/>
      <c r="J453" s="6"/>
      <c r="K453" s="6"/>
      <c r="L453" s="6"/>
      <c r="M453" s="6"/>
      <c r="N453" s="6"/>
      <c r="O453" s="6"/>
      <c r="P453" s="6"/>
    </row>
    <row r="454" spans="1:16" s="7" customFormat="1" ht="13.5" customHeight="1" x14ac:dyDescent="0.2">
      <c r="A454" s="4"/>
      <c r="B454" s="5"/>
      <c r="C454" s="8"/>
      <c r="D454" s="8"/>
      <c r="G454" s="6"/>
      <c r="H454" s="6"/>
      <c r="I454" s="6"/>
      <c r="J454" s="6"/>
      <c r="K454" s="6"/>
      <c r="L454" s="6"/>
      <c r="M454" s="6"/>
      <c r="N454" s="6"/>
      <c r="O454" s="6"/>
      <c r="P454" s="6"/>
    </row>
    <row r="456" spans="1:16" s="7" customFormat="1" ht="13.5" customHeight="1" x14ac:dyDescent="0.2">
      <c r="A456" s="4"/>
      <c r="B456" s="5"/>
      <c r="C456" s="8"/>
      <c r="D456" s="8"/>
      <c r="G456" s="6"/>
      <c r="H456" s="6"/>
      <c r="I456" s="6"/>
      <c r="J456" s="6"/>
      <c r="K456" s="6"/>
      <c r="L456" s="6"/>
      <c r="M456" s="6"/>
      <c r="N456" s="6"/>
      <c r="O456" s="6"/>
      <c r="P456" s="6"/>
    </row>
    <row r="457" spans="1:16" s="7" customFormat="1" ht="13.5" customHeight="1" x14ac:dyDescent="0.2">
      <c r="A457" s="4"/>
      <c r="B457" s="5"/>
      <c r="C457" s="8"/>
      <c r="D457" s="8"/>
      <c r="G457" s="6"/>
      <c r="H457" s="6"/>
      <c r="I457" s="6"/>
      <c r="J457" s="6"/>
      <c r="K457" s="6"/>
      <c r="L457" s="6"/>
      <c r="M457" s="6"/>
      <c r="N457" s="6"/>
      <c r="O457" s="6"/>
      <c r="P457" s="6"/>
    </row>
    <row r="458" spans="1:16" s="7" customFormat="1" ht="13.5" customHeight="1" x14ac:dyDescent="0.2">
      <c r="A458" s="4"/>
      <c r="B458" s="5"/>
      <c r="C458" s="8"/>
      <c r="D458" s="8"/>
      <c r="G458" s="6"/>
      <c r="H458" s="6"/>
      <c r="I458" s="6"/>
      <c r="J458" s="6"/>
      <c r="K458" s="6"/>
      <c r="L458" s="6"/>
      <c r="M458" s="6"/>
      <c r="N458" s="6"/>
      <c r="O458" s="6"/>
      <c r="P458" s="6"/>
    </row>
    <row r="459" spans="1:16" s="7" customFormat="1" ht="13.5" customHeight="1" x14ac:dyDescent="0.2">
      <c r="A459" s="4"/>
      <c r="B459" s="5"/>
      <c r="C459" s="8"/>
      <c r="D459" s="8"/>
      <c r="G459" s="6"/>
      <c r="H459" s="6"/>
      <c r="I459" s="6"/>
      <c r="J459" s="6"/>
      <c r="K459" s="6"/>
      <c r="L459" s="6"/>
      <c r="M459" s="6"/>
      <c r="N459" s="6"/>
      <c r="O459" s="6"/>
      <c r="P459" s="6"/>
    </row>
    <row r="460" spans="1:16" s="7" customFormat="1" ht="13.5" customHeight="1" x14ac:dyDescent="0.2">
      <c r="A460" s="4"/>
      <c r="B460" s="5"/>
      <c r="C460" s="8"/>
      <c r="D460" s="8"/>
      <c r="G460" s="6"/>
      <c r="H460" s="6"/>
      <c r="I460" s="6"/>
      <c r="J460" s="6"/>
      <c r="K460" s="6"/>
      <c r="L460" s="6"/>
      <c r="M460" s="6"/>
      <c r="N460" s="6"/>
      <c r="O460" s="6"/>
      <c r="P460" s="6"/>
    </row>
    <row r="462" spans="1:16" s="7" customFormat="1" ht="13.5" customHeight="1" x14ac:dyDescent="0.2">
      <c r="A462" s="4"/>
      <c r="B462" s="5"/>
      <c r="C462" s="8"/>
      <c r="D462" s="8"/>
      <c r="G462" s="6"/>
      <c r="H462" s="6"/>
      <c r="I462" s="6"/>
      <c r="J462" s="6"/>
      <c r="K462" s="6"/>
      <c r="L462" s="6"/>
      <c r="M462" s="6"/>
      <c r="N462" s="6"/>
      <c r="O462" s="6"/>
      <c r="P462" s="6"/>
    </row>
    <row r="463" spans="1:16" s="7" customFormat="1" ht="13.5" customHeight="1" x14ac:dyDescent="0.2">
      <c r="A463" s="4"/>
      <c r="B463" s="5"/>
      <c r="C463" s="8"/>
      <c r="D463" s="8"/>
      <c r="G463" s="6"/>
      <c r="H463" s="6"/>
      <c r="I463" s="6"/>
      <c r="J463" s="6"/>
      <c r="K463" s="6"/>
      <c r="L463" s="6"/>
      <c r="M463" s="6"/>
      <c r="N463" s="6"/>
      <c r="O463" s="6"/>
      <c r="P463" s="6"/>
    </row>
    <row r="464" spans="1:16" ht="13.5" customHeight="1" x14ac:dyDescent="0.2">
      <c r="C464" s="8"/>
      <c r="D464" s="8"/>
    </row>
    <row r="466" spans="1:6" ht="13.5" customHeight="1" x14ac:dyDescent="0.2">
      <c r="C466" s="8"/>
      <c r="D466" s="8"/>
    </row>
    <row r="468" spans="1:6" ht="13.5" customHeight="1" x14ac:dyDescent="0.2">
      <c r="C468" s="8"/>
      <c r="D468" s="8"/>
    </row>
    <row r="470" spans="1:6" ht="13.5" customHeight="1" x14ac:dyDescent="0.2">
      <c r="C470" s="8"/>
      <c r="D470" s="8"/>
    </row>
    <row r="472" spans="1:6" ht="13.5" customHeight="1" x14ac:dyDescent="0.2">
      <c r="C472" s="8"/>
      <c r="D472" s="8"/>
    </row>
    <row r="473" spans="1:6" ht="13.5" customHeight="1" x14ac:dyDescent="0.2">
      <c r="C473" s="8"/>
      <c r="D473" s="8"/>
    </row>
    <row r="475" spans="1:6" s="13" customFormat="1" ht="13.5" customHeight="1" x14ac:dyDescent="0.2">
      <c r="A475" s="9"/>
      <c r="B475" s="5"/>
      <c r="C475" s="8"/>
      <c r="D475" s="8"/>
      <c r="E475" s="12"/>
      <c r="F475" s="12"/>
    </row>
    <row r="477" spans="1:6" ht="13.5" customHeight="1" x14ac:dyDescent="0.2">
      <c r="C477" s="8"/>
      <c r="D477" s="8"/>
    </row>
    <row r="479" spans="1:6" ht="13.5" customHeight="1" x14ac:dyDescent="0.2">
      <c r="C479" s="8"/>
      <c r="D479" s="8"/>
    </row>
    <row r="480" spans="1:6" ht="13.5" customHeight="1" x14ac:dyDescent="0.2">
      <c r="C480" s="8"/>
      <c r="D480" s="8"/>
    </row>
    <row r="482" spans="1:6" ht="13.5" customHeight="1" x14ac:dyDescent="0.2">
      <c r="C482" s="8"/>
      <c r="D482" s="8"/>
    </row>
    <row r="483" spans="1:6" s="13" customFormat="1" ht="13.5" customHeight="1" x14ac:dyDescent="0.2">
      <c r="A483" s="9"/>
      <c r="B483" s="5"/>
      <c r="C483" s="8"/>
      <c r="D483" s="8"/>
      <c r="E483" s="12"/>
      <c r="F483" s="12"/>
    </row>
    <row r="484" spans="1:6" ht="13.5" customHeight="1" x14ac:dyDescent="0.2">
      <c r="C484" s="8"/>
      <c r="D484" s="8"/>
    </row>
    <row r="485" spans="1:6" ht="13.5" customHeight="1" x14ac:dyDescent="0.2">
      <c r="C485" s="8"/>
      <c r="D485" s="8"/>
    </row>
    <row r="486" spans="1:6" ht="13.5" customHeight="1" x14ac:dyDescent="0.2">
      <c r="C486" s="8"/>
      <c r="D486" s="8"/>
    </row>
    <row r="487" spans="1:6" ht="13.5" customHeight="1" x14ac:dyDescent="0.2">
      <c r="C487" s="8"/>
      <c r="D487" s="8"/>
    </row>
    <row r="488" spans="1:6" ht="13.5" customHeight="1" x14ac:dyDescent="0.2">
      <c r="C488" s="8"/>
      <c r="D488" s="8"/>
    </row>
    <row r="489" spans="1:6" s="13" customFormat="1" ht="13.5" customHeight="1" x14ac:dyDescent="0.2">
      <c r="A489" s="9"/>
      <c r="B489" s="5"/>
      <c r="C489" s="8"/>
      <c r="D489" s="8"/>
      <c r="E489" s="12"/>
      <c r="F489" s="12"/>
    </row>
    <row r="490" spans="1:6" s="13" customFormat="1" ht="13.5" customHeight="1" x14ac:dyDescent="0.2">
      <c r="A490" s="9"/>
      <c r="B490" s="5"/>
      <c r="C490" s="6"/>
      <c r="D490" s="6"/>
      <c r="E490" s="12"/>
      <c r="F490" s="12"/>
    </row>
    <row r="491" spans="1:6" s="13" customFormat="1" ht="13.5" customHeight="1" x14ac:dyDescent="0.2">
      <c r="A491" s="9"/>
      <c r="B491" s="5"/>
      <c r="C491" s="8"/>
      <c r="D491" s="8"/>
      <c r="E491" s="12"/>
      <c r="F491" s="12"/>
    </row>
    <row r="492" spans="1:6" ht="13.5" customHeight="1" x14ac:dyDescent="0.2">
      <c r="C492" s="8"/>
      <c r="D492" s="8"/>
    </row>
    <row r="493" spans="1:6" ht="13.5" customHeight="1" x14ac:dyDescent="0.2">
      <c r="C493" s="8"/>
      <c r="D493" s="8"/>
    </row>
    <row r="494" spans="1:6" s="13" customFormat="1" ht="13.5" customHeight="1" x14ac:dyDescent="0.2">
      <c r="A494" s="9"/>
      <c r="B494" s="10"/>
      <c r="E494" s="12"/>
      <c r="F494" s="12"/>
    </row>
    <row r="495" spans="1:6" s="13" customFormat="1" ht="13.5" customHeight="1" x14ac:dyDescent="0.2">
      <c r="A495" s="9"/>
      <c r="B495" s="5"/>
      <c r="C495" s="6"/>
      <c r="D495" s="6"/>
      <c r="E495" s="12"/>
      <c r="F495" s="12"/>
    </row>
    <row r="496" spans="1:6" ht="13.5" customHeight="1" x14ac:dyDescent="0.2">
      <c r="C496" s="8"/>
      <c r="D496" s="8"/>
    </row>
    <row r="498" spans="1:6" ht="13.5" customHeight="1" x14ac:dyDescent="0.2">
      <c r="C498" s="8"/>
      <c r="D498" s="8"/>
    </row>
    <row r="501" spans="1:6" s="17" customFormat="1" ht="13.5" customHeight="1" x14ac:dyDescent="0.15">
      <c r="A501" s="4"/>
      <c r="B501" s="5"/>
      <c r="C501" s="8"/>
      <c r="D501" s="8"/>
      <c r="E501" s="23"/>
      <c r="F501" s="23"/>
    </row>
    <row r="502" spans="1:6" s="13" customFormat="1" ht="13.5" customHeight="1" x14ac:dyDescent="0.2">
      <c r="A502" s="9"/>
      <c r="B502" s="10"/>
      <c r="E502" s="12"/>
      <c r="F502" s="12"/>
    </row>
    <row r="503" spans="1:6" s="13" customFormat="1" ht="13.5" customHeight="1" x14ac:dyDescent="0.2">
      <c r="A503" s="9"/>
      <c r="B503" s="5"/>
      <c r="C503" s="6"/>
      <c r="D503" s="6"/>
      <c r="E503" s="12"/>
      <c r="F503" s="12"/>
    </row>
    <row r="504" spans="1:6" s="13" customFormat="1" ht="13.5" customHeight="1" x14ac:dyDescent="0.2">
      <c r="A504" s="9"/>
      <c r="B504" s="5"/>
      <c r="C504" s="8"/>
      <c r="D504" s="8"/>
      <c r="E504" s="12"/>
      <c r="F504" s="12"/>
    </row>
    <row r="505" spans="1:6" s="13" customFormat="1" ht="13.5" customHeight="1" x14ac:dyDescent="0.2">
      <c r="A505" s="9"/>
      <c r="B505" s="5"/>
      <c r="C505" s="6"/>
      <c r="D505" s="6"/>
      <c r="E505" s="12"/>
      <c r="F505" s="12"/>
    </row>
    <row r="506" spans="1:6" s="22" customFormat="1" ht="13.5" customHeight="1" x14ac:dyDescent="0.25">
      <c r="A506" s="18"/>
      <c r="B506" s="5"/>
      <c r="C506" s="8"/>
      <c r="D506" s="8"/>
      <c r="E506" s="21"/>
      <c r="F506" s="21"/>
    </row>
    <row r="507" spans="1:6" s="25" customFormat="1" ht="13.5" customHeight="1" x14ac:dyDescent="0.2">
      <c r="A507" s="24"/>
      <c r="B507" s="5"/>
      <c r="C507" s="8"/>
      <c r="D507" s="8"/>
    </row>
    <row r="508" spans="1:6" s="25" customFormat="1" ht="13.5" customHeight="1" x14ac:dyDescent="0.2">
      <c r="A508" s="24"/>
      <c r="B508" s="10"/>
      <c r="C508" s="13"/>
      <c r="D508" s="13"/>
    </row>
    <row r="509" spans="1:6" s="25" customFormat="1" ht="13.5" customHeight="1" x14ac:dyDescent="0.2">
      <c r="A509" s="26"/>
      <c r="B509" s="10"/>
      <c r="C509" s="13"/>
      <c r="D509" s="13"/>
    </row>
    <row r="510" spans="1:6" ht="13.5" customHeight="1" x14ac:dyDescent="0.2">
      <c r="A510" s="26"/>
      <c r="B510" s="10"/>
      <c r="C510" s="13"/>
      <c r="D510" s="13"/>
    </row>
    <row r="511" spans="1:6" ht="13.5" customHeight="1" x14ac:dyDescent="0.2">
      <c r="A511" s="26"/>
    </row>
    <row r="512" spans="1:6" ht="13.5" customHeight="1" x14ac:dyDescent="0.2">
      <c r="A512" s="26"/>
      <c r="C512" s="8"/>
      <c r="D512" s="8"/>
    </row>
    <row r="513" spans="1:16" ht="13.5" customHeight="1" x14ac:dyDescent="0.2">
      <c r="A513" s="26"/>
      <c r="B513" s="10"/>
      <c r="C513" s="13"/>
      <c r="D513" s="13"/>
    </row>
    <row r="514" spans="1:16" s="13" customFormat="1" ht="13.5" customHeight="1" x14ac:dyDescent="0.2">
      <c r="A514" s="9"/>
      <c r="B514" s="10"/>
      <c r="E514" s="12"/>
      <c r="F514" s="12"/>
    </row>
    <row r="516" spans="1:16" ht="13.5" customHeight="1" x14ac:dyDescent="0.2">
      <c r="C516" s="8"/>
      <c r="D516" s="8"/>
    </row>
    <row r="517" spans="1:16" ht="13.5" customHeight="1" x14ac:dyDescent="0.2">
      <c r="C517" s="8"/>
      <c r="D517" s="8"/>
    </row>
    <row r="518" spans="1:16" ht="13.5" customHeight="1" x14ac:dyDescent="0.2">
      <c r="C518" s="8"/>
      <c r="D518" s="8"/>
    </row>
    <row r="519" spans="1:16" ht="13.5" customHeight="1" x14ac:dyDescent="0.2">
      <c r="C519" s="8"/>
      <c r="D519" s="8"/>
    </row>
    <row r="520" spans="1:16" s="17" customFormat="1" ht="13.5" customHeight="1" x14ac:dyDescent="0.15">
      <c r="A520" s="4"/>
      <c r="B520" s="5"/>
      <c r="C520" s="8"/>
      <c r="D520" s="8"/>
      <c r="E520" s="23"/>
      <c r="F520" s="23"/>
    </row>
    <row r="521" spans="1:16" ht="13.5" customHeight="1" x14ac:dyDescent="0.2">
      <c r="B521" s="10"/>
      <c r="C521" s="13"/>
      <c r="D521" s="13"/>
    </row>
    <row r="522" spans="1:16" ht="13.5" customHeight="1" x14ac:dyDescent="0.2">
      <c r="B522" s="10"/>
      <c r="C522" s="13"/>
      <c r="D522" s="13"/>
    </row>
    <row r="523" spans="1:16" ht="13.5" customHeight="1" x14ac:dyDescent="0.2">
      <c r="B523" s="10"/>
      <c r="C523" s="13"/>
      <c r="D523" s="13"/>
    </row>
    <row r="524" spans="1:16" ht="13.5" customHeight="1" x14ac:dyDescent="0.2">
      <c r="B524" s="10"/>
      <c r="C524" s="13"/>
      <c r="D524" s="13"/>
    </row>
    <row r="525" spans="1:16" ht="13.5" customHeight="1" x14ac:dyDescent="0.2">
      <c r="B525" s="19"/>
      <c r="C525" s="20"/>
      <c r="D525" s="20"/>
    </row>
    <row r="526" spans="1:16" s="13" customFormat="1" ht="13.5" customHeight="1" x14ac:dyDescent="0.2">
      <c r="A526" s="9"/>
      <c r="B526" s="10"/>
      <c r="E526" s="12"/>
      <c r="F526" s="12"/>
    </row>
    <row r="527" spans="1:16" ht="13.5" customHeight="1" x14ac:dyDescent="0.2">
      <c r="B527" s="10"/>
      <c r="C527" s="13"/>
      <c r="D527" s="13"/>
    </row>
    <row r="528" spans="1:16" s="7" customFormat="1" ht="13.5" customHeight="1" x14ac:dyDescent="0.2">
      <c r="A528" s="4"/>
      <c r="B528" s="5"/>
      <c r="C528" s="25"/>
      <c r="D528" s="25"/>
      <c r="G528" s="6"/>
      <c r="H528" s="6"/>
      <c r="I528" s="6"/>
      <c r="J528" s="6"/>
      <c r="K528" s="6"/>
      <c r="L528" s="6"/>
      <c r="M528" s="6"/>
      <c r="N528" s="6"/>
      <c r="O528" s="6"/>
      <c r="P528" s="6"/>
    </row>
    <row r="529" spans="1:16" s="7" customFormat="1" ht="13.5" customHeight="1" x14ac:dyDescent="0.2">
      <c r="A529" s="4"/>
      <c r="B529" s="5"/>
      <c r="C529" s="25"/>
      <c r="D529" s="25"/>
      <c r="G529" s="6"/>
      <c r="H529" s="6"/>
      <c r="I529" s="6"/>
      <c r="J529" s="6"/>
      <c r="K529" s="6"/>
      <c r="L529" s="6"/>
      <c r="M529" s="6"/>
      <c r="N529" s="6"/>
      <c r="O529" s="6"/>
      <c r="P529" s="6"/>
    </row>
    <row r="530" spans="1:16" s="7" customFormat="1" ht="13.5" customHeight="1" x14ac:dyDescent="0.2">
      <c r="A530" s="4"/>
      <c r="B530" s="5"/>
      <c r="C530" s="25"/>
      <c r="D530" s="25"/>
      <c r="G530" s="6"/>
      <c r="H530" s="6"/>
      <c r="I530" s="6"/>
      <c r="J530" s="6"/>
      <c r="K530" s="6"/>
      <c r="L530" s="6"/>
      <c r="M530" s="6"/>
      <c r="N530" s="6"/>
      <c r="O530" s="6"/>
      <c r="P530" s="6"/>
    </row>
    <row r="531" spans="1:16" s="7" customFormat="1" ht="13.5" customHeight="1" x14ac:dyDescent="0.2">
      <c r="A531" s="4"/>
      <c r="B531" s="5"/>
      <c r="C531" s="25"/>
      <c r="D531" s="25"/>
      <c r="G531" s="6"/>
      <c r="H531" s="6"/>
      <c r="I531" s="6"/>
      <c r="J531" s="6"/>
      <c r="K531" s="6"/>
      <c r="L531" s="6"/>
      <c r="M531" s="6"/>
      <c r="N531" s="6"/>
      <c r="O531" s="6"/>
      <c r="P531" s="6"/>
    </row>
    <row r="532" spans="1:16" s="7" customFormat="1" ht="13.5" customHeight="1" x14ac:dyDescent="0.2">
      <c r="A532" s="4"/>
      <c r="B532" s="5"/>
      <c r="C532" s="25"/>
      <c r="D532" s="25"/>
      <c r="G532" s="6"/>
      <c r="H532" s="6"/>
      <c r="I532" s="6"/>
      <c r="J532" s="6"/>
      <c r="K532" s="6"/>
      <c r="L532" s="6"/>
      <c r="M532" s="6"/>
      <c r="N532" s="6"/>
      <c r="O532" s="6"/>
      <c r="P532" s="6"/>
    </row>
    <row r="533" spans="1:16" s="7" customFormat="1" ht="13.5" customHeight="1" x14ac:dyDescent="0.2">
      <c r="A533" s="4"/>
      <c r="B533" s="10"/>
      <c r="C533" s="13"/>
      <c r="D533" s="13"/>
      <c r="G533" s="6"/>
      <c r="H533" s="6"/>
      <c r="I533" s="6"/>
      <c r="J533" s="6"/>
      <c r="K533" s="6"/>
      <c r="L533" s="6"/>
      <c r="M533" s="6"/>
      <c r="N533" s="6"/>
      <c r="O533" s="6"/>
      <c r="P533" s="6"/>
    </row>
    <row r="534" spans="1:16" s="7" customFormat="1" ht="13.5" customHeight="1" x14ac:dyDescent="0.2">
      <c r="A534" s="4"/>
      <c r="B534" s="5"/>
      <c r="C534" s="8"/>
      <c r="D534" s="8"/>
      <c r="G534" s="6"/>
      <c r="H534" s="6"/>
      <c r="I534" s="6"/>
      <c r="J534" s="6"/>
      <c r="K534" s="6"/>
      <c r="L534" s="6"/>
      <c r="M534" s="6"/>
      <c r="N534" s="6"/>
      <c r="O534" s="6"/>
      <c r="P534" s="6"/>
    </row>
    <row r="535" spans="1:16" s="7" customFormat="1" ht="13.5" customHeight="1" x14ac:dyDescent="0.2">
      <c r="A535" s="4"/>
      <c r="B535" s="5"/>
      <c r="C535" s="8"/>
      <c r="D535" s="8"/>
      <c r="G535" s="6"/>
      <c r="H535" s="6"/>
      <c r="I535" s="6"/>
      <c r="J535" s="6"/>
      <c r="K535" s="6"/>
      <c r="L535" s="6"/>
      <c r="M535" s="6"/>
      <c r="N535" s="6"/>
      <c r="O535" s="6"/>
      <c r="P535" s="6"/>
    </row>
    <row r="536" spans="1:16" s="7" customFormat="1" ht="13.5" customHeight="1" x14ac:dyDescent="0.2">
      <c r="A536" s="4"/>
      <c r="B536" s="5"/>
      <c r="C536" s="8"/>
      <c r="D536" s="8"/>
      <c r="G536" s="6"/>
      <c r="H536" s="6"/>
      <c r="I536" s="6"/>
      <c r="J536" s="6"/>
      <c r="K536" s="6"/>
      <c r="L536" s="6"/>
      <c r="M536" s="6"/>
      <c r="N536" s="6"/>
      <c r="O536" s="6"/>
      <c r="P536" s="6"/>
    </row>
    <row r="537" spans="1:16" s="7" customFormat="1" ht="13.5" customHeight="1" x14ac:dyDescent="0.2">
      <c r="A537" s="4"/>
      <c r="B537" s="5"/>
      <c r="C537" s="8"/>
      <c r="D537" s="8"/>
      <c r="G537" s="6"/>
      <c r="H537" s="6"/>
      <c r="I537" s="6"/>
      <c r="J537" s="6"/>
      <c r="K537" s="6"/>
      <c r="L537" s="6"/>
      <c r="M537" s="6"/>
      <c r="N537" s="6"/>
      <c r="O537" s="6"/>
      <c r="P537" s="6"/>
    </row>
    <row r="538" spans="1:16" s="7" customFormat="1" ht="13.5" customHeight="1" x14ac:dyDescent="0.2">
      <c r="A538" s="4"/>
      <c r="B538" s="5"/>
      <c r="C538" s="8"/>
      <c r="D538" s="8"/>
      <c r="G538" s="6"/>
      <c r="H538" s="6"/>
      <c r="I538" s="6"/>
      <c r="J538" s="6"/>
      <c r="K538" s="6"/>
      <c r="L538" s="6"/>
      <c r="M538" s="6"/>
      <c r="N538" s="6"/>
      <c r="O538" s="6"/>
      <c r="P538" s="6"/>
    </row>
    <row r="539" spans="1:16" s="7" customFormat="1" ht="13.5" customHeight="1" x14ac:dyDescent="0.2">
      <c r="A539" s="4"/>
      <c r="B539" s="5"/>
      <c r="C539" s="8"/>
      <c r="D539" s="8"/>
      <c r="G539" s="6"/>
      <c r="H539" s="6"/>
      <c r="I539" s="6"/>
      <c r="J539" s="6"/>
      <c r="K539" s="6"/>
      <c r="L539" s="6"/>
      <c r="M539" s="6"/>
      <c r="N539" s="6"/>
      <c r="O539" s="6"/>
      <c r="P539" s="6"/>
    </row>
    <row r="540" spans="1:16" s="7" customFormat="1" ht="13.5" customHeight="1" x14ac:dyDescent="0.2">
      <c r="A540" s="4"/>
      <c r="B540" s="5"/>
      <c r="C540" s="8"/>
      <c r="D540" s="8"/>
      <c r="G540" s="6"/>
      <c r="H540" s="6"/>
      <c r="I540" s="6"/>
      <c r="J540" s="6"/>
      <c r="K540" s="6"/>
      <c r="L540" s="6"/>
      <c r="M540" s="6"/>
      <c r="N540" s="6"/>
      <c r="O540" s="6"/>
      <c r="P540" s="6"/>
    </row>
    <row r="541" spans="1:16" s="7" customFormat="1" ht="13.5" customHeight="1" x14ac:dyDescent="0.2">
      <c r="A541" s="4"/>
      <c r="B541" s="5"/>
      <c r="C541" s="8"/>
      <c r="D541" s="8"/>
      <c r="G541" s="6"/>
      <c r="H541" s="6"/>
      <c r="I541" s="6"/>
      <c r="J541" s="6"/>
      <c r="K541" s="6"/>
      <c r="L541" s="6"/>
      <c r="M541" s="6"/>
      <c r="N541" s="6"/>
      <c r="O541" s="6"/>
      <c r="P541" s="6"/>
    </row>
    <row r="542" spans="1:16" s="7" customFormat="1" ht="13.5" customHeight="1" x14ac:dyDescent="0.2">
      <c r="A542" s="4"/>
      <c r="B542" s="5"/>
      <c r="C542" s="8"/>
      <c r="D542" s="8"/>
      <c r="G542" s="6"/>
      <c r="H542" s="6"/>
      <c r="I542" s="6"/>
      <c r="J542" s="6"/>
      <c r="K542" s="6"/>
      <c r="L542" s="6"/>
      <c r="M542" s="6"/>
      <c r="N542" s="6"/>
      <c r="O542" s="6"/>
      <c r="P542" s="6"/>
    </row>
    <row r="543" spans="1:16" s="7" customFormat="1" ht="13.5" customHeight="1" x14ac:dyDescent="0.2">
      <c r="A543" s="4"/>
      <c r="B543" s="5"/>
      <c r="C543" s="8"/>
      <c r="D543" s="8"/>
      <c r="G543" s="6"/>
      <c r="H543" s="6"/>
      <c r="I543" s="6"/>
      <c r="J543" s="6"/>
      <c r="K543" s="6"/>
      <c r="L543" s="6"/>
      <c r="M543" s="6"/>
      <c r="N543" s="6"/>
      <c r="O543" s="6"/>
      <c r="P543" s="6"/>
    </row>
    <row r="544" spans="1:16" s="7" customFormat="1" ht="13.5" customHeight="1" x14ac:dyDescent="0.2">
      <c r="A544" s="4"/>
      <c r="B544" s="5"/>
      <c r="C544" s="8"/>
      <c r="D544" s="8"/>
      <c r="G544" s="6"/>
      <c r="H544" s="6"/>
      <c r="I544" s="6"/>
      <c r="J544" s="6"/>
      <c r="K544" s="6"/>
      <c r="L544" s="6"/>
      <c r="M544" s="6"/>
      <c r="N544" s="6"/>
      <c r="O544" s="6"/>
      <c r="P544" s="6"/>
    </row>
    <row r="545" spans="1:16" s="7" customFormat="1" ht="13.5" customHeight="1" x14ac:dyDescent="0.2">
      <c r="A545" s="4"/>
      <c r="B545" s="10"/>
      <c r="C545" s="13"/>
      <c r="D545" s="13"/>
      <c r="G545" s="6"/>
      <c r="H545" s="6"/>
      <c r="I545" s="6"/>
      <c r="J545" s="6"/>
      <c r="K545" s="6"/>
      <c r="L545" s="6"/>
      <c r="M545" s="6"/>
      <c r="N545" s="6"/>
      <c r="O545" s="6"/>
      <c r="P545" s="6"/>
    </row>
    <row r="550" spans="1:16" s="7" customFormat="1" ht="13.5" customHeight="1" x14ac:dyDescent="0.2">
      <c r="A550" s="4"/>
      <c r="B550" s="5"/>
      <c r="C550" s="8"/>
      <c r="D550" s="8"/>
      <c r="G550" s="6"/>
      <c r="H550" s="6"/>
      <c r="I550" s="6"/>
      <c r="J550" s="6"/>
      <c r="K550" s="6"/>
      <c r="L550" s="6"/>
      <c r="M550" s="6"/>
      <c r="N550" s="6"/>
      <c r="O550" s="6"/>
      <c r="P550" s="6"/>
    </row>
    <row r="551" spans="1:16" s="7" customFormat="1" ht="13.5" customHeight="1" x14ac:dyDescent="0.2">
      <c r="A551" s="4"/>
      <c r="B551" s="5"/>
      <c r="C551" s="8"/>
      <c r="D551" s="8"/>
      <c r="G551" s="6"/>
      <c r="H551" s="6"/>
      <c r="I551" s="6"/>
      <c r="J551" s="6"/>
      <c r="K551" s="6"/>
      <c r="L551" s="6"/>
      <c r="M551" s="6"/>
      <c r="N551" s="6"/>
      <c r="O551" s="6"/>
      <c r="P551" s="6"/>
    </row>
    <row r="552" spans="1:16" s="7" customFormat="1" ht="13.5" customHeight="1" x14ac:dyDescent="0.2">
      <c r="A552" s="4"/>
      <c r="B552" s="5"/>
      <c r="C552" s="8"/>
      <c r="D552" s="8"/>
      <c r="G552" s="6"/>
      <c r="H552" s="6"/>
      <c r="I552" s="6"/>
      <c r="J552" s="6"/>
      <c r="K552" s="6"/>
      <c r="L552" s="6"/>
      <c r="M552" s="6"/>
      <c r="N552" s="6"/>
      <c r="O552" s="6"/>
      <c r="P552" s="6"/>
    </row>
    <row r="553" spans="1:16" s="7" customFormat="1" ht="13.5" customHeight="1" x14ac:dyDescent="0.2">
      <c r="A553" s="4"/>
      <c r="B553" s="5"/>
      <c r="C553" s="8"/>
      <c r="D553" s="8"/>
      <c r="G553" s="6"/>
      <c r="H553" s="6"/>
      <c r="I553" s="6"/>
      <c r="J553" s="6"/>
      <c r="K553" s="6"/>
      <c r="L553" s="6"/>
      <c r="M553" s="6"/>
      <c r="N553" s="6"/>
      <c r="O553" s="6"/>
      <c r="P553" s="6"/>
    </row>
    <row r="554" spans="1:16" s="7" customFormat="1" ht="13.5" customHeight="1" x14ac:dyDescent="0.2">
      <c r="A554" s="4"/>
      <c r="B554" s="5"/>
      <c r="C554" s="8"/>
      <c r="D554" s="8"/>
      <c r="G554" s="6"/>
      <c r="H554" s="6"/>
      <c r="I554" s="6"/>
      <c r="J554" s="6"/>
      <c r="K554" s="6"/>
      <c r="L554" s="6"/>
      <c r="M554" s="6"/>
      <c r="N554" s="6"/>
      <c r="O554" s="6"/>
      <c r="P554" s="6"/>
    </row>
    <row r="555" spans="1:16" s="7" customFormat="1" ht="13.5" customHeight="1" x14ac:dyDescent="0.2">
      <c r="A555" s="4"/>
      <c r="B555" s="5"/>
      <c r="C555" s="8"/>
      <c r="D555" s="8"/>
      <c r="G555" s="6"/>
      <c r="H555" s="6"/>
      <c r="I555" s="6"/>
      <c r="J555" s="6"/>
      <c r="K555" s="6"/>
      <c r="L555" s="6"/>
      <c r="M555" s="6"/>
      <c r="N555" s="6"/>
      <c r="O555" s="6"/>
      <c r="P555" s="6"/>
    </row>
    <row r="556" spans="1:16" s="7" customFormat="1" ht="13.5" customHeight="1" x14ac:dyDescent="0.2">
      <c r="A556" s="4"/>
      <c r="B556" s="5"/>
      <c r="C556" s="8"/>
      <c r="D556" s="8"/>
      <c r="G556" s="6"/>
      <c r="H556" s="6"/>
      <c r="I556" s="6"/>
      <c r="J556" s="6"/>
      <c r="K556" s="6"/>
      <c r="L556" s="6"/>
      <c r="M556" s="6"/>
      <c r="N556" s="6"/>
      <c r="O556" s="6"/>
      <c r="P556" s="6"/>
    </row>
    <row r="557" spans="1:16" s="7" customFormat="1" ht="13.5" customHeight="1" x14ac:dyDescent="0.2">
      <c r="A557" s="4"/>
      <c r="B557" s="5"/>
      <c r="C557" s="8"/>
      <c r="D557" s="8"/>
      <c r="G557" s="6"/>
      <c r="H557" s="6"/>
      <c r="I557" s="6"/>
      <c r="J557" s="6"/>
      <c r="K557" s="6"/>
      <c r="L557" s="6"/>
      <c r="M557" s="6"/>
      <c r="N557" s="6"/>
      <c r="O557" s="6"/>
      <c r="P557" s="6"/>
    </row>
    <row r="559" spans="1:16" s="7" customFormat="1" ht="13.5" customHeight="1" x14ac:dyDescent="0.2">
      <c r="A559" s="4"/>
      <c r="B559" s="5"/>
      <c r="C559" s="8"/>
      <c r="D559" s="8"/>
      <c r="G559" s="6"/>
      <c r="H559" s="6"/>
      <c r="I559" s="6"/>
      <c r="J559" s="6"/>
      <c r="K559" s="6"/>
      <c r="L559" s="6"/>
      <c r="M559" s="6"/>
      <c r="N559" s="6"/>
      <c r="O559" s="6"/>
      <c r="P559" s="6"/>
    </row>
    <row r="560" spans="1:16" s="7" customFormat="1" ht="13.5" customHeight="1" x14ac:dyDescent="0.2">
      <c r="A560" s="4"/>
      <c r="B560" s="5"/>
      <c r="C560" s="8"/>
      <c r="D560" s="8"/>
      <c r="G560" s="6"/>
      <c r="H560" s="6"/>
      <c r="I560" s="6"/>
      <c r="J560" s="6"/>
      <c r="K560" s="6"/>
      <c r="L560" s="6"/>
      <c r="M560" s="6"/>
      <c r="N560" s="6"/>
      <c r="O560" s="6"/>
      <c r="P560" s="6"/>
    </row>
    <row r="561" spans="1:16" s="7" customFormat="1" ht="13.5" customHeight="1" x14ac:dyDescent="0.2">
      <c r="A561" s="4"/>
      <c r="B561" s="5"/>
      <c r="C561" s="8"/>
      <c r="D561" s="8"/>
      <c r="G561" s="6"/>
      <c r="H561" s="6"/>
      <c r="I561" s="6"/>
      <c r="J561" s="6"/>
      <c r="K561" s="6"/>
      <c r="L561" s="6"/>
      <c r="M561" s="6"/>
      <c r="N561" s="6"/>
      <c r="O561" s="6"/>
      <c r="P561" s="6"/>
    </row>
    <row r="562" spans="1:16" s="7" customFormat="1" ht="13.5" customHeight="1" x14ac:dyDescent="0.2">
      <c r="A562" s="4"/>
      <c r="B562" s="5"/>
      <c r="C562" s="8"/>
      <c r="D562" s="8"/>
      <c r="G562" s="6"/>
      <c r="H562" s="6"/>
      <c r="I562" s="6"/>
      <c r="J562" s="6"/>
      <c r="K562" s="6"/>
      <c r="L562" s="6"/>
      <c r="M562" s="6"/>
      <c r="N562" s="6"/>
      <c r="O562" s="6"/>
      <c r="P562" s="6"/>
    </row>
    <row r="563" spans="1:16" s="7" customFormat="1" ht="13.5" customHeight="1" x14ac:dyDescent="0.2">
      <c r="A563" s="4"/>
      <c r="B563" s="5"/>
      <c r="C563" s="8"/>
      <c r="D563" s="8"/>
      <c r="G563" s="6"/>
      <c r="H563" s="6"/>
      <c r="I563" s="6"/>
      <c r="J563" s="6"/>
      <c r="K563" s="6"/>
      <c r="L563" s="6"/>
      <c r="M563" s="6"/>
      <c r="N563" s="6"/>
      <c r="O563" s="6"/>
      <c r="P563" s="6"/>
    </row>
    <row r="564" spans="1:16" s="7" customFormat="1" ht="13.5" customHeight="1" x14ac:dyDescent="0.2">
      <c r="A564" s="4"/>
      <c r="B564" s="5"/>
      <c r="C564" s="8"/>
      <c r="D564" s="8"/>
      <c r="G564" s="6"/>
      <c r="H564" s="6"/>
      <c r="I564" s="6"/>
      <c r="J564" s="6"/>
      <c r="K564" s="6"/>
      <c r="L564" s="6"/>
      <c r="M564" s="6"/>
      <c r="N564" s="6"/>
      <c r="O564" s="6"/>
      <c r="P564" s="6"/>
    </row>
    <row r="565" spans="1:16" s="7" customFormat="1" ht="13.5" customHeight="1" x14ac:dyDescent="0.2">
      <c r="A565" s="4"/>
      <c r="B565" s="5"/>
      <c r="C565" s="8"/>
      <c r="D565" s="8"/>
      <c r="G565" s="6"/>
      <c r="H565" s="6"/>
      <c r="I565" s="6"/>
      <c r="J565" s="6"/>
      <c r="K565" s="6"/>
      <c r="L565" s="6"/>
      <c r="M565" s="6"/>
      <c r="N565" s="6"/>
      <c r="O565" s="6"/>
      <c r="P565" s="6"/>
    </row>
    <row r="566" spans="1:16" s="7" customFormat="1" ht="13.5" customHeight="1" x14ac:dyDescent="0.2">
      <c r="A566" s="4"/>
      <c r="B566" s="5"/>
      <c r="C566" s="8"/>
      <c r="D566" s="8"/>
      <c r="G566" s="6"/>
      <c r="H566" s="6"/>
      <c r="I566" s="6"/>
      <c r="J566" s="6"/>
      <c r="K566" s="6"/>
      <c r="L566" s="6"/>
      <c r="M566" s="6"/>
      <c r="N566" s="6"/>
      <c r="O566" s="6"/>
      <c r="P566" s="6"/>
    </row>
    <row r="567" spans="1:16" s="7" customFormat="1" ht="13.5" customHeight="1" x14ac:dyDescent="0.2">
      <c r="A567" s="4"/>
      <c r="B567" s="5"/>
      <c r="C567" s="8"/>
      <c r="D567" s="8"/>
      <c r="G567" s="6"/>
      <c r="H567" s="6"/>
      <c r="I567" s="6"/>
      <c r="J567" s="6"/>
      <c r="K567" s="6"/>
      <c r="L567" s="6"/>
      <c r="M567" s="6"/>
      <c r="N567" s="6"/>
      <c r="O567" s="6"/>
      <c r="P567" s="6"/>
    </row>
    <row r="568" spans="1:16" s="7" customFormat="1" ht="13.5" customHeight="1" x14ac:dyDescent="0.2">
      <c r="A568" s="4"/>
      <c r="B568" s="5"/>
      <c r="C568" s="8"/>
      <c r="D568" s="8"/>
      <c r="G568" s="6"/>
      <c r="H568" s="6"/>
      <c r="I568" s="6"/>
      <c r="J568" s="6"/>
      <c r="K568" s="6"/>
      <c r="L568" s="6"/>
      <c r="M568" s="6"/>
      <c r="N568" s="6"/>
      <c r="O568" s="6"/>
      <c r="P568" s="6"/>
    </row>
    <row r="569" spans="1:16" s="7" customFormat="1" ht="13.5" customHeight="1" x14ac:dyDescent="0.2">
      <c r="A569" s="4"/>
      <c r="B569" s="5"/>
      <c r="C569" s="8"/>
      <c r="D569" s="8"/>
      <c r="G569" s="6"/>
      <c r="H569" s="6"/>
      <c r="I569" s="6"/>
      <c r="J569" s="6"/>
      <c r="K569" s="6"/>
      <c r="L569" s="6"/>
      <c r="M569" s="6"/>
      <c r="N569" s="6"/>
      <c r="O569" s="6"/>
      <c r="P569" s="6"/>
    </row>
    <row r="570" spans="1:16" s="7" customFormat="1" ht="13.5" customHeight="1" x14ac:dyDescent="0.2">
      <c r="A570" s="4"/>
      <c r="B570" s="5"/>
      <c r="C570" s="8"/>
      <c r="D570" s="8"/>
      <c r="G570" s="6"/>
      <c r="H570" s="6"/>
      <c r="I570" s="6"/>
      <c r="J570" s="6"/>
      <c r="K570" s="6"/>
      <c r="L570" s="6"/>
      <c r="M570" s="6"/>
      <c r="N570" s="6"/>
      <c r="O570" s="6"/>
      <c r="P570" s="6"/>
    </row>
    <row r="571" spans="1:16" s="7" customFormat="1" ht="13.5" customHeight="1" x14ac:dyDescent="0.2">
      <c r="A571" s="4"/>
      <c r="B571" s="5"/>
      <c r="C571" s="8"/>
      <c r="D571" s="8"/>
      <c r="G571" s="6"/>
      <c r="H571" s="6"/>
      <c r="I571" s="6"/>
      <c r="J571" s="6"/>
      <c r="K571" s="6"/>
      <c r="L571" s="6"/>
      <c r="M571" s="6"/>
      <c r="N571" s="6"/>
      <c r="O571" s="6"/>
      <c r="P571" s="6"/>
    </row>
    <row r="572" spans="1:16" s="7" customFormat="1" ht="13.5" customHeight="1" x14ac:dyDescent="0.2">
      <c r="A572" s="4"/>
      <c r="B572" s="5"/>
      <c r="C572" s="8"/>
      <c r="D572" s="8"/>
      <c r="G572" s="6"/>
      <c r="H572" s="6"/>
      <c r="I572" s="6"/>
      <c r="J572" s="6"/>
      <c r="K572" s="6"/>
      <c r="L572" s="6"/>
      <c r="M572" s="6"/>
      <c r="N572" s="6"/>
      <c r="O572" s="6"/>
      <c r="P572" s="6"/>
    </row>
    <row r="573" spans="1:16" s="7" customFormat="1" ht="13.5" customHeight="1" x14ac:dyDescent="0.2">
      <c r="A573" s="4"/>
      <c r="B573" s="5"/>
      <c r="C573" s="8"/>
      <c r="D573" s="8"/>
      <c r="G573" s="6"/>
      <c r="H573" s="6"/>
      <c r="I573" s="6"/>
      <c r="J573" s="6"/>
      <c r="K573" s="6"/>
      <c r="L573" s="6"/>
      <c r="M573" s="6"/>
      <c r="N573" s="6"/>
      <c r="O573" s="6"/>
      <c r="P573" s="6"/>
    </row>
    <row r="574" spans="1:16" s="7" customFormat="1" ht="13.5" customHeight="1" x14ac:dyDescent="0.2">
      <c r="A574" s="4"/>
      <c r="B574" s="5"/>
      <c r="C574" s="8"/>
      <c r="D574" s="8"/>
      <c r="G574" s="6"/>
      <c r="H574" s="6"/>
      <c r="I574" s="6"/>
      <c r="J574" s="6"/>
      <c r="K574" s="6"/>
      <c r="L574" s="6"/>
      <c r="M574" s="6"/>
      <c r="N574" s="6"/>
      <c r="O574" s="6"/>
      <c r="P574" s="6"/>
    </row>
    <row r="575" spans="1:16" s="7" customFormat="1" ht="13.5" customHeight="1" x14ac:dyDescent="0.2">
      <c r="A575" s="4"/>
      <c r="B575" s="5"/>
      <c r="C575" s="8"/>
      <c r="D575" s="8"/>
      <c r="G575" s="6"/>
      <c r="H575" s="6"/>
      <c r="I575" s="6"/>
      <c r="J575" s="6"/>
      <c r="K575" s="6"/>
      <c r="L575" s="6"/>
      <c r="M575" s="6"/>
      <c r="N575" s="6"/>
      <c r="O575" s="6"/>
      <c r="P575" s="6"/>
    </row>
    <row r="576" spans="1:16" s="7" customFormat="1" ht="13.5" customHeight="1" x14ac:dyDescent="0.2">
      <c r="A576" s="4"/>
      <c r="B576" s="5"/>
      <c r="C576" s="8"/>
      <c r="D576" s="8"/>
      <c r="G576" s="6"/>
      <c r="H576" s="6"/>
      <c r="I576" s="6"/>
      <c r="J576" s="6"/>
      <c r="K576" s="6"/>
      <c r="L576" s="6"/>
      <c r="M576" s="6"/>
      <c r="N576" s="6"/>
      <c r="O576" s="6"/>
      <c r="P576" s="6"/>
    </row>
    <row r="577" spans="1:16" s="7" customFormat="1" ht="13.5" customHeight="1" x14ac:dyDescent="0.2">
      <c r="A577" s="4"/>
      <c r="B577" s="5"/>
      <c r="C577" s="8"/>
      <c r="D577" s="8"/>
      <c r="G577" s="6"/>
      <c r="H577" s="6"/>
      <c r="I577" s="6"/>
      <c r="J577" s="6"/>
      <c r="K577" s="6"/>
      <c r="L577" s="6"/>
      <c r="M577" s="6"/>
      <c r="N577" s="6"/>
      <c r="O577" s="6"/>
      <c r="P577" s="6"/>
    </row>
    <row r="578" spans="1:16" s="7" customFormat="1" ht="13.5" customHeight="1" x14ac:dyDescent="0.2">
      <c r="A578" s="4"/>
      <c r="B578" s="5"/>
      <c r="C578" s="8"/>
      <c r="D578" s="8"/>
      <c r="G578" s="6"/>
      <c r="H578" s="6"/>
      <c r="I578" s="6"/>
      <c r="J578" s="6"/>
      <c r="K578" s="6"/>
      <c r="L578" s="6"/>
      <c r="M578" s="6"/>
      <c r="N578" s="6"/>
      <c r="O578" s="6"/>
      <c r="P578" s="6"/>
    </row>
    <row r="579" spans="1:16" s="7" customFormat="1" ht="13.5" customHeight="1" x14ac:dyDescent="0.2">
      <c r="A579" s="4"/>
      <c r="B579" s="5"/>
      <c r="C579" s="8"/>
      <c r="D579" s="8"/>
      <c r="G579" s="6"/>
      <c r="H579" s="6"/>
      <c r="I579" s="6"/>
      <c r="J579" s="6"/>
      <c r="K579" s="6"/>
      <c r="L579" s="6"/>
      <c r="M579" s="6"/>
      <c r="N579" s="6"/>
      <c r="O579" s="6"/>
      <c r="P579" s="6"/>
    </row>
    <row r="580" spans="1:16" s="7" customFormat="1" ht="13.5" customHeight="1" x14ac:dyDescent="0.2">
      <c r="A580" s="4"/>
      <c r="B580" s="5"/>
      <c r="C580" s="8"/>
      <c r="D580" s="8"/>
      <c r="G580" s="6"/>
      <c r="H580" s="6"/>
      <c r="I580" s="6"/>
      <c r="J580" s="6"/>
      <c r="K580" s="6"/>
      <c r="L580" s="6"/>
      <c r="M580" s="6"/>
      <c r="N580" s="6"/>
      <c r="O580" s="6"/>
      <c r="P580" s="6"/>
    </row>
    <row r="581" spans="1:16" s="7" customFormat="1" ht="13.5" customHeight="1" x14ac:dyDescent="0.2">
      <c r="A581" s="4"/>
      <c r="B581" s="5"/>
      <c r="C581" s="8"/>
      <c r="D581" s="8"/>
      <c r="G581" s="6"/>
      <c r="H581" s="6"/>
      <c r="I581" s="6"/>
      <c r="J581" s="6"/>
      <c r="K581" s="6"/>
      <c r="L581" s="6"/>
      <c r="M581" s="6"/>
      <c r="N581" s="6"/>
      <c r="O581" s="6"/>
      <c r="P581" s="6"/>
    </row>
    <row r="582" spans="1:16" s="7" customFormat="1" ht="13.5" customHeight="1" x14ac:dyDescent="0.2">
      <c r="A582" s="4"/>
      <c r="B582" s="5"/>
      <c r="C582" s="8"/>
      <c r="D582" s="8"/>
      <c r="G582" s="6"/>
      <c r="H582" s="6"/>
      <c r="I582" s="6"/>
      <c r="J582" s="6"/>
      <c r="K582" s="6"/>
      <c r="L582" s="6"/>
      <c r="M582" s="6"/>
      <c r="N582" s="6"/>
      <c r="O582" s="6"/>
      <c r="P582" s="6"/>
    </row>
    <row r="583" spans="1:16" s="7" customFormat="1" ht="13.5" customHeight="1" x14ac:dyDescent="0.2">
      <c r="A583" s="4"/>
      <c r="B583" s="5"/>
      <c r="C583" s="8"/>
      <c r="D583" s="8"/>
      <c r="G583" s="6"/>
      <c r="H583" s="6"/>
      <c r="I583" s="6"/>
      <c r="J583" s="6"/>
      <c r="K583" s="6"/>
      <c r="L583" s="6"/>
      <c r="M583" s="6"/>
      <c r="N583" s="6"/>
      <c r="O583" s="6"/>
      <c r="P583" s="6"/>
    </row>
    <row r="584" spans="1:16" s="7" customFormat="1" ht="13.5" customHeight="1" x14ac:dyDescent="0.2">
      <c r="A584" s="4"/>
      <c r="B584" s="5"/>
      <c r="C584" s="8"/>
      <c r="D584" s="8"/>
      <c r="G584" s="6"/>
      <c r="H584" s="6"/>
      <c r="I584" s="6"/>
      <c r="J584" s="6"/>
      <c r="K584" s="6"/>
      <c r="L584" s="6"/>
      <c r="M584" s="6"/>
      <c r="N584" s="6"/>
      <c r="O584" s="6"/>
      <c r="P584" s="6"/>
    </row>
    <row r="585" spans="1:16" s="7" customFormat="1" ht="13.5" customHeight="1" x14ac:dyDescent="0.2">
      <c r="A585" s="4"/>
      <c r="B585" s="5"/>
      <c r="C585" s="8"/>
      <c r="D585" s="8"/>
      <c r="G585" s="6"/>
      <c r="H585" s="6"/>
      <c r="I585" s="6"/>
      <c r="J585" s="6"/>
      <c r="K585" s="6"/>
      <c r="L585" s="6"/>
      <c r="M585" s="6"/>
      <c r="N585" s="6"/>
      <c r="O585" s="6"/>
      <c r="P585" s="6"/>
    </row>
    <row r="586" spans="1:16" s="7" customFormat="1" ht="13.5" customHeight="1" x14ac:dyDescent="0.2">
      <c r="A586" s="4"/>
      <c r="B586" s="5"/>
      <c r="C586" s="8"/>
      <c r="D586" s="8"/>
      <c r="G586" s="6"/>
      <c r="H586" s="6"/>
      <c r="I586" s="6"/>
      <c r="J586" s="6"/>
      <c r="K586" s="6"/>
      <c r="L586" s="6"/>
      <c r="M586" s="6"/>
      <c r="N586" s="6"/>
      <c r="O586" s="6"/>
      <c r="P586" s="6"/>
    </row>
    <row r="587" spans="1:16" s="7" customFormat="1" ht="13.5" customHeight="1" x14ac:dyDescent="0.2">
      <c r="A587" s="4"/>
      <c r="B587" s="5"/>
      <c r="C587" s="8"/>
      <c r="D587" s="8"/>
      <c r="G587" s="6"/>
      <c r="H587" s="6"/>
      <c r="I587" s="6"/>
      <c r="J587" s="6"/>
      <c r="K587" s="6"/>
      <c r="L587" s="6"/>
      <c r="M587" s="6"/>
      <c r="N587" s="6"/>
      <c r="O587" s="6"/>
      <c r="P587" s="6"/>
    </row>
    <row r="588" spans="1:16" s="7" customFormat="1" ht="13.5" customHeight="1" x14ac:dyDescent="0.2">
      <c r="A588" s="4"/>
      <c r="B588" s="5"/>
      <c r="C588" s="8"/>
      <c r="D588" s="8"/>
      <c r="G588" s="6"/>
      <c r="H588" s="6"/>
      <c r="I588" s="6"/>
      <c r="J588" s="6"/>
      <c r="K588" s="6"/>
      <c r="L588" s="6"/>
      <c r="M588" s="6"/>
      <c r="N588" s="6"/>
      <c r="O588" s="6"/>
      <c r="P588" s="6"/>
    </row>
    <row r="589" spans="1:16" s="7" customFormat="1" ht="13.5" customHeight="1" x14ac:dyDescent="0.2">
      <c r="A589" s="4"/>
      <c r="B589" s="5"/>
      <c r="C589" s="8"/>
      <c r="D589" s="8"/>
      <c r="G589" s="6"/>
      <c r="H589" s="6"/>
      <c r="I589" s="6"/>
      <c r="J589" s="6"/>
      <c r="K589" s="6"/>
      <c r="L589" s="6"/>
      <c r="M589" s="6"/>
      <c r="N589" s="6"/>
      <c r="O589" s="6"/>
      <c r="P589" s="6"/>
    </row>
    <row r="590" spans="1:16" s="7" customFormat="1" ht="13.5" customHeight="1" x14ac:dyDescent="0.2">
      <c r="A590" s="4"/>
      <c r="B590" s="5"/>
      <c r="C590" s="8"/>
      <c r="D590" s="8"/>
      <c r="G590" s="6"/>
      <c r="H590" s="6"/>
      <c r="I590" s="6"/>
      <c r="J590" s="6"/>
      <c r="K590" s="6"/>
      <c r="L590" s="6"/>
      <c r="M590" s="6"/>
      <c r="N590" s="6"/>
      <c r="O590" s="6"/>
      <c r="P590" s="6"/>
    </row>
    <row r="591" spans="1:16" s="7" customFormat="1" ht="13.5" customHeight="1" x14ac:dyDescent="0.2">
      <c r="A591" s="4"/>
      <c r="B591" s="5"/>
      <c r="C591" s="8"/>
      <c r="D591" s="8"/>
      <c r="G591" s="6"/>
      <c r="H591" s="6"/>
      <c r="I591" s="6"/>
      <c r="J591" s="6"/>
      <c r="K591" s="6"/>
      <c r="L591" s="6"/>
      <c r="M591" s="6"/>
      <c r="N591" s="6"/>
      <c r="O591" s="6"/>
      <c r="P591" s="6"/>
    </row>
    <row r="592" spans="1:16" s="7" customFormat="1" ht="13.5" customHeight="1" x14ac:dyDescent="0.2">
      <c r="A592" s="4"/>
      <c r="B592" s="5"/>
      <c r="C592" s="8"/>
      <c r="D592" s="8"/>
      <c r="G592" s="6"/>
      <c r="H592" s="6"/>
      <c r="I592" s="6"/>
      <c r="J592" s="6"/>
      <c r="K592" s="6"/>
      <c r="L592" s="6"/>
      <c r="M592" s="6"/>
      <c r="N592" s="6"/>
      <c r="O592" s="6"/>
      <c r="P592" s="6"/>
    </row>
    <row r="593" spans="1:16" s="7" customFormat="1" ht="13.5" customHeight="1" x14ac:dyDescent="0.2">
      <c r="A593" s="4"/>
      <c r="B593" s="5"/>
      <c r="C593" s="8"/>
      <c r="D593" s="8"/>
      <c r="G593" s="6"/>
      <c r="H593" s="6"/>
      <c r="I593" s="6"/>
      <c r="J593" s="6"/>
      <c r="K593" s="6"/>
      <c r="L593" s="6"/>
      <c r="M593" s="6"/>
      <c r="N593" s="6"/>
      <c r="O593" s="6"/>
      <c r="P593" s="6"/>
    </row>
    <row r="594" spans="1:16" s="7" customFormat="1" ht="13.5" customHeight="1" x14ac:dyDescent="0.2">
      <c r="A594" s="4"/>
      <c r="B594" s="5"/>
      <c r="C594" s="8"/>
      <c r="D594" s="8"/>
      <c r="G594" s="6"/>
      <c r="H594" s="6"/>
      <c r="I594" s="6"/>
      <c r="J594" s="6"/>
      <c r="K594" s="6"/>
      <c r="L594" s="6"/>
      <c r="M594" s="6"/>
      <c r="N594" s="6"/>
      <c r="O594" s="6"/>
      <c r="P594" s="6"/>
    </row>
    <row r="595" spans="1:16" s="7" customFormat="1" ht="13.5" customHeight="1" x14ac:dyDescent="0.2">
      <c r="A595" s="4"/>
      <c r="B595" s="5"/>
      <c r="C595" s="8"/>
      <c r="D595" s="8"/>
      <c r="G595" s="6"/>
      <c r="H595" s="6"/>
      <c r="I595" s="6"/>
      <c r="J595" s="6"/>
      <c r="K595" s="6"/>
      <c r="L595" s="6"/>
      <c r="M595" s="6"/>
      <c r="N595" s="6"/>
      <c r="O595" s="6"/>
      <c r="P595" s="6"/>
    </row>
    <row r="596" spans="1:16" s="7" customFormat="1" ht="13.5" customHeight="1" x14ac:dyDescent="0.2">
      <c r="A596" s="4"/>
      <c r="B596" s="5"/>
      <c r="C596" s="8"/>
      <c r="D596" s="8"/>
      <c r="G596" s="6"/>
      <c r="H596" s="6"/>
      <c r="I596" s="6"/>
      <c r="J596" s="6"/>
      <c r="K596" s="6"/>
      <c r="L596" s="6"/>
      <c r="M596" s="6"/>
      <c r="N596" s="6"/>
      <c r="O596" s="6"/>
      <c r="P596" s="6"/>
    </row>
    <row r="597" spans="1:16" s="7" customFormat="1" ht="13.5" customHeight="1" x14ac:dyDescent="0.2">
      <c r="A597" s="4"/>
      <c r="B597" s="5"/>
      <c r="C597" s="8"/>
      <c r="D597" s="8"/>
      <c r="G597" s="6"/>
      <c r="H597" s="6"/>
      <c r="I597" s="6"/>
      <c r="J597" s="6"/>
      <c r="K597" s="6"/>
      <c r="L597" s="6"/>
      <c r="M597" s="6"/>
      <c r="N597" s="6"/>
      <c r="O597" s="6"/>
      <c r="P597" s="6"/>
    </row>
    <row r="598" spans="1:16" s="7" customFormat="1" ht="13.5" customHeight="1" x14ac:dyDescent="0.2">
      <c r="A598" s="4"/>
      <c r="B598" s="5"/>
      <c r="C598" s="8"/>
      <c r="D598" s="8"/>
      <c r="G598" s="6"/>
      <c r="H598" s="6"/>
      <c r="I598" s="6"/>
      <c r="J598" s="6"/>
      <c r="K598" s="6"/>
      <c r="L598" s="6"/>
      <c r="M598" s="6"/>
      <c r="N598" s="6"/>
      <c r="O598" s="6"/>
      <c r="P598" s="6"/>
    </row>
    <row r="599" spans="1:16" s="7" customFormat="1" ht="13.5" customHeight="1" x14ac:dyDescent="0.2">
      <c r="A599" s="4"/>
      <c r="B599" s="5"/>
      <c r="C599" s="8"/>
      <c r="D599" s="8"/>
      <c r="G599" s="6"/>
      <c r="H599" s="6"/>
      <c r="I599" s="6"/>
      <c r="J599" s="6"/>
      <c r="K599" s="6"/>
      <c r="L599" s="6"/>
      <c r="M599" s="6"/>
      <c r="N599" s="6"/>
      <c r="O599" s="6"/>
      <c r="P599" s="6"/>
    </row>
    <row r="600" spans="1:16" s="7" customFormat="1" ht="13.5" customHeight="1" x14ac:dyDescent="0.2">
      <c r="A600" s="4"/>
      <c r="B600" s="5"/>
      <c r="C600" s="8"/>
      <c r="D600" s="8"/>
      <c r="G600" s="6"/>
      <c r="H600" s="6"/>
      <c r="I600" s="6"/>
      <c r="J600" s="6"/>
      <c r="K600" s="6"/>
      <c r="L600" s="6"/>
      <c r="M600" s="6"/>
      <c r="N600" s="6"/>
      <c r="O600" s="6"/>
      <c r="P600" s="6"/>
    </row>
    <row r="601" spans="1:16" s="7" customFormat="1" ht="13.5" customHeight="1" x14ac:dyDescent="0.2">
      <c r="A601" s="4"/>
      <c r="B601" s="5"/>
      <c r="C601" s="8"/>
      <c r="D601" s="8"/>
      <c r="G601" s="6"/>
      <c r="H601" s="6"/>
      <c r="I601" s="6"/>
      <c r="J601" s="6"/>
      <c r="K601" s="6"/>
      <c r="L601" s="6"/>
      <c r="M601" s="6"/>
      <c r="N601" s="6"/>
      <c r="O601" s="6"/>
      <c r="P601" s="6"/>
    </row>
    <row r="602" spans="1:16" s="7" customFormat="1" ht="13.5" customHeight="1" x14ac:dyDescent="0.2">
      <c r="A602" s="4"/>
      <c r="B602" s="5"/>
      <c r="C602" s="8"/>
      <c r="D602" s="8"/>
      <c r="G602" s="6"/>
      <c r="H602" s="6"/>
      <c r="I602" s="6"/>
      <c r="J602" s="6"/>
      <c r="K602" s="6"/>
      <c r="L602" s="6"/>
      <c r="M602" s="6"/>
      <c r="N602" s="6"/>
      <c r="O602" s="6"/>
      <c r="P602" s="6"/>
    </row>
    <row r="603" spans="1:16" s="7" customFormat="1" ht="13.5" customHeight="1" x14ac:dyDescent="0.2">
      <c r="A603" s="4"/>
      <c r="B603" s="5"/>
      <c r="C603" s="8"/>
      <c r="D603" s="8"/>
      <c r="G603" s="6"/>
      <c r="H603" s="6"/>
      <c r="I603" s="6"/>
      <c r="J603" s="6"/>
      <c r="K603" s="6"/>
      <c r="L603" s="6"/>
      <c r="M603" s="6"/>
      <c r="N603" s="6"/>
      <c r="O603" s="6"/>
      <c r="P603" s="6"/>
    </row>
    <row r="604" spans="1:16" s="7" customFormat="1" ht="13.5" customHeight="1" x14ac:dyDescent="0.2">
      <c r="A604" s="4"/>
      <c r="B604" s="5"/>
      <c r="C604" s="8"/>
      <c r="D604" s="8"/>
      <c r="G604" s="6"/>
      <c r="H604" s="6"/>
      <c r="I604" s="6"/>
      <c r="J604" s="6"/>
      <c r="K604" s="6"/>
      <c r="L604" s="6"/>
      <c r="M604" s="6"/>
      <c r="N604" s="6"/>
      <c r="O604" s="6"/>
      <c r="P604" s="6"/>
    </row>
    <row r="605" spans="1:16" s="7" customFormat="1" ht="13.5" customHeight="1" x14ac:dyDescent="0.2">
      <c r="A605" s="4"/>
      <c r="B605" s="5"/>
      <c r="C605" s="8"/>
      <c r="D605" s="8"/>
      <c r="G605" s="6"/>
      <c r="H605" s="6"/>
      <c r="I605" s="6"/>
      <c r="J605" s="6"/>
      <c r="K605" s="6"/>
      <c r="L605" s="6"/>
      <c r="M605" s="6"/>
      <c r="N605" s="6"/>
      <c r="O605" s="6"/>
      <c r="P605" s="6"/>
    </row>
    <row r="606" spans="1:16" s="7" customFormat="1" ht="13.5" customHeight="1" x14ac:dyDescent="0.2">
      <c r="A606" s="4"/>
      <c r="B606" s="5"/>
      <c r="C606" s="8"/>
      <c r="D606" s="8"/>
      <c r="G606" s="6"/>
      <c r="H606" s="6"/>
      <c r="I606" s="6"/>
      <c r="J606" s="6"/>
      <c r="K606" s="6"/>
      <c r="L606" s="6"/>
      <c r="M606" s="6"/>
      <c r="N606" s="6"/>
      <c r="O606" s="6"/>
      <c r="P606" s="6"/>
    </row>
    <row r="607" spans="1:16" s="7" customFormat="1" ht="13.5" customHeight="1" x14ac:dyDescent="0.2">
      <c r="A607" s="4"/>
      <c r="B607" s="5"/>
      <c r="C607" s="8"/>
      <c r="D607" s="8"/>
      <c r="G607" s="6"/>
      <c r="H607" s="6"/>
      <c r="I607" s="6"/>
      <c r="J607" s="6"/>
      <c r="K607" s="6"/>
      <c r="L607" s="6"/>
      <c r="M607" s="6"/>
      <c r="N607" s="6"/>
      <c r="O607" s="6"/>
      <c r="P607" s="6"/>
    </row>
    <row r="608" spans="1:16" s="7" customFormat="1" ht="13.5" customHeight="1" x14ac:dyDescent="0.2">
      <c r="A608" s="4"/>
      <c r="B608" s="5"/>
      <c r="C608" s="8"/>
      <c r="D608" s="8"/>
      <c r="G608" s="6"/>
      <c r="H608" s="6"/>
      <c r="I608" s="6"/>
      <c r="J608" s="6"/>
      <c r="K608" s="6"/>
      <c r="L608" s="6"/>
      <c r="M608" s="6"/>
      <c r="N608" s="6"/>
      <c r="O608" s="6"/>
      <c r="P608" s="6"/>
    </row>
    <row r="609" spans="1:16" s="7" customFormat="1" ht="13.5" customHeight="1" x14ac:dyDescent="0.2">
      <c r="A609" s="4"/>
      <c r="B609" s="5"/>
      <c r="C609" s="8"/>
      <c r="D609" s="8"/>
      <c r="G609" s="6"/>
      <c r="H609" s="6"/>
      <c r="I609" s="6"/>
      <c r="J609" s="6"/>
      <c r="K609" s="6"/>
      <c r="L609" s="6"/>
      <c r="M609" s="6"/>
      <c r="N609" s="6"/>
      <c r="O609" s="6"/>
      <c r="P609" s="6"/>
    </row>
    <row r="610" spans="1:16" s="7" customFormat="1" ht="13.5" customHeight="1" x14ac:dyDescent="0.2">
      <c r="A610" s="4"/>
      <c r="B610" s="5"/>
      <c r="C610" s="8"/>
      <c r="D610" s="8"/>
      <c r="G610" s="6"/>
      <c r="H610" s="6"/>
      <c r="I610" s="6"/>
      <c r="J610" s="6"/>
      <c r="K610" s="6"/>
      <c r="L610" s="6"/>
      <c r="M610" s="6"/>
      <c r="N610" s="6"/>
      <c r="O610" s="6"/>
      <c r="P610" s="6"/>
    </row>
    <row r="611" spans="1:16" s="7" customFormat="1" ht="13.5" customHeight="1" x14ac:dyDescent="0.2">
      <c r="A611" s="4"/>
      <c r="B611" s="5"/>
      <c r="C611" s="8"/>
      <c r="D611" s="8"/>
      <c r="G611" s="6"/>
      <c r="H611" s="6"/>
      <c r="I611" s="6"/>
      <c r="J611" s="6"/>
      <c r="K611" s="6"/>
      <c r="L611" s="6"/>
      <c r="M611" s="6"/>
      <c r="N611" s="6"/>
      <c r="O611" s="6"/>
      <c r="P611" s="6"/>
    </row>
    <row r="612" spans="1:16" s="7" customFormat="1" ht="13.5" customHeight="1" x14ac:dyDescent="0.2">
      <c r="A612" s="4"/>
      <c r="B612" s="5"/>
      <c r="C612" s="8"/>
      <c r="D612" s="8"/>
      <c r="G612" s="6"/>
      <c r="H612" s="6"/>
      <c r="I612" s="6"/>
      <c r="J612" s="6"/>
      <c r="K612" s="6"/>
      <c r="L612" s="6"/>
      <c r="M612" s="6"/>
      <c r="N612" s="6"/>
      <c r="O612" s="6"/>
      <c r="P612" s="6"/>
    </row>
    <row r="613" spans="1:16" s="7" customFormat="1" ht="13.5" customHeight="1" x14ac:dyDescent="0.2">
      <c r="A613" s="4"/>
      <c r="B613" s="5"/>
      <c r="C613" s="8"/>
      <c r="D613" s="8"/>
      <c r="G613" s="6"/>
      <c r="H613" s="6"/>
      <c r="I613" s="6"/>
      <c r="J613" s="6"/>
      <c r="K613" s="6"/>
      <c r="L613" s="6"/>
      <c r="M613" s="6"/>
      <c r="N613" s="6"/>
      <c r="O613" s="6"/>
      <c r="P613" s="6"/>
    </row>
    <row r="614" spans="1:16" s="7" customFormat="1" ht="13.5" customHeight="1" x14ac:dyDescent="0.2">
      <c r="A614" s="4"/>
      <c r="B614" s="5"/>
      <c r="C614" s="8"/>
      <c r="D614" s="8"/>
      <c r="G614" s="6"/>
      <c r="H614" s="6"/>
      <c r="I614" s="6"/>
      <c r="J614" s="6"/>
      <c r="K614" s="6"/>
      <c r="L614" s="6"/>
      <c r="M614" s="6"/>
      <c r="N614" s="6"/>
      <c r="O614" s="6"/>
      <c r="P614" s="6"/>
    </row>
    <row r="615" spans="1:16" s="7" customFormat="1" ht="13.5" customHeight="1" x14ac:dyDescent="0.2">
      <c r="A615" s="4"/>
      <c r="B615" s="5"/>
      <c r="C615" s="8"/>
      <c r="D615" s="8"/>
      <c r="G615" s="6"/>
      <c r="H615" s="6"/>
      <c r="I615" s="6"/>
      <c r="J615" s="6"/>
      <c r="K615" s="6"/>
      <c r="L615" s="6"/>
      <c r="M615" s="6"/>
      <c r="N615" s="6"/>
      <c r="O615" s="6"/>
      <c r="P615" s="6"/>
    </row>
    <row r="616" spans="1:16" s="7" customFormat="1" ht="13.5" customHeight="1" x14ac:dyDescent="0.2">
      <c r="A616" s="4"/>
      <c r="B616" s="5"/>
      <c r="C616" s="8"/>
      <c r="D616" s="8"/>
      <c r="G616" s="6"/>
      <c r="H616" s="6"/>
      <c r="I616" s="6"/>
      <c r="J616" s="6"/>
      <c r="K616" s="6"/>
      <c r="L616" s="6"/>
      <c r="M616" s="6"/>
      <c r="N616" s="6"/>
      <c r="O616" s="6"/>
      <c r="P616" s="6"/>
    </row>
    <row r="617" spans="1:16" s="7" customFormat="1" ht="13.5" customHeight="1" x14ac:dyDescent="0.2">
      <c r="A617" s="4"/>
      <c r="B617" s="5"/>
      <c r="C617" s="8"/>
      <c r="D617" s="8"/>
      <c r="G617" s="6"/>
      <c r="H617" s="6"/>
      <c r="I617" s="6"/>
      <c r="J617" s="6"/>
      <c r="K617" s="6"/>
      <c r="L617" s="6"/>
      <c r="M617" s="6"/>
      <c r="N617" s="6"/>
      <c r="O617" s="6"/>
      <c r="P617" s="6"/>
    </row>
    <row r="618" spans="1:16" s="7" customFormat="1" ht="13.5" customHeight="1" x14ac:dyDescent="0.2">
      <c r="A618" s="4"/>
      <c r="B618" s="5"/>
      <c r="C618" s="8"/>
      <c r="D618" s="8"/>
      <c r="G618" s="6"/>
      <c r="H618" s="6"/>
      <c r="I618" s="6"/>
      <c r="J618" s="6"/>
      <c r="K618" s="6"/>
      <c r="L618" s="6"/>
      <c r="M618" s="6"/>
      <c r="N618" s="6"/>
      <c r="O618" s="6"/>
      <c r="P618" s="6"/>
    </row>
    <row r="619" spans="1:16" s="7" customFormat="1" ht="13.5" customHeight="1" x14ac:dyDescent="0.2">
      <c r="A619" s="4"/>
      <c r="B619" s="5"/>
      <c r="C619" s="8"/>
      <c r="D619" s="8"/>
      <c r="G619" s="6"/>
      <c r="H619" s="6"/>
      <c r="I619" s="6"/>
      <c r="J619" s="6"/>
      <c r="K619" s="6"/>
      <c r="L619" s="6"/>
      <c r="M619" s="6"/>
      <c r="N619" s="6"/>
      <c r="O619" s="6"/>
      <c r="P619" s="6"/>
    </row>
    <row r="620" spans="1:16" s="7" customFormat="1" ht="13.5" customHeight="1" x14ac:dyDescent="0.2">
      <c r="A620" s="4"/>
      <c r="B620" s="5"/>
      <c r="C620" s="8"/>
      <c r="D620" s="8"/>
      <c r="G620" s="6"/>
      <c r="H620" s="6"/>
      <c r="I620" s="6"/>
      <c r="J620" s="6"/>
      <c r="K620" s="6"/>
      <c r="L620" s="6"/>
      <c r="M620" s="6"/>
      <c r="N620" s="6"/>
      <c r="O620" s="6"/>
      <c r="P620" s="6"/>
    </row>
    <row r="621" spans="1:16" s="7" customFormat="1" ht="13.5" customHeight="1" x14ac:dyDescent="0.2">
      <c r="A621" s="4"/>
      <c r="B621" s="5"/>
      <c r="C621" s="8"/>
      <c r="D621" s="8"/>
      <c r="G621" s="6"/>
      <c r="H621" s="6"/>
      <c r="I621" s="6"/>
      <c r="J621" s="6"/>
      <c r="K621" s="6"/>
      <c r="L621" s="6"/>
      <c r="M621" s="6"/>
      <c r="N621" s="6"/>
      <c r="O621" s="6"/>
      <c r="P621" s="6"/>
    </row>
    <row r="622" spans="1:16" s="7" customFormat="1" ht="13.5" customHeight="1" x14ac:dyDescent="0.2">
      <c r="A622" s="4"/>
      <c r="B622" s="5"/>
      <c r="C622" s="8"/>
      <c r="D622" s="8"/>
      <c r="G622" s="6"/>
      <c r="H622" s="6"/>
      <c r="I622" s="6"/>
      <c r="J622" s="6"/>
      <c r="K622" s="6"/>
      <c r="L622" s="6"/>
      <c r="M622" s="6"/>
      <c r="N622" s="6"/>
      <c r="O622" s="6"/>
      <c r="P622" s="6"/>
    </row>
    <row r="623" spans="1:16" s="7" customFormat="1" ht="13.5" customHeight="1" x14ac:dyDescent="0.2">
      <c r="A623" s="4"/>
      <c r="B623" s="5"/>
      <c r="C623" s="8"/>
      <c r="D623" s="8"/>
      <c r="G623" s="6"/>
      <c r="H623" s="6"/>
      <c r="I623" s="6"/>
      <c r="J623" s="6"/>
      <c r="K623" s="6"/>
      <c r="L623" s="6"/>
      <c r="M623" s="6"/>
      <c r="N623" s="6"/>
      <c r="O623" s="6"/>
      <c r="P623" s="6"/>
    </row>
    <row r="624" spans="1:16" s="7" customFormat="1" ht="13.5" customHeight="1" x14ac:dyDescent="0.2">
      <c r="A624" s="4"/>
      <c r="B624" s="5"/>
      <c r="C624" s="8"/>
      <c r="D624" s="8"/>
      <c r="G624" s="6"/>
      <c r="H624" s="6"/>
      <c r="I624" s="6"/>
      <c r="J624" s="6"/>
      <c r="K624" s="6"/>
      <c r="L624" s="6"/>
      <c r="M624" s="6"/>
      <c r="N624" s="6"/>
      <c r="O624" s="6"/>
      <c r="P624" s="6"/>
    </row>
    <row r="625" spans="1:16" s="7" customFormat="1" ht="13.5" customHeight="1" x14ac:dyDescent="0.2">
      <c r="A625" s="4"/>
      <c r="B625" s="5"/>
      <c r="C625" s="8"/>
      <c r="D625" s="8"/>
      <c r="G625" s="6"/>
      <c r="H625" s="6"/>
      <c r="I625" s="6"/>
      <c r="J625" s="6"/>
      <c r="K625" s="6"/>
      <c r="L625" s="6"/>
      <c r="M625" s="6"/>
      <c r="N625" s="6"/>
      <c r="O625" s="6"/>
      <c r="P625" s="6"/>
    </row>
    <row r="626" spans="1:16" s="7" customFormat="1" ht="13.5" customHeight="1" x14ac:dyDescent="0.2">
      <c r="A626" s="4"/>
      <c r="B626" s="5"/>
      <c r="C626" s="8"/>
      <c r="D626" s="8"/>
      <c r="G626" s="6"/>
      <c r="H626" s="6"/>
      <c r="I626" s="6"/>
      <c r="J626" s="6"/>
      <c r="K626" s="6"/>
      <c r="L626" s="6"/>
      <c r="M626" s="6"/>
      <c r="N626" s="6"/>
      <c r="O626" s="6"/>
      <c r="P626" s="6"/>
    </row>
    <row r="627" spans="1:16" s="7" customFormat="1" ht="13.5" customHeight="1" x14ac:dyDescent="0.2">
      <c r="A627" s="4"/>
      <c r="B627" s="5"/>
      <c r="C627" s="8"/>
      <c r="D627" s="8"/>
      <c r="G627" s="6"/>
      <c r="H627" s="6"/>
      <c r="I627" s="6"/>
      <c r="J627" s="6"/>
      <c r="K627" s="6"/>
      <c r="L627" s="6"/>
      <c r="M627" s="6"/>
      <c r="N627" s="6"/>
      <c r="O627" s="6"/>
      <c r="P627" s="6"/>
    </row>
    <row r="628" spans="1:16" s="7" customFormat="1" ht="13.5" customHeight="1" x14ac:dyDescent="0.2">
      <c r="A628" s="4"/>
      <c r="B628" s="5"/>
      <c r="C628" s="8"/>
      <c r="D628" s="8"/>
      <c r="G628" s="6"/>
      <c r="H628" s="6"/>
      <c r="I628" s="6"/>
      <c r="J628" s="6"/>
      <c r="K628" s="6"/>
      <c r="L628" s="6"/>
      <c r="M628" s="6"/>
      <c r="N628" s="6"/>
      <c r="O628" s="6"/>
      <c r="P628" s="6"/>
    </row>
    <row r="629" spans="1:16" s="7" customFormat="1" ht="13.5" customHeight="1" x14ac:dyDescent="0.2">
      <c r="A629" s="4"/>
      <c r="B629" s="5"/>
      <c r="C629" s="8"/>
      <c r="D629" s="8"/>
      <c r="G629" s="6"/>
      <c r="H629" s="6"/>
      <c r="I629" s="6"/>
      <c r="J629" s="6"/>
      <c r="K629" s="6"/>
      <c r="L629" s="6"/>
      <c r="M629" s="6"/>
      <c r="N629" s="6"/>
      <c r="O629" s="6"/>
      <c r="P629" s="6"/>
    </row>
    <row r="630" spans="1:16" s="7" customFormat="1" ht="13.5" customHeight="1" x14ac:dyDescent="0.2">
      <c r="A630" s="4"/>
      <c r="B630" s="5"/>
      <c r="C630" s="8"/>
      <c r="D630" s="8"/>
      <c r="G630" s="6"/>
      <c r="H630" s="6"/>
      <c r="I630" s="6"/>
      <c r="J630" s="6"/>
      <c r="K630" s="6"/>
      <c r="L630" s="6"/>
      <c r="M630" s="6"/>
      <c r="N630" s="6"/>
      <c r="O630" s="6"/>
      <c r="P630" s="6"/>
    </row>
    <row r="631" spans="1:16" s="7" customFormat="1" ht="13.5" customHeight="1" x14ac:dyDescent="0.2">
      <c r="A631" s="4"/>
      <c r="B631" s="5"/>
      <c r="C631" s="8"/>
      <c r="D631" s="8"/>
      <c r="G631" s="6"/>
      <c r="H631" s="6"/>
      <c r="I631" s="6"/>
      <c r="J631" s="6"/>
      <c r="K631" s="6"/>
      <c r="L631" s="6"/>
      <c r="M631" s="6"/>
      <c r="N631" s="6"/>
      <c r="O631" s="6"/>
      <c r="P631" s="6"/>
    </row>
    <row r="632" spans="1:16" s="7" customFormat="1" ht="13.5" customHeight="1" x14ac:dyDescent="0.2">
      <c r="A632" s="4"/>
      <c r="B632" s="5"/>
      <c r="C632" s="8"/>
      <c r="D632" s="8"/>
      <c r="G632" s="6"/>
      <c r="H632" s="6"/>
      <c r="I632" s="6"/>
      <c r="J632" s="6"/>
      <c r="K632" s="6"/>
      <c r="L632" s="6"/>
      <c r="M632" s="6"/>
      <c r="N632" s="6"/>
      <c r="O632" s="6"/>
      <c r="P632" s="6"/>
    </row>
    <row r="633" spans="1:16" s="7" customFormat="1" ht="13.5" customHeight="1" x14ac:dyDescent="0.2">
      <c r="A633" s="4"/>
      <c r="B633" s="5"/>
      <c r="C633" s="8"/>
      <c r="D633" s="8"/>
      <c r="G633" s="6"/>
      <c r="H633" s="6"/>
      <c r="I633" s="6"/>
      <c r="J633" s="6"/>
      <c r="K633" s="6"/>
      <c r="L633" s="6"/>
      <c r="M633" s="6"/>
      <c r="N633" s="6"/>
      <c r="O633" s="6"/>
      <c r="P633" s="6"/>
    </row>
    <row r="634" spans="1:16" s="7" customFormat="1" ht="13.5" customHeight="1" x14ac:dyDescent="0.2">
      <c r="A634" s="4"/>
      <c r="B634" s="5"/>
      <c r="C634" s="8"/>
      <c r="D634" s="8"/>
      <c r="G634" s="6"/>
      <c r="H634" s="6"/>
      <c r="I634" s="6"/>
      <c r="J634" s="6"/>
      <c r="K634" s="6"/>
      <c r="L634" s="6"/>
      <c r="M634" s="6"/>
      <c r="N634" s="6"/>
      <c r="O634" s="6"/>
      <c r="P634" s="6"/>
    </row>
    <row r="635" spans="1:16" s="7" customFormat="1" ht="13.5" customHeight="1" x14ac:dyDescent="0.2">
      <c r="A635" s="4"/>
      <c r="B635" s="5"/>
      <c r="C635" s="8"/>
      <c r="D635" s="8"/>
      <c r="G635" s="6"/>
      <c r="H635" s="6"/>
      <c r="I635" s="6"/>
      <c r="J635" s="6"/>
      <c r="K635" s="6"/>
      <c r="L635" s="6"/>
      <c r="M635" s="6"/>
      <c r="N635" s="6"/>
      <c r="O635" s="6"/>
      <c r="P635" s="6"/>
    </row>
    <row r="638" spans="1:16" s="7" customFormat="1" ht="13.5" customHeight="1" x14ac:dyDescent="0.2">
      <c r="A638" s="4"/>
      <c r="B638" s="5"/>
      <c r="C638" s="8"/>
      <c r="D638" s="8"/>
      <c r="G638" s="6"/>
      <c r="H638" s="6"/>
      <c r="I638" s="6"/>
      <c r="J638" s="6"/>
      <c r="K638" s="6"/>
      <c r="L638" s="6"/>
      <c r="M638" s="6"/>
      <c r="N638" s="6"/>
      <c r="O638" s="6"/>
      <c r="P638" s="6"/>
    </row>
    <row r="640" spans="1:16" s="7" customFormat="1" ht="13.5" customHeight="1" x14ac:dyDescent="0.2">
      <c r="A640" s="4"/>
      <c r="B640" s="5"/>
      <c r="C640" s="8"/>
      <c r="D640" s="8"/>
      <c r="G640" s="6"/>
      <c r="H640" s="6"/>
      <c r="I640" s="6"/>
      <c r="J640" s="6"/>
      <c r="K640" s="6"/>
      <c r="L640" s="6"/>
      <c r="M640" s="6"/>
      <c r="N640" s="6"/>
      <c r="O640" s="6"/>
      <c r="P640" s="6"/>
    </row>
    <row r="641" spans="1:16" s="7" customFormat="1" ht="13.5" customHeight="1" x14ac:dyDescent="0.2">
      <c r="A641" s="4"/>
      <c r="B641" s="5"/>
      <c r="C641" s="8"/>
      <c r="D641" s="8"/>
      <c r="G641" s="6"/>
      <c r="H641" s="6"/>
      <c r="I641" s="6"/>
      <c r="J641" s="6"/>
      <c r="K641" s="6"/>
      <c r="L641" s="6"/>
      <c r="M641" s="6"/>
      <c r="N641" s="6"/>
      <c r="O641" s="6"/>
      <c r="P641" s="6"/>
    </row>
    <row r="642" spans="1:16" s="7" customFormat="1" ht="13.5" customHeight="1" x14ac:dyDescent="0.2">
      <c r="A642" s="4"/>
      <c r="B642" s="5"/>
      <c r="C642" s="8"/>
      <c r="D642" s="8"/>
      <c r="G642" s="6"/>
      <c r="H642" s="6"/>
      <c r="I642" s="6"/>
      <c r="J642" s="6"/>
      <c r="K642" s="6"/>
      <c r="L642" s="6"/>
      <c r="M642" s="6"/>
      <c r="N642" s="6"/>
      <c r="O642" s="6"/>
      <c r="P642" s="6"/>
    </row>
    <row r="643" spans="1:16" s="7" customFormat="1" ht="13.5" customHeight="1" x14ac:dyDescent="0.2">
      <c r="A643" s="4"/>
      <c r="B643" s="5"/>
      <c r="C643" s="8"/>
      <c r="D643" s="8"/>
      <c r="G643" s="6"/>
      <c r="H643" s="6"/>
      <c r="I643" s="6"/>
      <c r="J643" s="6"/>
      <c r="K643" s="6"/>
      <c r="L643" s="6"/>
      <c r="M643" s="6"/>
      <c r="N643" s="6"/>
      <c r="O643" s="6"/>
      <c r="P643" s="6"/>
    </row>
    <row r="644" spans="1:16" s="7" customFormat="1" ht="13.5" customHeight="1" x14ac:dyDescent="0.2">
      <c r="A644" s="4"/>
      <c r="B644" s="5"/>
      <c r="C644" s="8"/>
      <c r="D644" s="8"/>
      <c r="G644" s="6"/>
      <c r="H644" s="6"/>
      <c r="I644" s="6"/>
      <c r="J644" s="6"/>
      <c r="K644" s="6"/>
      <c r="L644" s="6"/>
      <c r="M644" s="6"/>
      <c r="N644" s="6"/>
      <c r="O644" s="6"/>
      <c r="P644" s="6"/>
    </row>
    <row r="645" spans="1:16" s="7" customFormat="1" ht="13.5" customHeight="1" x14ac:dyDescent="0.2">
      <c r="A645" s="4"/>
      <c r="B645" s="5"/>
      <c r="C645" s="8"/>
      <c r="D645" s="8"/>
      <c r="G645" s="6"/>
      <c r="H645" s="6"/>
      <c r="I645" s="6"/>
      <c r="J645" s="6"/>
      <c r="K645" s="6"/>
      <c r="L645" s="6"/>
      <c r="M645" s="6"/>
      <c r="N645" s="6"/>
      <c r="O645" s="6"/>
      <c r="P645" s="6"/>
    </row>
    <row r="646" spans="1:16" s="7" customFormat="1" ht="13.5" customHeight="1" x14ac:dyDescent="0.2">
      <c r="A646" s="4"/>
      <c r="B646" s="5"/>
      <c r="C646" s="8"/>
      <c r="D646" s="8"/>
      <c r="G646" s="6"/>
      <c r="H646" s="6"/>
      <c r="I646" s="6"/>
      <c r="J646" s="6"/>
      <c r="K646" s="6"/>
      <c r="L646" s="6"/>
      <c r="M646" s="6"/>
      <c r="N646" s="6"/>
      <c r="O646" s="6"/>
      <c r="P646" s="6"/>
    </row>
    <row r="647" spans="1:16" s="7" customFormat="1" ht="13.5" customHeight="1" x14ac:dyDescent="0.2">
      <c r="A647" s="4"/>
      <c r="B647" s="5"/>
      <c r="C647" s="8"/>
      <c r="D647" s="8"/>
      <c r="G647" s="6"/>
      <c r="H647" s="6"/>
      <c r="I647" s="6"/>
      <c r="J647" s="6"/>
      <c r="K647" s="6"/>
      <c r="L647" s="6"/>
      <c r="M647" s="6"/>
      <c r="N647" s="6"/>
      <c r="O647" s="6"/>
      <c r="P647" s="6"/>
    </row>
    <row r="648" spans="1:16" s="7" customFormat="1" ht="13.5" customHeight="1" x14ac:dyDescent="0.2">
      <c r="A648" s="4"/>
      <c r="B648" s="5"/>
      <c r="C648" s="8"/>
      <c r="D648" s="8"/>
      <c r="G648" s="6"/>
      <c r="H648" s="6"/>
      <c r="I648" s="6"/>
      <c r="J648" s="6"/>
      <c r="K648" s="6"/>
      <c r="L648" s="6"/>
      <c r="M648" s="6"/>
      <c r="N648" s="6"/>
      <c r="O648" s="6"/>
      <c r="P648" s="6"/>
    </row>
    <row r="649" spans="1:16" s="7" customFormat="1" ht="13.5" customHeight="1" x14ac:dyDescent="0.2">
      <c r="A649" s="4"/>
      <c r="B649" s="5"/>
      <c r="C649" s="8"/>
      <c r="D649" s="8"/>
      <c r="G649" s="6"/>
      <c r="H649" s="6"/>
      <c r="I649" s="6"/>
      <c r="J649" s="6"/>
      <c r="K649" s="6"/>
      <c r="L649" s="6"/>
      <c r="M649" s="6"/>
      <c r="N649" s="6"/>
      <c r="O649" s="6"/>
      <c r="P649" s="6"/>
    </row>
    <row r="650" spans="1:16" s="7" customFormat="1" ht="13.5" customHeight="1" x14ac:dyDescent="0.2">
      <c r="A650" s="4"/>
      <c r="B650" s="5"/>
      <c r="C650" s="8"/>
      <c r="D650" s="8"/>
      <c r="G650" s="6"/>
      <c r="H650" s="6"/>
      <c r="I650" s="6"/>
      <c r="J650" s="6"/>
      <c r="K650" s="6"/>
      <c r="L650" s="6"/>
      <c r="M650" s="6"/>
      <c r="N650" s="6"/>
      <c r="O650" s="6"/>
      <c r="P650" s="6"/>
    </row>
    <row r="651" spans="1:16" s="7" customFormat="1" ht="13.5" customHeight="1" x14ac:dyDescent="0.2">
      <c r="A651" s="4"/>
      <c r="B651" s="5"/>
      <c r="C651" s="8"/>
      <c r="D651" s="8"/>
      <c r="G651" s="6"/>
      <c r="H651" s="6"/>
      <c r="I651" s="6"/>
      <c r="J651" s="6"/>
      <c r="K651" s="6"/>
      <c r="L651" s="6"/>
      <c r="M651" s="6"/>
      <c r="N651" s="6"/>
      <c r="O651" s="6"/>
      <c r="P651" s="6"/>
    </row>
    <row r="652" spans="1:16" s="7" customFormat="1" ht="13.5" customHeight="1" x14ac:dyDescent="0.2">
      <c r="A652" s="4"/>
      <c r="B652" s="5"/>
      <c r="C652" s="8"/>
      <c r="D652" s="8"/>
      <c r="G652" s="6"/>
      <c r="H652" s="6"/>
      <c r="I652" s="6"/>
      <c r="J652" s="6"/>
      <c r="K652" s="6"/>
      <c r="L652" s="6"/>
      <c r="M652" s="6"/>
      <c r="N652" s="6"/>
      <c r="O652" s="6"/>
      <c r="P652" s="6"/>
    </row>
    <row r="653" spans="1:16" s="7" customFormat="1" ht="13.5" customHeight="1" x14ac:dyDescent="0.2">
      <c r="A653" s="4"/>
      <c r="B653" s="5"/>
      <c r="C653" s="8"/>
      <c r="D653" s="8"/>
      <c r="G653" s="6"/>
      <c r="H653" s="6"/>
      <c r="I653" s="6"/>
      <c r="J653" s="6"/>
      <c r="K653" s="6"/>
      <c r="L653" s="6"/>
      <c r="M653" s="6"/>
      <c r="N653" s="6"/>
      <c r="O653" s="6"/>
      <c r="P653" s="6"/>
    </row>
    <row r="654" spans="1:16" s="7" customFormat="1" ht="13.5" customHeight="1" x14ac:dyDescent="0.2">
      <c r="A654" s="4"/>
      <c r="B654" s="5"/>
      <c r="C654" s="8"/>
      <c r="D654" s="8"/>
      <c r="G654" s="6"/>
      <c r="H654" s="6"/>
      <c r="I654" s="6"/>
      <c r="J654" s="6"/>
      <c r="K654" s="6"/>
      <c r="L654" s="6"/>
      <c r="M654" s="6"/>
      <c r="N654" s="6"/>
      <c r="O654" s="6"/>
      <c r="P654" s="6"/>
    </row>
    <row r="655" spans="1:16" s="7" customFormat="1" ht="13.5" customHeight="1" x14ac:dyDescent="0.2">
      <c r="A655" s="4"/>
      <c r="B655" s="5"/>
      <c r="C655" s="8"/>
      <c r="D655" s="8"/>
      <c r="G655" s="6"/>
      <c r="H655" s="6"/>
      <c r="I655" s="6"/>
      <c r="J655" s="6"/>
      <c r="K655" s="6"/>
      <c r="L655" s="6"/>
      <c r="M655" s="6"/>
      <c r="N655" s="6"/>
      <c r="O655" s="6"/>
      <c r="P655" s="6"/>
    </row>
    <row r="658" spans="1:16" s="7" customFormat="1" ht="13.5" customHeight="1" x14ac:dyDescent="0.2">
      <c r="A658" s="4"/>
      <c r="B658" s="5"/>
      <c r="C658" s="8"/>
      <c r="D658" s="8"/>
      <c r="G658" s="6"/>
      <c r="H658" s="6"/>
      <c r="I658" s="6"/>
      <c r="J658" s="6"/>
      <c r="K658" s="6"/>
      <c r="L658" s="6"/>
      <c r="M658" s="6"/>
      <c r="N658" s="6"/>
      <c r="O658" s="6"/>
      <c r="P658" s="6"/>
    </row>
    <row r="660" spans="1:16" s="7" customFormat="1" ht="13.5" customHeight="1" x14ac:dyDescent="0.2">
      <c r="A660" s="4"/>
      <c r="B660" s="5"/>
      <c r="C660" s="8"/>
      <c r="D660" s="8"/>
      <c r="G660" s="6"/>
      <c r="H660" s="6"/>
      <c r="I660" s="6"/>
      <c r="J660" s="6"/>
      <c r="K660" s="6"/>
      <c r="L660" s="6"/>
      <c r="M660" s="6"/>
      <c r="N660" s="6"/>
      <c r="O660" s="6"/>
      <c r="P660" s="6"/>
    </row>
    <row r="661" spans="1:16" s="7" customFormat="1" ht="13.5" customHeight="1" x14ac:dyDescent="0.2">
      <c r="A661" s="4"/>
      <c r="B661" s="5"/>
      <c r="C661" s="8"/>
      <c r="D661" s="8"/>
      <c r="G661" s="6"/>
      <c r="H661" s="6"/>
      <c r="I661" s="6"/>
      <c r="J661" s="6"/>
      <c r="K661" s="6"/>
      <c r="L661" s="6"/>
      <c r="M661" s="6"/>
      <c r="N661" s="6"/>
      <c r="O661" s="6"/>
      <c r="P661" s="6"/>
    </row>
    <row r="662" spans="1:16" s="7" customFormat="1" ht="13.5" customHeight="1" x14ac:dyDescent="0.2">
      <c r="A662" s="4"/>
      <c r="B662" s="5"/>
      <c r="C662" s="8"/>
      <c r="D662" s="8"/>
      <c r="G662" s="6"/>
      <c r="H662" s="6"/>
      <c r="I662" s="6"/>
      <c r="J662" s="6"/>
      <c r="K662" s="6"/>
      <c r="L662" s="6"/>
      <c r="M662" s="6"/>
      <c r="N662" s="6"/>
      <c r="O662" s="6"/>
      <c r="P662" s="6"/>
    </row>
    <row r="663" spans="1:16" s="7" customFormat="1" ht="13.5" customHeight="1" x14ac:dyDescent="0.2">
      <c r="A663" s="4"/>
      <c r="B663" s="5"/>
      <c r="C663" s="8"/>
      <c r="D663" s="8"/>
      <c r="G663" s="6"/>
      <c r="H663" s="6"/>
      <c r="I663" s="6"/>
      <c r="J663" s="6"/>
      <c r="K663" s="6"/>
      <c r="L663" s="6"/>
      <c r="M663" s="6"/>
      <c r="N663" s="6"/>
      <c r="O663" s="6"/>
      <c r="P663" s="6"/>
    </row>
    <row r="664" spans="1:16" s="7" customFormat="1" ht="13.5" customHeight="1" x14ac:dyDescent="0.2">
      <c r="A664" s="4"/>
      <c r="B664" s="5"/>
      <c r="C664" s="8"/>
      <c r="D664" s="8"/>
      <c r="G664" s="6"/>
      <c r="H664" s="6"/>
      <c r="I664" s="6"/>
      <c r="J664" s="6"/>
      <c r="K664" s="6"/>
      <c r="L664" s="6"/>
      <c r="M664" s="6"/>
      <c r="N664" s="6"/>
      <c r="O664" s="6"/>
      <c r="P664" s="6"/>
    </row>
    <row r="665" spans="1:16" s="7" customFormat="1" ht="13.5" customHeight="1" x14ac:dyDescent="0.2">
      <c r="A665" s="4"/>
      <c r="B665" s="5"/>
      <c r="C665" s="8"/>
      <c r="D665" s="8"/>
      <c r="G665" s="6"/>
      <c r="H665" s="6"/>
      <c r="I665" s="6"/>
      <c r="J665" s="6"/>
      <c r="K665" s="6"/>
      <c r="L665" s="6"/>
      <c r="M665" s="6"/>
      <c r="N665" s="6"/>
      <c r="O665" s="6"/>
      <c r="P665" s="6"/>
    </row>
    <row r="666" spans="1:16" s="7" customFormat="1" ht="13.5" customHeight="1" x14ac:dyDescent="0.2">
      <c r="A666" s="4"/>
      <c r="B666" s="5"/>
      <c r="C666" s="8"/>
      <c r="D666" s="8"/>
      <c r="G666" s="6"/>
      <c r="H666" s="6"/>
      <c r="I666" s="6"/>
      <c r="J666" s="6"/>
      <c r="K666" s="6"/>
      <c r="L666" s="6"/>
      <c r="M666" s="6"/>
      <c r="N666" s="6"/>
      <c r="O666" s="6"/>
      <c r="P666" s="6"/>
    </row>
    <row r="667" spans="1:16" s="7" customFormat="1" ht="13.5" customHeight="1" x14ac:dyDescent="0.2">
      <c r="A667" s="4"/>
      <c r="B667" s="5"/>
      <c r="C667" s="8"/>
      <c r="D667" s="8"/>
      <c r="G667" s="6"/>
      <c r="H667" s="6"/>
      <c r="I667" s="6"/>
      <c r="J667" s="6"/>
      <c r="K667" s="6"/>
      <c r="L667" s="6"/>
      <c r="M667" s="6"/>
      <c r="N667" s="6"/>
      <c r="O667" s="6"/>
      <c r="P667" s="6"/>
    </row>
    <row r="668" spans="1:16" s="7" customFormat="1" ht="13.5" customHeight="1" x14ac:dyDescent="0.2">
      <c r="A668" s="4"/>
      <c r="B668" s="5"/>
      <c r="C668" s="8"/>
      <c r="D668" s="8"/>
      <c r="G668" s="6"/>
      <c r="H668" s="6"/>
      <c r="I668" s="6"/>
      <c r="J668" s="6"/>
      <c r="K668" s="6"/>
      <c r="L668" s="6"/>
      <c r="M668" s="6"/>
      <c r="N668" s="6"/>
      <c r="O668" s="6"/>
      <c r="P668" s="6"/>
    </row>
    <row r="669" spans="1:16" s="7" customFormat="1" ht="13.5" customHeight="1" x14ac:dyDescent="0.2">
      <c r="A669" s="4"/>
      <c r="B669" s="5"/>
      <c r="C669" s="8"/>
      <c r="D669" s="8"/>
      <c r="G669" s="6"/>
      <c r="H669" s="6"/>
      <c r="I669" s="6"/>
      <c r="J669" s="6"/>
      <c r="K669" s="6"/>
      <c r="L669" s="6"/>
      <c r="M669" s="6"/>
      <c r="N669" s="6"/>
      <c r="O669" s="6"/>
      <c r="P669" s="6"/>
    </row>
    <row r="670" spans="1:16" s="7" customFormat="1" ht="13.5" customHeight="1" x14ac:dyDescent="0.2">
      <c r="A670" s="4"/>
      <c r="B670" s="5"/>
      <c r="C670" s="8"/>
      <c r="D670" s="8"/>
      <c r="G670" s="6"/>
      <c r="H670" s="6"/>
      <c r="I670" s="6"/>
      <c r="J670" s="6"/>
      <c r="K670" s="6"/>
      <c r="L670" s="6"/>
      <c r="M670" s="6"/>
      <c r="N670" s="6"/>
      <c r="O670" s="6"/>
      <c r="P670" s="6"/>
    </row>
    <row r="671" spans="1:16" s="7" customFormat="1" ht="13.5" customHeight="1" x14ac:dyDescent="0.2">
      <c r="A671" s="4"/>
      <c r="B671" s="5"/>
      <c r="C671" s="8"/>
      <c r="D671" s="8"/>
      <c r="G671" s="6"/>
      <c r="H671" s="6"/>
      <c r="I671" s="6"/>
      <c r="J671" s="6"/>
      <c r="K671" s="6"/>
      <c r="L671" s="6"/>
      <c r="M671" s="6"/>
      <c r="N671" s="6"/>
      <c r="O671" s="6"/>
      <c r="P671" s="6"/>
    </row>
    <row r="672" spans="1:16" s="7" customFormat="1" ht="13.5" customHeight="1" x14ac:dyDescent="0.2">
      <c r="A672" s="4"/>
      <c r="B672" s="5"/>
      <c r="C672" s="8"/>
      <c r="D672" s="8"/>
      <c r="G672" s="6"/>
      <c r="H672" s="6"/>
      <c r="I672" s="6"/>
      <c r="J672" s="6"/>
      <c r="K672" s="6"/>
      <c r="L672" s="6"/>
      <c r="M672" s="6"/>
      <c r="N672" s="6"/>
      <c r="O672" s="6"/>
      <c r="P672" s="6"/>
    </row>
    <row r="673" spans="1:16" s="7" customFormat="1" ht="13.5" customHeight="1" x14ac:dyDescent="0.2">
      <c r="A673" s="4"/>
      <c r="B673" s="5"/>
      <c r="C673" s="8"/>
      <c r="D673" s="8"/>
      <c r="G673" s="6"/>
      <c r="H673" s="6"/>
      <c r="I673" s="6"/>
      <c r="J673" s="6"/>
      <c r="K673" s="6"/>
      <c r="L673" s="6"/>
      <c r="M673" s="6"/>
      <c r="N673" s="6"/>
      <c r="O673" s="6"/>
      <c r="P673" s="6"/>
    </row>
    <row r="674" spans="1:16" s="7" customFormat="1" ht="13.5" customHeight="1" x14ac:dyDescent="0.2">
      <c r="A674" s="4"/>
      <c r="B674" s="5"/>
      <c r="C674" s="8"/>
      <c r="D674" s="8"/>
      <c r="G674" s="6"/>
      <c r="H674" s="6"/>
      <c r="I674" s="6"/>
      <c r="J674" s="6"/>
      <c r="K674" s="6"/>
      <c r="L674" s="6"/>
      <c r="M674" s="6"/>
      <c r="N674" s="6"/>
      <c r="O674" s="6"/>
      <c r="P674" s="6"/>
    </row>
    <row r="675" spans="1:16" s="7" customFormat="1" ht="13.5" customHeight="1" x14ac:dyDescent="0.2">
      <c r="A675" s="4"/>
      <c r="B675" s="5"/>
      <c r="C675" s="8"/>
      <c r="D675" s="8"/>
      <c r="G675" s="6"/>
      <c r="H675" s="6"/>
      <c r="I675" s="6"/>
      <c r="J675" s="6"/>
      <c r="K675" s="6"/>
      <c r="L675" s="6"/>
      <c r="M675" s="6"/>
      <c r="N675" s="6"/>
      <c r="O675" s="6"/>
      <c r="P675" s="6"/>
    </row>
    <row r="676" spans="1:16" s="7" customFormat="1" ht="13.5" customHeight="1" x14ac:dyDescent="0.2">
      <c r="A676" s="4"/>
      <c r="B676" s="5"/>
      <c r="C676" s="8"/>
      <c r="D676" s="8"/>
      <c r="G676" s="6"/>
      <c r="H676" s="6"/>
      <c r="I676" s="6"/>
      <c r="J676" s="6"/>
      <c r="K676" s="6"/>
      <c r="L676" s="6"/>
      <c r="M676" s="6"/>
      <c r="N676" s="6"/>
      <c r="O676" s="6"/>
      <c r="P676" s="6"/>
    </row>
    <row r="677" spans="1:16" s="7" customFormat="1" ht="13.5" customHeight="1" x14ac:dyDescent="0.2">
      <c r="A677" s="4"/>
      <c r="B677" s="5"/>
      <c r="C677" s="8"/>
      <c r="D677" s="8"/>
      <c r="G677" s="6"/>
      <c r="H677" s="6"/>
      <c r="I677" s="6"/>
      <c r="J677" s="6"/>
      <c r="K677" s="6"/>
      <c r="L677" s="6"/>
      <c r="M677" s="6"/>
      <c r="N677" s="6"/>
      <c r="O677" s="6"/>
      <c r="P677" s="6"/>
    </row>
    <row r="678" spans="1:16" s="7" customFormat="1" ht="13.5" customHeight="1" x14ac:dyDescent="0.2">
      <c r="A678" s="4"/>
      <c r="B678" s="5"/>
      <c r="C678" s="8"/>
      <c r="D678" s="8"/>
      <c r="G678" s="6"/>
      <c r="H678" s="6"/>
      <c r="I678" s="6"/>
      <c r="J678" s="6"/>
      <c r="K678" s="6"/>
      <c r="L678" s="6"/>
      <c r="M678" s="6"/>
      <c r="N678" s="6"/>
      <c r="O678" s="6"/>
      <c r="P678" s="6"/>
    </row>
    <row r="679" spans="1:16" s="7" customFormat="1" ht="13.5" customHeight="1" x14ac:dyDescent="0.2">
      <c r="A679" s="4"/>
      <c r="B679" s="5"/>
      <c r="C679" s="8"/>
      <c r="D679" s="8"/>
      <c r="G679" s="6"/>
      <c r="H679" s="6"/>
      <c r="I679" s="6"/>
      <c r="J679" s="6"/>
      <c r="K679" s="6"/>
      <c r="L679" s="6"/>
      <c r="M679" s="6"/>
      <c r="N679" s="6"/>
      <c r="O679" s="6"/>
      <c r="P679" s="6"/>
    </row>
    <row r="680" spans="1:16" s="7" customFormat="1" ht="13.5" customHeight="1" x14ac:dyDescent="0.2">
      <c r="A680" s="4"/>
      <c r="B680" s="5"/>
      <c r="C680" s="8"/>
      <c r="D680" s="8"/>
      <c r="G680" s="6"/>
      <c r="H680" s="6"/>
      <c r="I680" s="6"/>
      <c r="J680" s="6"/>
      <c r="K680" s="6"/>
      <c r="L680" s="6"/>
      <c r="M680" s="6"/>
      <c r="N680" s="6"/>
      <c r="O680" s="6"/>
      <c r="P680" s="6"/>
    </row>
    <row r="681" spans="1:16" s="7" customFormat="1" ht="13.5" customHeight="1" x14ac:dyDescent="0.2">
      <c r="A681" s="4"/>
      <c r="B681" s="5"/>
      <c r="C681" s="8"/>
      <c r="D681" s="8"/>
      <c r="G681" s="6"/>
      <c r="H681" s="6"/>
      <c r="I681" s="6"/>
      <c r="J681" s="6"/>
      <c r="K681" s="6"/>
      <c r="L681" s="6"/>
      <c r="M681" s="6"/>
      <c r="N681" s="6"/>
      <c r="O681" s="6"/>
      <c r="P681" s="6"/>
    </row>
    <row r="684" spans="1:16" s="7" customFormat="1" ht="13.5" customHeight="1" x14ac:dyDescent="0.2">
      <c r="A684" s="4"/>
      <c r="B684" s="5"/>
      <c r="C684" s="8"/>
      <c r="D684" s="8"/>
      <c r="G684" s="6"/>
      <c r="H684" s="6"/>
      <c r="I684" s="6"/>
      <c r="J684" s="6"/>
      <c r="K684" s="6"/>
      <c r="L684" s="6"/>
      <c r="M684" s="6"/>
      <c r="N684" s="6"/>
      <c r="O684" s="6"/>
      <c r="P684" s="6"/>
    </row>
    <row r="686" spans="1:16" s="7" customFormat="1" ht="13.5" customHeight="1" x14ac:dyDescent="0.2">
      <c r="A686" s="4"/>
      <c r="B686" s="5"/>
      <c r="C686" s="8"/>
      <c r="D686" s="8"/>
      <c r="G686" s="6"/>
      <c r="H686" s="6"/>
      <c r="I686" s="6"/>
      <c r="J686" s="6"/>
      <c r="K686" s="6"/>
      <c r="L686" s="6"/>
      <c r="M686" s="6"/>
      <c r="N686" s="6"/>
      <c r="O686" s="6"/>
      <c r="P686" s="6"/>
    </row>
    <row r="687" spans="1:16" s="7" customFormat="1" ht="13.5" customHeight="1" x14ac:dyDescent="0.2">
      <c r="A687" s="4"/>
      <c r="B687" s="5"/>
      <c r="C687" s="8"/>
      <c r="D687" s="8"/>
      <c r="G687" s="6"/>
      <c r="H687" s="6"/>
      <c r="I687" s="6"/>
      <c r="J687" s="6"/>
      <c r="K687" s="6"/>
      <c r="L687" s="6"/>
      <c r="M687" s="6"/>
      <c r="N687" s="6"/>
      <c r="O687" s="6"/>
      <c r="P687" s="6"/>
    </row>
    <row r="688" spans="1:16" s="7" customFormat="1" ht="13.5" customHeight="1" x14ac:dyDescent="0.2">
      <c r="A688" s="4"/>
      <c r="B688" s="5"/>
      <c r="C688" s="8"/>
      <c r="D688" s="8"/>
      <c r="G688" s="6"/>
      <c r="H688" s="6"/>
      <c r="I688" s="6"/>
      <c r="J688" s="6"/>
      <c r="K688" s="6"/>
      <c r="L688" s="6"/>
      <c r="M688" s="6"/>
      <c r="N688" s="6"/>
      <c r="O688" s="6"/>
      <c r="P688" s="6"/>
    </row>
    <row r="689" spans="1:16" s="7" customFormat="1" ht="13.5" customHeight="1" x14ac:dyDescent="0.2">
      <c r="A689" s="4"/>
      <c r="B689" s="5"/>
      <c r="C689" s="8"/>
      <c r="D689" s="8"/>
      <c r="G689" s="6"/>
      <c r="H689" s="6"/>
      <c r="I689" s="6"/>
      <c r="J689" s="6"/>
      <c r="K689" s="6"/>
      <c r="L689" s="6"/>
      <c r="M689" s="6"/>
      <c r="N689" s="6"/>
      <c r="O689" s="6"/>
      <c r="P689" s="6"/>
    </row>
    <row r="690" spans="1:16" s="7" customFormat="1" ht="13.5" customHeight="1" x14ac:dyDescent="0.2">
      <c r="A690" s="4"/>
      <c r="B690" s="5"/>
      <c r="C690" s="8"/>
      <c r="D690" s="8"/>
      <c r="G690" s="6"/>
      <c r="H690" s="6"/>
      <c r="I690" s="6"/>
      <c r="J690" s="6"/>
      <c r="K690" s="6"/>
      <c r="L690" s="6"/>
      <c r="M690" s="6"/>
      <c r="N690" s="6"/>
      <c r="O690" s="6"/>
      <c r="P690" s="6"/>
    </row>
    <row r="691" spans="1:16" s="7" customFormat="1" ht="13.5" customHeight="1" x14ac:dyDescent="0.2">
      <c r="A691" s="4"/>
      <c r="B691" s="5"/>
      <c r="C691" s="8"/>
      <c r="D691" s="8"/>
      <c r="G691" s="6"/>
      <c r="H691" s="6"/>
      <c r="I691" s="6"/>
      <c r="J691" s="6"/>
      <c r="K691" s="6"/>
      <c r="L691" s="6"/>
      <c r="M691" s="6"/>
      <c r="N691" s="6"/>
      <c r="O691" s="6"/>
      <c r="P691" s="6"/>
    </row>
    <row r="692" spans="1:16" s="7" customFormat="1" ht="13.5" customHeight="1" x14ac:dyDescent="0.2">
      <c r="A692" s="4"/>
      <c r="B692" s="5"/>
      <c r="C692" s="8"/>
      <c r="D692" s="8"/>
      <c r="G692" s="6"/>
      <c r="H692" s="6"/>
      <c r="I692" s="6"/>
      <c r="J692" s="6"/>
      <c r="K692" s="6"/>
      <c r="L692" s="6"/>
      <c r="M692" s="6"/>
      <c r="N692" s="6"/>
      <c r="O692" s="6"/>
      <c r="P692" s="6"/>
    </row>
    <row r="693" spans="1:16" s="7" customFormat="1" ht="13.5" customHeight="1" x14ac:dyDescent="0.2">
      <c r="A693" s="4"/>
      <c r="B693" s="5"/>
      <c r="C693" s="8"/>
      <c r="D693" s="8"/>
      <c r="G693" s="6"/>
      <c r="H693" s="6"/>
      <c r="I693" s="6"/>
      <c r="J693" s="6"/>
      <c r="K693" s="6"/>
      <c r="L693" s="6"/>
      <c r="M693" s="6"/>
      <c r="N693" s="6"/>
      <c r="O693" s="6"/>
      <c r="P693" s="6"/>
    </row>
    <row r="694" spans="1:16" s="7" customFormat="1" ht="13.5" customHeight="1" x14ac:dyDescent="0.2">
      <c r="A694" s="4"/>
      <c r="B694" s="5"/>
      <c r="C694" s="8"/>
      <c r="D694" s="8"/>
      <c r="G694" s="6"/>
      <c r="H694" s="6"/>
      <c r="I694" s="6"/>
      <c r="J694" s="6"/>
      <c r="K694" s="6"/>
      <c r="L694" s="6"/>
      <c r="M694" s="6"/>
      <c r="N694" s="6"/>
      <c r="O694" s="6"/>
      <c r="P694" s="6"/>
    </row>
    <row r="695" spans="1:16" s="7" customFormat="1" ht="13.5" customHeight="1" x14ac:dyDescent="0.2">
      <c r="A695" s="4"/>
      <c r="B695" s="5"/>
      <c r="C695" s="8"/>
      <c r="D695" s="8"/>
      <c r="G695" s="6"/>
      <c r="H695" s="6"/>
      <c r="I695" s="6"/>
      <c r="J695" s="6"/>
      <c r="K695" s="6"/>
      <c r="L695" s="6"/>
      <c r="M695" s="6"/>
      <c r="N695" s="6"/>
      <c r="O695" s="6"/>
      <c r="P695" s="6"/>
    </row>
    <row r="696" spans="1:16" s="7" customFormat="1" ht="13.5" customHeight="1" x14ac:dyDescent="0.2">
      <c r="A696" s="4"/>
      <c r="B696" s="5"/>
      <c r="C696" s="8"/>
      <c r="D696" s="8"/>
      <c r="G696" s="6"/>
      <c r="H696" s="6"/>
      <c r="I696" s="6"/>
      <c r="J696" s="6"/>
      <c r="K696" s="6"/>
      <c r="L696" s="6"/>
      <c r="M696" s="6"/>
      <c r="N696" s="6"/>
      <c r="O696" s="6"/>
      <c r="P696" s="6"/>
    </row>
    <row r="697" spans="1:16" s="7" customFormat="1" ht="13.5" customHeight="1" x14ac:dyDescent="0.2">
      <c r="A697" s="4"/>
      <c r="B697" s="5"/>
      <c r="C697" s="8"/>
      <c r="D697" s="8"/>
      <c r="G697" s="6"/>
      <c r="H697" s="6"/>
      <c r="I697" s="6"/>
      <c r="J697" s="6"/>
      <c r="K697" s="6"/>
      <c r="L697" s="6"/>
      <c r="M697" s="6"/>
      <c r="N697" s="6"/>
      <c r="O697" s="6"/>
      <c r="P697" s="6"/>
    </row>
    <row r="698" spans="1:16" s="7" customFormat="1" ht="13.5" customHeight="1" x14ac:dyDescent="0.2">
      <c r="A698" s="4"/>
      <c r="B698" s="5"/>
      <c r="C698" s="8"/>
      <c r="D698" s="8"/>
      <c r="G698" s="6"/>
      <c r="H698" s="6"/>
      <c r="I698" s="6"/>
      <c r="J698" s="6"/>
      <c r="K698" s="6"/>
      <c r="L698" s="6"/>
      <c r="M698" s="6"/>
      <c r="N698" s="6"/>
      <c r="O698" s="6"/>
      <c r="P698" s="6"/>
    </row>
    <row r="699" spans="1:16" s="7" customFormat="1" ht="13.5" customHeight="1" x14ac:dyDescent="0.2">
      <c r="A699" s="4"/>
      <c r="B699" s="5"/>
      <c r="C699" s="8"/>
      <c r="D699" s="8"/>
      <c r="G699" s="6"/>
      <c r="H699" s="6"/>
      <c r="I699" s="6"/>
      <c r="J699" s="6"/>
      <c r="K699" s="6"/>
      <c r="L699" s="6"/>
      <c r="M699" s="6"/>
      <c r="N699" s="6"/>
      <c r="O699" s="6"/>
      <c r="P699" s="6"/>
    </row>
    <row r="700" spans="1:16" s="7" customFormat="1" ht="13.5" customHeight="1" x14ac:dyDescent="0.2">
      <c r="A700" s="4"/>
      <c r="B700" s="5"/>
      <c r="C700" s="8"/>
      <c r="D700" s="8"/>
      <c r="G700" s="6"/>
      <c r="H700" s="6"/>
      <c r="I700" s="6"/>
      <c r="J700" s="6"/>
      <c r="K700" s="6"/>
      <c r="L700" s="6"/>
      <c r="M700" s="6"/>
      <c r="N700" s="6"/>
      <c r="O700" s="6"/>
      <c r="P700" s="6"/>
    </row>
    <row r="701" spans="1:16" s="7" customFormat="1" ht="13.5" customHeight="1" x14ac:dyDescent="0.2">
      <c r="A701" s="4"/>
      <c r="B701" s="5"/>
      <c r="C701" s="8"/>
      <c r="D701" s="8"/>
      <c r="G701" s="6"/>
      <c r="H701" s="6"/>
      <c r="I701" s="6"/>
      <c r="J701" s="6"/>
      <c r="K701" s="6"/>
      <c r="L701" s="6"/>
      <c r="M701" s="6"/>
      <c r="N701" s="6"/>
      <c r="O701" s="6"/>
      <c r="P701" s="6"/>
    </row>
    <row r="702" spans="1:16" s="7" customFormat="1" ht="13.5" customHeight="1" x14ac:dyDescent="0.2">
      <c r="A702" s="4"/>
      <c r="B702" s="5"/>
      <c r="C702" s="8"/>
      <c r="D702" s="8"/>
      <c r="G702" s="6"/>
      <c r="H702" s="6"/>
      <c r="I702" s="6"/>
      <c r="J702" s="6"/>
      <c r="K702" s="6"/>
      <c r="L702" s="6"/>
      <c r="M702" s="6"/>
      <c r="N702" s="6"/>
      <c r="O702" s="6"/>
      <c r="P702" s="6"/>
    </row>
    <row r="703" spans="1:16" s="7" customFormat="1" ht="13.5" customHeight="1" x14ac:dyDescent="0.2">
      <c r="A703" s="4"/>
      <c r="B703" s="5"/>
      <c r="C703" s="8"/>
      <c r="D703" s="8"/>
      <c r="G703" s="6"/>
      <c r="H703" s="6"/>
      <c r="I703" s="6"/>
      <c r="J703" s="6"/>
      <c r="K703" s="6"/>
      <c r="L703" s="6"/>
      <c r="M703" s="6"/>
      <c r="N703" s="6"/>
      <c r="O703" s="6"/>
      <c r="P703" s="6"/>
    </row>
    <row r="704" spans="1:16" s="7" customFormat="1" ht="13.5" customHeight="1" x14ac:dyDescent="0.2">
      <c r="A704" s="4"/>
      <c r="B704" s="5"/>
      <c r="C704" s="8"/>
      <c r="D704" s="8"/>
      <c r="G704" s="6"/>
      <c r="H704" s="6"/>
      <c r="I704" s="6"/>
      <c r="J704" s="6"/>
      <c r="K704" s="6"/>
      <c r="L704" s="6"/>
      <c r="M704" s="6"/>
      <c r="N704" s="6"/>
      <c r="O704" s="6"/>
      <c r="P704" s="6"/>
    </row>
    <row r="705" spans="1:16" s="7" customFormat="1" ht="13.5" customHeight="1" x14ac:dyDescent="0.2">
      <c r="A705" s="4"/>
      <c r="B705" s="5"/>
      <c r="C705" s="8"/>
      <c r="D705" s="8"/>
      <c r="G705" s="6"/>
      <c r="H705" s="6"/>
      <c r="I705" s="6"/>
      <c r="J705" s="6"/>
      <c r="K705" s="6"/>
      <c r="L705" s="6"/>
      <c r="M705" s="6"/>
      <c r="N705" s="6"/>
      <c r="O705" s="6"/>
      <c r="P705" s="6"/>
    </row>
    <row r="706" spans="1:16" s="7" customFormat="1" ht="13.5" customHeight="1" x14ac:dyDescent="0.2">
      <c r="A706" s="4"/>
      <c r="B706" s="5"/>
      <c r="C706" s="8"/>
      <c r="D706" s="8"/>
      <c r="G706" s="6"/>
      <c r="H706" s="6"/>
      <c r="I706" s="6"/>
      <c r="J706" s="6"/>
      <c r="K706" s="6"/>
      <c r="L706" s="6"/>
      <c r="M706" s="6"/>
      <c r="N706" s="6"/>
      <c r="O706" s="6"/>
      <c r="P706" s="6"/>
    </row>
    <row r="707" spans="1:16" s="7" customFormat="1" ht="13.5" customHeight="1" x14ac:dyDescent="0.2">
      <c r="A707" s="4"/>
      <c r="B707" s="5"/>
      <c r="C707" s="8"/>
      <c r="D707" s="8"/>
      <c r="G707" s="6"/>
      <c r="H707" s="6"/>
      <c r="I707" s="6"/>
      <c r="J707" s="6"/>
      <c r="K707" s="6"/>
      <c r="L707" s="6"/>
      <c r="M707" s="6"/>
      <c r="N707" s="6"/>
      <c r="O707" s="6"/>
      <c r="P707" s="6"/>
    </row>
    <row r="711" spans="1:16" s="7" customFormat="1" ht="13.5" customHeight="1" x14ac:dyDescent="0.2">
      <c r="A711" s="4"/>
      <c r="B711" s="5"/>
      <c r="C711" s="8"/>
      <c r="D711" s="8"/>
      <c r="G711" s="6"/>
      <c r="H711" s="6"/>
      <c r="I711" s="6"/>
      <c r="J711" s="6"/>
      <c r="K711" s="6"/>
      <c r="L711" s="6"/>
      <c r="M711" s="6"/>
      <c r="N711" s="6"/>
      <c r="O711" s="6"/>
      <c r="P711" s="6"/>
    </row>
    <row r="712" spans="1:16" s="7" customFormat="1" ht="13.5" customHeight="1" x14ac:dyDescent="0.2">
      <c r="A712" s="4"/>
      <c r="B712" s="5"/>
      <c r="C712" s="8"/>
      <c r="D712" s="8"/>
      <c r="G712" s="6"/>
      <c r="H712" s="6"/>
      <c r="I712" s="6"/>
      <c r="J712" s="6"/>
      <c r="K712" s="6"/>
      <c r="L712" s="6"/>
      <c r="M712" s="6"/>
      <c r="N712" s="6"/>
      <c r="O712" s="6"/>
      <c r="P712" s="6"/>
    </row>
    <row r="713" spans="1:16" s="7" customFormat="1" ht="13.5" customHeight="1" x14ac:dyDescent="0.2">
      <c r="A713" s="4"/>
      <c r="B713" s="5"/>
      <c r="C713" s="8"/>
      <c r="D713" s="8"/>
      <c r="G713" s="6"/>
      <c r="H713" s="6"/>
      <c r="I713" s="6"/>
      <c r="J713" s="6"/>
      <c r="K713" s="6"/>
      <c r="L713" s="6"/>
      <c r="M713" s="6"/>
      <c r="N713" s="6"/>
      <c r="O713" s="6"/>
      <c r="P713" s="6"/>
    </row>
    <row r="714" spans="1:16" s="7" customFormat="1" ht="13.5" customHeight="1" x14ac:dyDescent="0.2">
      <c r="A714" s="4"/>
      <c r="B714" s="5"/>
      <c r="C714" s="8"/>
      <c r="D714" s="8"/>
      <c r="G714" s="6"/>
      <c r="H714" s="6"/>
      <c r="I714" s="6"/>
      <c r="J714" s="6"/>
      <c r="K714" s="6"/>
      <c r="L714" s="6"/>
      <c r="M714" s="6"/>
      <c r="N714" s="6"/>
      <c r="O714" s="6"/>
      <c r="P714" s="6"/>
    </row>
    <row r="715" spans="1:16" s="7" customFormat="1" ht="13.5" customHeight="1" x14ac:dyDescent="0.2">
      <c r="A715" s="4"/>
      <c r="B715" s="5"/>
      <c r="C715" s="8"/>
      <c r="D715" s="8"/>
      <c r="G715" s="6"/>
      <c r="H715" s="6"/>
      <c r="I715" s="6"/>
      <c r="J715" s="6"/>
      <c r="K715" s="6"/>
      <c r="L715" s="6"/>
      <c r="M715" s="6"/>
      <c r="N715" s="6"/>
      <c r="O715" s="6"/>
      <c r="P715" s="6"/>
    </row>
    <row r="716" spans="1:16" s="7" customFormat="1" ht="13.5" customHeight="1" x14ac:dyDescent="0.2">
      <c r="A716" s="4"/>
      <c r="B716" s="5"/>
      <c r="C716" s="8"/>
      <c r="D716" s="8"/>
      <c r="G716" s="6"/>
      <c r="H716" s="6"/>
      <c r="I716" s="6"/>
      <c r="J716" s="6"/>
      <c r="K716" s="6"/>
      <c r="L716" s="6"/>
      <c r="M716" s="6"/>
      <c r="N716" s="6"/>
      <c r="O716" s="6"/>
      <c r="P716" s="6"/>
    </row>
    <row r="720" spans="1:16" s="7" customFormat="1" ht="13.5" customHeight="1" x14ac:dyDescent="0.2">
      <c r="A720" s="4"/>
      <c r="B720" s="5"/>
      <c r="C720" s="8"/>
      <c r="D720" s="8"/>
      <c r="G720" s="6"/>
      <c r="H720" s="6"/>
      <c r="I720" s="6"/>
      <c r="J720" s="6"/>
      <c r="K720" s="6"/>
      <c r="L720" s="6"/>
      <c r="M720" s="6"/>
      <c r="N720" s="6"/>
      <c r="O720" s="6"/>
      <c r="P720" s="6"/>
    </row>
    <row r="721" spans="1:16" s="7" customFormat="1" ht="13.5" customHeight="1" x14ac:dyDescent="0.2">
      <c r="A721" s="4"/>
      <c r="B721" s="5"/>
      <c r="C721" s="8"/>
      <c r="D721" s="8"/>
      <c r="G721" s="6"/>
      <c r="H721" s="6"/>
      <c r="I721" s="6"/>
      <c r="J721" s="6"/>
      <c r="K721" s="6"/>
      <c r="L721" s="6"/>
      <c r="M721" s="6"/>
      <c r="N721" s="6"/>
      <c r="O721" s="6"/>
      <c r="P721" s="6"/>
    </row>
    <row r="722" spans="1:16" s="7" customFormat="1" ht="13.5" customHeight="1" x14ac:dyDescent="0.2">
      <c r="A722" s="4"/>
      <c r="B722" s="5"/>
      <c r="C722" s="8"/>
      <c r="D722" s="8"/>
      <c r="G722" s="6"/>
      <c r="H722" s="6"/>
      <c r="I722" s="6"/>
      <c r="J722" s="6"/>
      <c r="K722" s="6"/>
      <c r="L722" s="6"/>
      <c r="M722" s="6"/>
      <c r="N722" s="6"/>
      <c r="O722" s="6"/>
      <c r="P722" s="6"/>
    </row>
    <row r="723" spans="1:16" s="7" customFormat="1" ht="13.5" customHeight="1" x14ac:dyDescent="0.2">
      <c r="A723" s="4"/>
      <c r="B723" s="5"/>
      <c r="C723" s="8"/>
      <c r="D723" s="8"/>
      <c r="G723" s="6"/>
      <c r="H723" s="6"/>
      <c r="I723" s="6"/>
      <c r="J723" s="6"/>
      <c r="K723" s="6"/>
      <c r="L723" s="6"/>
      <c r="M723" s="6"/>
      <c r="N723" s="6"/>
      <c r="O723" s="6"/>
      <c r="P723" s="6"/>
    </row>
    <row r="724" spans="1:16" s="7" customFormat="1" ht="13.5" customHeight="1" x14ac:dyDescent="0.2">
      <c r="A724" s="4"/>
      <c r="B724" s="5"/>
      <c r="C724" s="8"/>
      <c r="D724" s="8"/>
      <c r="G724" s="6"/>
      <c r="H724" s="6"/>
      <c r="I724" s="6"/>
      <c r="J724" s="6"/>
      <c r="K724" s="6"/>
      <c r="L724" s="6"/>
      <c r="M724" s="6"/>
      <c r="N724" s="6"/>
      <c r="O724" s="6"/>
      <c r="P724" s="6"/>
    </row>
    <row r="725" spans="1:16" s="7" customFormat="1" ht="13.5" customHeight="1" x14ac:dyDescent="0.2">
      <c r="A725" s="4"/>
      <c r="B725" s="5"/>
      <c r="C725" s="8"/>
      <c r="D725" s="8"/>
      <c r="G725" s="6"/>
      <c r="H725" s="6"/>
      <c r="I725" s="6"/>
      <c r="J725" s="6"/>
      <c r="K725" s="6"/>
      <c r="L725" s="6"/>
      <c r="M725" s="6"/>
      <c r="N725" s="6"/>
      <c r="O725" s="6"/>
      <c r="P725" s="6"/>
    </row>
    <row r="726" spans="1:16" s="7" customFormat="1" ht="13.5" customHeight="1" x14ac:dyDescent="0.2">
      <c r="A726" s="4"/>
      <c r="B726" s="5"/>
      <c r="C726" s="8"/>
      <c r="D726" s="8"/>
      <c r="G726" s="6"/>
      <c r="H726" s="6"/>
      <c r="I726" s="6"/>
      <c r="J726" s="6"/>
      <c r="K726" s="6"/>
      <c r="L726" s="6"/>
      <c r="M726" s="6"/>
      <c r="N726" s="6"/>
      <c r="O726" s="6"/>
      <c r="P726" s="6"/>
    </row>
    <row r="727" spans="1:16" s="7" customFormat="1" ht="13.5" customHeight="1" x14ac:dyDescent="0.2">
      <c r="A727" s="4"/>
      <c r="B727" s="5"/>
      <c r="C727" s="8"/>
      <c r="D727" s="8"/>
      <c r="G727" s="6"/>
      <c r="H727" s="6"/>
      <c r="I727" s="6"/>
      <c r="J727" s="6"/>
      <c r="K727" s="6"/>
      <c r="L727" s="6"/>
      <c r="M727" s="6"/>
      <c r="N727" s="6"/>
      <c r="O727" s="6"/>
      <c r="P727" s="6"/>
    </row>
    <row r="728" spans="1:16" s="7" customFormat="1" ht="13.5" customHeight="1" x14ac:dyDescent="0.2">
      <c r="A728" s="4"/>
      <c r="B728" s="5"/>
      <c r="C728" s="8"/>
      <c r="D728" s="8"/>
      <c r="G728" s="6"/>
      <c r="H728" s="6"/>
      <c r="I728" s="6"/>
      <c r="J728" s="6"/>
      <c r="K728" s="6"/>
      <c r="L728" s="6"/>
      <c r="M728" s="6"/>
      <c r="N728" s="6"/>
      <c r="O728" s="6"/>
      <c r="P728" s="6"/>
    </row>
    <row r="729" spans="1:16" s="7" customFormat="1" ht="13.5" customHeight="1" x14ac:dyDescent="0.2">
      <c r="A729" s="4"/>
      <c r="B729" s="5"/>
      <c r="C729" s="8"/>
      <c r="D729" s="8"/>
      <c r="G729" s="6"/>
      <c r="H729" s="6"/>
      <c r="I729" s="6"/>
      <c r="J729" s="6"/>
      <c r="K729" s="6"/>
      <c r="L729" s="6"/>
      <c r="M729" s="6"/>
      <c r="N729" s="6"/>
      <c r="O729" s="6"/>
      <c r="P729" s="6"/>
    </row>
    <row r="730" spans="1:16" s="7" customFormat="1" ht="13.5" customHeight="1" x14ac:dyDescent="0.2">
      <c r="A730" s="4"/>
      <c r="B730" s="5"/>
      <c r="C730" s="8"/>
      <c r="D730" s="8"/>
      <c r="G730" s="6"/>
      <c r="H730" s="6"/>
      <c r="I730" s="6"/>
      <c r="J730" s="6"/>
      <c r="K730" s="6"/>
      <c r="L730" s="6"/>
      <c r="M730" s="6"/>
      <c r="N730" s="6"/>
      <c r="O730" s="6"/>
      <c r="P730" s="6"/>
    </row>
    <row r="731" spans="1:16" s="7" customFormat="1" ht="13.5" customHeight="1" x14ac:dyDescent="0.2">
      <c r="A731" s="4"/>
      <c r="B731" s="5"/>
      <c r="C731" s="8"/>
      <c r="D731" s="8"/>
      <c r="G731" s="6"/>
      <c r="H731" s="6"/>
      <c r="I731" s="6"/>
      <c r="J731" s="6"/>
      <c r="K731" s="6"/>
      <c r="L731" s="6"/>
      <c r="M731" s="6"/>
      <c r="N731" s="6"/>
      <c r="O731" s="6"/>
      <c r="P731" s="6"/>
    </row>
    <row r="732" spans="1:16" s="7" customFormat="1" ht="13.5" customHeight="1" x14ac:dyDescent="0.2">
      <c r="A732" s="4"/>
      <c r="B732" s="5"/>
      <c r="C732" s="8"/>
      <c r="D732" s="8"/>
      <c r="G732" s="6"/>
      <c r="H732" s="6"/>
      <c r="I732" s="6"/>
      <c r="J732" s="6"/>
      <c r="K732" s="6"/>
      <c r="L732" s="6"/>
      <c r="M732" s="6"/>
      <c r="N732" s="6"/>
      <c r="O732" s="6"/>
      <c r="P732" s="6"/>
    </row>
    <row r="733" spans="1:16" s="7" customFormat="1" ht="13.5" customHeight="1" x14ac:dyDescent="0.2">
      <c r="A733" s="4"/>
      <c r="B733" s="5"/>
      <c r="C733" s="8"/>
      <c r="D733" s="8"/>
      <c r="G733" s="6"/>
      <c r="H733" s="6"/>
      <c r="I733" s="6"/>
      <c r="J733" s="6"/>
      <c r="K733" s="6"/>
      <c r="L733" s="6"/>
      <c r="M733" s="6"/>
      <c r="N733" s="6"/>
      <c r="O733" s="6"/>
      <c r="P733" s="6"/>
    </row>
    <row r="734" spans="1:16" s="7" customFormat="1" ht="13.5" customHeight="1" x14ac:dyDescent="0.2">
      <c r="A734" s="4"/>
      <c r="B734" s="5"/>
      <c r="C734" s="8"/>
      <c r="D734" s="8"/>
      <c r="G734" s="6"/>
      <c r="H734" s="6"/>
      <c r="I734" s="6"/>
      <c r="J734" s="6"/>
      <c r="K734" s="6"/>
      <c r="L734" s="6"/>
      <c r="M734" s="6"/>
      <c r="N734" s="6"/>
      <c r="O734" s="6"/>
      <c r="P734" s="6"/>
    </row>
    <row r="735" spans="1:16" s="7" customFormat="1" ht="13.5" customHeight="1" x14ac:dyDescent="0.2">
      <c r="A735" s="4"/>
      <c r="B735" s="5"/>
      <c r="C735" s="8"/>
      <c r="D735" s="8"/>
      <c r="G735" s="6"/>
      <c r="H735" s="6"/>
      <c r="I735" s="6"/>
      <c r="J735" s="6"/>
      <c r="K735" s="6"/>
      <c r="L735" s="6"/>
      <c r="M735" s="6"/>
      <c r="N735" s="6"/>
      <c r="O735" s="6"/>
      <c r="P735" s="6"/>
    </row>
    <row r="736" spans="1:16" s="7" customFormat="1" ht="13.5" customHeight="1" x14ac:dyDescent="0.2">
      <c r="A736" s="4"/>
      <c r="B736" s="5"/>
      <c r="C736" s="8"/>
      <c r="D736" s="8"/>
      <c r="G736" s="6"/>
      <c r="H736" s="6"/>
      <c r="I736" s="6"/>
      <c r="J736" s="6"/>
      <c r="K736" s="6"/>
      <c r="L736" s="6"/>
      <c r="M736" s="6"/>
      <c r="N736" s="6"/>
      <c r="O736" s="6"/>
      <c r="P736" s="6"/>
    </row>
    <row r="737" spans="1:16" s="7" customFormat="1" ht="13.5" customHeight="1" x14ac:dyDescent="0.2">
      <c r="A737" s="4"/>
      <c r="B737" s="5"/>
      <c r="C737" s="8"/>
      <c r="D737" s="8"/>
      <c r="G737" s="6"/>
      <c r="H737" s="6"/>
      <c r="I737" s="6"/>
      <c r="J737" s="6"/>
      <c r="K737" s="6"/>
      <c r="L737" s="6"/>
      <c r="M737" s="6"/>
      <c r="N737" s="6"/>
      <c r="O737" s="6"/>
      <c r="P737" s="6"/>
    </row>
    <row r="738" spans="1:16" s="7" customFormat="1" ht="13.5" customHeight="1" x14ac:dyDescent="0.2">
      <c r="A738" s="4"/>
      <c r="B738" s="5"/>
      <c r="C738" s="8"/>
      <c r="D738" s="8"/>
      <c r="G738" s="6"/>
      <c r="H738" s="6"/>
      <c r="I738" s="6"/>
      <c r="J738" s="6"/>
      <c r="K738" s="6"/>
      <c r="L738" s="6"/>
      <c r="M738" s="6"/>
      <c r="N738" s="6"/>
      <c r="O738" s="6"/>
      <c r="P738" s="6"/>
    </row>
    <row r="739" spans="1:16" s="7" customFormat="1" ht="13.5" customHeight="1" x14ac:dyDescent="0.2">
      <c r="A739" s="4"/>
      <c r="B739" s="5"/>
      <c r="C739" s="8"/>
      <c r="D739" s="8"/>
      <c r="G739" s="6"/>
      <c r="H739" s="6"/>
      <c r="I739" s="6"/>
      <c r="J739" s="6"/>
      <c r="K739" s="6"/>
      <c r="L739" s="6"/>
      <c r="M739" s="6"/>
      <c r="N739" s="6"/>
      <c r="O739" s="6"/>
      <c r="P739" s="6"/>
    </row>
    <row r="740" spans="1:16" s="7" customFormat="1" ht="13.5" customHeight="1" x14ac:dyDescent="0.2">
      <c r="A740" s="4"/>
      <c r="B740" s="5"/>
      <c r="C740" s="8"/>
      <c r="D740" s="8"/>
      <c r="G740" s="6"/>
      <c r="H740" s="6"/>
      <c r="I740" s="6"/>
      <c r="J740" s="6"/>
      <c r="K740" s="6"/>
      <c r="L740" s="6"/>
      <c r="M740" s="6"/>
      <c r="N740" s="6"/>
      <c r="O740" s="6"/>
      <c r="P740" s="6"/>
    </row>
    <row r="741" spans="1:16" s="7" customFormat="1" ht="13.5" customHeight="1" x14ac:dyDescent="0.2">
      <c r="A741" s="4"/>
      <c r="B741" s="5"/>
      <c r="C741" s="8"/>
      <c r="D741" s="8"/>
      <c r="G741" s="6"/>
      <c r="H741" s="6"/>
      <c r="I741" s="6"/>
      <c r="J741" s="6"/>
      <c r="K741" s="6"/>
      <c r="L741" s="6"/>
      <c r="M741" s="6"/>
      <c r="N741" s="6"/>
      <c r="O741" s="6"/>
      <c r="P741" s="6"/>
    </row>
    <row r="742" spans="1:16" s="7" customFormat="1" ht="13.5" customHeight="1" x14ac:dyDescent="0.2">
      <c r="A742" s="4"/>
      <c r="B742" s="5"/>
      <c r="C742" s="8"/>
      <c r="D742" s="8"/>
      <c r="G742" s="6"/>
      <c r="H742" s="6"/>
      <c r="I742" s="6"/>
      <c r="J742" s="6"/>
      <c r="K742" s="6"/>
      <c r="L742" s="6"/>
      <c r="M742" s="6"/>
      <c r="N742" s="6"/>
      <c r="O742" s="6"/>
      <c r="P742" s="6"/>
    </row>
    <row r="743" spans="1:16" s="7" customFormat="1" ht="13.5" customHeight="1" x14ac:dyDescent="0.2">
      <c r="A743" s="4"/>
      <c r="B743" s="5"/>
      <c r="C743" s="8"/>
      <c r="D743" s="8"/>
      <c r="G743" s="6"/>
      <c r="H743" s="6"/>
      <c r="I743" s="6"/>
      <c r="J743" s="6"/>
      <c r="K743" s="6"/>
      <c r="L743" s="6"/>
      <c r="M743" s="6"/>
      <c r="N743" s="6"/>
      <c r="O743" s="6"/>
      <c r="P743" s="6"/>
    </row>
    <row r="744" spans="1:16" s="7" customFormat="1" ht="13.5" customHeight="1" x14ac:dyDescent="0.2">
      <c r="A744" s="4"/>
      <c r="B744" s="5"/>
      <c r="C744" s="8"/>
      <c r="D744" s="8"/>
      <c r="G744" s="6"/>
      <c r="H744" s="6"/>
      <c r="I744" s="6"/>
      <c r="J744" s="6"/>
      <c r="K744" s="6"/>
      <c r="L744" s="6"/>
      <c r="M744" s="6"/>
      <c r="N744" s="6"/>
      <c r="O744" s="6"/>
      <c r="P744" s="6"/>
    </row>
    <row r="745" spans="1:16" s="7" customFormat="1" ht="13.5" customHeight="1" x14ac:dyDescent="0.2">
      <c r="A745" s="4"/>
      <c r="B745" s="5"/>
      <c r="C745" s="8"/>
      <c r="D745" s="8"/>
      <c r="G745" s="6"/>
      <c r="H745" s="6"/>
      <c r="I745" s="6"/>
      <c r="J745" s="6"/>
      <c r="K745" s="6"/>
      <c r="L745" s="6"/>
      <c r="M745" s="6"/>
      <c r="N745" s="6"/>
      <c r="O745" s="6"/>
      <c r="P745" s="6"/>
    </row>
    <row r="746" spans="1:16" s="7" customFormat="1" ht="13.5" customHeight="1" x14ac:dyDescent="0.2">
      <c r="A746" s="4"/>
      <c r="B746" s="5"/>
      <c r="C746" s="8"/>
      <c r="D746" s="8"/>
      <c r="G746" s="6"/>
      <c r="H746" s="6"/>
      <c r="I746" s="6"/>
      <c r="J746" s="6"/>
      <c r="K746" s="6"/>
      <c r="L746" s="6"/>
      <c r="M746" s="6"/>
      <c r="N746" s="6"/>
      <c r="O746" s="6"/>
      <c r="P746" s="6"/>
    </row>
    <row r="747" spans="1:16" s="7" customFormat="1" ht="13.5" customHeight="1" x14ac:dyDescent="0.2">
      <c r="A747" s="4"/>
      <c r="B747" s="5"/>
      <c r="C747" s="8"/>
      <c r="D747" s="8"/>
      <c r="G747" s="6"/>
      <c r="H747" s="6"/>
      <c r="I747" s="6"/>
      <c r="J747" s="6"/>
      <c r="K747" s="6"/>
      <c r="L747" s="6"/>
      <c r="M747" s="6"/>
      <c r="N747" s="6"/>
      <c r="O747" s="6"/>
      <c r="P747" s="6"/>
    </row>
    <row r="748" spans="1:16" s="7" customFormat="1" ht="13.5" customHeight="1" x14ac:dyDescent="0.2">
      <c r="A748" s="4"/>
      <c r="B748" s="5"/>
      <c r="C748" s="8"/>
      <c r="D748" s="8"/>
      <c r="G748" s="6"/>
      <c r="H748" s="6"/>
      <c r="I748" s="6"/>
      <c r="J748" s="6"/>
      <c r="K748" s="6"/>
      <c r="L748" s="6"/>
      <c r="M748" s="6"/>
      <c r="N748" s="6"/>
      <c r="O748" s="6"/>
      <c r="P748" s="6"/>
    </row>
    <row r="749" spans="1:16" s="7" customFormat="1" ht="13.5" customHeight="1" x14ac:dyDescent="0.2">
      <c r="A749" s="4"/>
      <c r="B749" s="5"/>
      <c r="C749" s="8"/>
      <c r="D749" s="8"/>
      <c r="G749" s="6"/>
      <c r="H749" s="6"/>
      <c r="I749" s="6"/>
      <c r="J749" s="6"/>
      <c r="K749" s="6"/>
      <c r="L749" s="6"/>
      <c r="M749" s="6"/>
      <c r="N749" s="6"/>
      <c r="O749" s="6"/>
      <c r="P749" s="6"/>
    </row>
    <row r="750" spans="1:16" s="7" customFormat="1" ht="13.5" customHeight="1" x14ac:dyDescent="0.2">
      <c r="A750" s="4"/>
      <c r="B750" s="5"/>
      <c r="C750" s="8"/>
      <c r="D750" s="8"/>
      <c r="G750" s="6"/>
      <c r="H750" s="6"/>
      <c r="I750" s="6"/>
      <c r="J750" s="6"/>
      <c r="K750" s="6"/>
      <c r="L750" s="6"/>
      <c r="M750" s="6"/>
      <c r="N750" s="6"/>
      <c r="O750" s="6"/>
      <c r="P750" s="6"/>
    </row>
    <row r="751" spans="1:16" s="7" customFormat="1" ht="13.5" customHeight="1" x14ac:dyDescent="0.2">
      <c r="A751" s="4"/>
      <c r="B751" s="5"/>
      <c r="C751" s="8"/>
      <c r="D751" s="8"/>
      <c r="G751" s="6"/>
      <c r="H751" s="6"/>
      <c r="I751" s="6"/>
      <c r="J751" s="6"/>
      <c r="K751" s="6"/>
      <c r="L751" s="6"/>
      <c r="M751" s="6"/>
      <c r="N751" s="6"/>
      <c r="O751" s="6"/>
      <c r="P751" s="6"/>
    </row>
    <row r="752" spans="1:16" s="7" customFormat="1" ht="13.5" customHeight="1" x14ac:dyDescent="0.2">
      <c r="A752" s="4"/>
      <c r="B752" s="5"/>
      <c r="C752" s="8"/>
      <c r="D752" s="8"/>
      <c r="G752" s="6"/>
      <c r="H752" s="6"/>
      <c r="I752" s="6"/>
      <c r="J752" s="6"/>
      <c r="K752" s="6"/>
      <c r="L752" s="6"/>
      <c r="M752" s="6"/>
      <c r="N752" s="6"/>
      <c r="O752" s="6"/>
      <c r="P752" s="6"/>
    </row>
    <row r="753" spans="1:16" s="7" customFormat="1" ht="13.5" customHeight="1" x14ac:dyDescent="0.2">
      <c r="A753" s="4"/>
      <c r="B753" s="5"/>
      <c r="C753" s="8"/>
      <c r="D753" s="8"/>
      <c r="G753" s="6"/>
      <c r="H753" s="6"/>
      <c r="I753" s="6"/>
      <c r="J753" s="6"/>
      <c r="K753" s="6"/>
      <c r="L753" s="6"/>
      <c r="M753" s="6"/>
      <c r="N753" s="6"/>
      <c r="O753" s="6"/>
      <c r="P753" s="6"/>
    </row>
    <row r="755" spans="1:16" s="7" customFormat="1" ht="13.5" customHeight="1" x14ac:dyDescent="0.2">
      <c r="A755" s="4"/>
      <c r="B755" s="5"/>
      <c r="C755" s="8"/>
      <c r="D755" s="8"/>
      <c r="G755" s="6"/>
      <c r="H755" s="6"/>
      <c r="I755" s="6"/>
      <c r="J755" s="6"/>
      <c r="K755" s="6"/>
      <c r="L755" s="6"/>
      <c r="M755" s="6"/>
      <c r="N755" s="6"/>
      <c r="O755" s="6"/>
      <c r="P755" s="6"/>
    </row>
    <row r="756" spans="1:16" s="7" customFormat="1" ht="13.5" customHeight="1" x14ac:dyDescent="0.2">
      <c r="A756" s="4"/>
      <c r="B756" s="5"/>
      <c r="C756" s="8"/>
      <c r="D756" s="8"/>
      <c r="G756" s="6"/>
      <c r="H756" s="6"/>
      <c r="I756" s="6"/>
      <c r="J756" s="6"/>
      <c r="K756" s="6"/>
      <c r="L756" s="6"/>
      <c r="M756" s="6"/>
      <c r="N756" s="6"/>
      <c r="O756" s="6"/>
      <c r="P756" s="6"/>
    </row>
    <row r="757" spans="1:16" s="7" customFormat="1" ht="13.5" customHeight="1" x14ac:dyDescent="0.2">
      <c r="A757" s="4"/>
      <c r="B757" s="5"/>
      <c r="C757" s="8"/>
      <c r="D757" s="8"/>
      <c r="G757" s="6"/>
      <c r="H757" s="6"/>
      <c r="I757" s="6"/>
      <c r="J757" s="6"/>
      <c r="K757" s="6"/>
      <c r="L757" s="6"/>
      <c r="M757" s="6"/>
      <c r="N757" s="6"/>
      <c r="O757" s="6"/>
      <c r="P757" s="6"/>
    </row>
    <row r="759" spans="1:16" s="7" customFormat="1" ht="13.5" customHeight="1" x14ac:dyDescent="0.2">
      <c r="A759" s="4"/>
      <c r="B759" s="5"/>
      <c r="C759" s="8"/>
      <c r="D759" s="8"/>
      <c r="G759" s="6"/>
      <c r="H759" s="6"/>
      <c r="I759" s="6"/>
      <c r="J759" s="6"/>
      <c r="K759" s="6"/>
      <c r="L759" s="6"/>
      <c r="M759" s="6"/>
      <c r="N759" s="6"/>
      <c r="O759" s="6"/>
      <c r="P759" s="6"/>
    </row>
    <row r="760" spans="1:16" s="7" customFormat="1" ht="13.5" customHeight="1" x14ac:dyDescent="0.2">
      <c r="A760" s="4"/>
      <c r="B760" s="5"/>
      <c r="C760" s="8"/>
      <c r="D760" s="8"/>
      <c r="G760" s="6"/>
      <c r="H760" s="6"/>
      <c r="I760" s="6"/>
      <c r="J760" s="6"/>
      <c r="K760" s="6"/>
      <c r="L760" s="6"/>
      <c r="M760" s="6"/>
      <c r="N760" s="6"/>
      <c r="O760" s="6"/>
      <c r="P760" s="6"/>
    </row>
    <row r="761" spans="1:16" s="7" customFormat="1" ht="13.5" customHeight="1" x14ac:dyDescent="0.2">
      <c r="A761" s="4"/>
      <c r="B761" s="5"/>
      <c r="C761" s="8"/>
      <c r="D761" s="8"/>
      <c r="G761" s="6"/>
      <c r="H761" s="6"/>
      <c r="I761" s="6"/>
      <c r="J761" s="6"/>
      <c r="K761" s="6"/>
      <c r="L761" s="6"/>
      <c r="M761" s="6"/>
      <c r="N761" s="6"/>
      <c r="O761" s="6"/>
      <c r="P761" s="6"/>
    </row>
    <row r="762" spans="1:16" s="7" customFormat="1" ht="13.5" customHeight="1" x14ac:dyDescent="0.2">
      <c r="A762" s="4"/>
      <c r="B762" s="5"/>
      <c r="C762" s="8"/>
      <c r="D762" s="8"/>
      <c r="G762" s="6"/>
      <c r="H762" s="6"/>
      <c r="I762" s="6"/>
      <c r="J762" s="6"/>
      <c r="K762" s="6"/>
      <c r="L762" s="6"/>
      <c r="M762" s="6"/>
      <c r="N762" s="6"/>
      <c r="O762" s="6"/>
      <c r="P762" s="6"/>
    </row>
    <row r="763" spans="1:16" s="7" customFormat="1" ht="13.5" customHeight="1" x14ac:dyDescent="0.2">
      <c r="A763" s="4"/>
      <c r="B763" s="5"/>
      <c r="C763" s="8"/>
      <c r="D763" s="8"/>
      <c r="G763" s="6"/>
      <c r="H763" s="6"/>
      <c r="I763" s="6"/>
      <c r="J763" s="6"/>
      <c r="K763" s="6"/>
      <c r="L763" s="6"/>
      <c r="M763" s="6"/>
      <c r="N763" s="6"/>
      <c r="O763" s="6"/>
      <c r="P763" s="6"/>
    </row>
    <row r="764" spans="1:16" s="7" customFormat="1" ht="13.5" customHeight="1" x14ac:dyDescent="0.2">
      <c r="A764" s="4"/>
      <c r="B764" s="5"/>
      <c r="C764" s="8"/>
      <c r="D764" s="8"/>
      <c r="G764" s="6"/>
      <c r="H764" s="6"/>
      <c r="I764" s="6"/>
      <c r="J764" s="6"/>
      <c r="K764" s="6"/>
      <c r="L764" s="6"/>
      <c r="M764" s="6"/>
      <c r="N764" s="6"/>
      <c r="O764" s="6"/>
      <c r="P764" s="6"/>
    </row>
    <row r="765" spans="1:16" s="7" customFormat="1" ht="13.5" customHeight="1" x14ac:dyDescent="0.2">
      <c r="A765" s="4"/>
      <c r="B765" s="5"/>
      <c r="C765" s="8"/>
      <c r="D765" s="8"/>
      <c r="G765" s="6"/>
      <c r="H765" s="6"/>
      <c r="I765" s="6"/>
      <c r="J765" s="6"/>
      <c r="K765" s="6"/>
      <c r="L765" s="6"/>
      <c r="M765" s="6"/>
      <c r="N765" s="6"/>
      <c r="O765" s="6"/>
      <c r="P765" s="6"/>
    </row>
    <row r="766" spans="1:16" s="7" customFormat="1" ht="13.5" customHeight="1" x14ac:dyDescent="0.2">
      <c r="A766" s="4"/>
      <c r="B766" s="5"/>
      <c r="C766" s="8"/>
      <c r="D766" s="8"/>
      <c r="G766" s="6"/>
      <c r="H766" s="6"/>
      <c r="I766" s="6"/>
      <c r="J766" s="6"/>
      <c r="K766" s="6"/>
      <c r="L766" s="6"/>
      <c r="M766" s="6"/>
      <c r="N766" s="6"/>
      <c r="O766" s="6"/>
      <c r="P766" s="6"/>
    </row>
    <row r="767" spans="1:16" s="7" customFormat="1" ht="13.5" customHeight="1" x14ac:dyDescent="0.2">
      <c r="A767" s="4"/>
      <c r="B767" s="5"/>
      <c r="C767" s="8"/>
      <c r="D767" s="8"/>
      <c r="G767" s="6"/>
      <c r="H767" s="6"/>
      <c r="I767" s="6"/>
      <c r="J767" s="6"/>
      <c r="K767" s="6"/>
      <c r="L767" s="6"/>
      <c r="M767" s="6"/>
      <c r="N767" s="6"/>
      <c r="O767" s="6"/>
      <c r="P767" s="6"/>
    </row>
    <row r="768" spans="1:16" ht="13.5" customHeight="1" x14ac:dyDescent="0.2">
      <c r="C768" s="8"/>
      <c r="D768" s="8"/>
    </row>
    <row r="770" spans="1:16" ht="13.5" customHeight="1" x14ac:dyDescent="0.2">
      <c r="C770" s="8"/>
      <c r="D770" s="8"/>
    </row>
    <row r="772" spans="1:16" s="13" customFormat="1" ht="13.5" customHeight="1" x14ac:dyDescent="0.2">
      <c r="A772" s="9"/>
      <c r="B772" s="5"/>
      <c r="C772" s="6"/>
      <c r="D772" s="6"/>
      <c r="E772" s="12"/>
      <c r="F772" s="12"/>
    </row>
    <row r="773" spans="1:16" ht="13.5" customHeight="1" x14ac:dyDescent="0.2">
      <c r="C773" s="8"/>
      <c r="D773" s="8"/>
    </row>
    <row r="774" spans="1:16" ht="13.5" customHeight="1" x14ac:dyDescent="0.2">
      <c r="C774" s="8"/>
      <c r="D774" s="8"/>
    </row>
    <row r="775" spans="1:16" ht="13.5" customHeight="1" x14ac:dyDescent="0.2">
      <c r="C775" s="8"/>
      <c r="D775" s="8"/>
    </row>
    <row r="776" spans="1:16" ht="13.5" customHeight="1" x14ac:dyDescent="0.2">
      <c r="C776" s="8"/>
      <c r="D776" s="8"/>
    </row>
    <row r="777" spans="1:16" ht="13.5" customHeight="1" x14ac:dyDescent="0.2">
      <c r="C777" s="8"/>
      <c r="D777" s="8"/>
    </row>
    <row r="778" spans="1:16" ht="13.5" customHeight="1" x14ac:dyDescent="0.2">
      <c r="C778" s="8"/>
      <c r="D778" s="8"/>
    </row>
    <row r="779" spans="1:16" ht="13.5" customHeight="1" x14ac:dyDescent="0.2">
      <c r="C779" s="8"/>
      <c r="D779" s="8"/>
    </row>
    <row r="780" spans="1:16" ht="13.5" customHeight="1" x14ac:dyDescent="0.2">
      <c r="C780" s="8"/>
      <c r="D780" s="8"/>
    </row>
    <row r="781" spans="1:16" ht="13.5" customHeight="1" x14ac:dyDescent="0.2">
      <c r="C781" s="8"/>
      <c r="D781" s="8"/>
    </row>
    <row r="782" spans="1:16" ht="13.5" customHeight="1" x14ac:dyDescent="0.2">
      <c r="C782" s="8"/>
      <c r="D782" s="8"/>
    </row>
    <row r="783" spans="1:16" ht="13.5" customHeight="1" x14ac:dyDescent="0.2">
      <c r="C783" s="8"/>
      <c r="D783" s="8"/>
    </row>
    <row r="784" spans="1:16" s="7" customFormat="1" ht="13.5" customHeight="1" x14ac:dyDescent="0.2">
      <c r="A784" s="4"/>
      <c r="B784" s="5"/>
      <c r="C784" s="8"/>
      <c r="D784" s="8"/>
      <c r="G784" s="6"/>
      <c r="H784" s="6"/>
      <c r="I784" s="6"/>
      <c r="J784" s="6"/>
      <c r="K784" s="6"/>
      <c r="L784" s="6"/>
      <c r="M784" s="6"/>
      <c r="N784" s="6"/>
      <c r="O784" s="6"/>
      <c r="P784" s="6"/>
    </row>
    <row r="785" spans="1:16" s="7" customFormat="1" ht="13.5" customHeight="1" x14ac:dyDescent="0.2">
      <c r="A785" s="4"/>
      <c r="B785" s="5"/>
      <c r="C785" s="8"/>
      <c r="D785" s="8"/>
      <c r="G785" s="6"/>
      <c r="H785" s="6"/>
      <c r="I785" s="6"/>
      <c r="J785" s="6"/>
      <c r="K785" s="6"/>
      <c r="L785" s="6"/>
      <c r="M785" s="6"/>
      <c r="N785" s="6"/>
      <c r="O785" s="6"/>
      <c r="P785" s="6"/>
    </row>
    <row r="786" spans="1:16" s="7" customFormat="1" ht="13.5" customHeight="1" x14ac:dyDescent="0.2">
      <c r="A786" s="4"/>
      <c r="B786" s="5"/>
      <c r="C786" s="8"/>
      <c r="D786" s="8"/>
      <c r="G786" s="6"/>
      <c r="H786" s="6"/>
      <c r="I786" s="6"/>
      <c r="J786" s="6"/>
      <c r="K786" s="6"/>
      <c r="L786" s="6"/>
      <c r="M786" s="6"/>
      <c r="N786" s="6"/>
      <c r="O786" s="6"/>
      <c r="P786" s="6"/>
    </row>
    <row r="787" spans="1:16" s="7" customFormat="1" ht="13.5" customHeight="1" x14ac:dyDescent="0.2">
      <c r="A787" s="4"/>
      <c r="B787" s="5"/>
      <c r="C787" s="8"/>
      <c r="D787" s="8"/>
      <c r="G787" s="6"/>
      <c r="H787" s="6"/>
      <c r="I787" s="6"/>
      <c r="J787" s="6"/>
      <c r="K787" s="6"/>
      <c r="L787" s="6"/>
      <c r="M787" s="6"/>
      <c r="N787" s="6"/>
      <c r="O787" s="6"/>
      <c r="P787" s="6"/>
    </row>
    <row r="788" spans="1:16" s="7" customFormat="1" ht="13.5" customHeight="1" x14ac:dyDescent="0.2">
      <c r="A788" s="4"/>
      <c r="B788" s="5"/>
      <c r="C788" s="8"/>
      <c r="D788" s="8"/>
      <c r="G788" s="6"/>
      <c r="H788" s="6"/>
      <c r="I788" s="6"/>
      <c r="J788" s="6"/>
      <c r="K788" s="6"/>
      <c r="L788" s="6"/>
      <c r="M788" s="6"/>
      <c r="N788" s="6"/>
      <c r="O788" s="6"/>
      <c r="P788" s="6"/>
    </row>
    <row r="789" spans="1:16" s="7" customFormat="1" ht="13.5" customHeight="1" x14ac:dyDescent="0.2">
      <c r="A789" s="4"/>
      <c r="B789" s="5"/>
      <c r="C789" s="8"/>
      <c r="D789" s="8"/>
      <c r="G789" s="6"/>
      <c r="H789" s="6"/>
      <c r="I789" s="6"/>
      <c r="J789" s="6"/>
      <c r="K789" s="6"/>
      <c r="L789" s="6"/>
      <c r="M789" s="6"/>
      <c r="N789" s="6"/>
      <c r="O789" s="6"/>
      <c r="P789" s="6"/>
    </row>
    <row r="790" spans="1:16" s="7" customFormat="1" ht="13.5" customHeight="1" x14ac:dyDescent="0.2">
      <c r="A790" s="4"/>
      <c r="B790" s="5"/>
      <c r="C790" s="8"/>
      <c r="D790" s="8"/>
      <c r="G790" s="6"/>
      <c r="H790" s="6"/>
      <c r="I790" s="6"/>
      <c r="J790" s="6"/>
      <c r="K790" s="6"/>
      <c r="L790" s="6"/>
      <c r="M790" s="6"/>
      <c r="N790" s="6"/>
      <c r="O790" s="6"/>
      <c r="P790" s="6"/>
    </row>
    <row r="791" spans="1:16" s="7" customFormat="1" ht="13.5" customHeight="1" x14ac:dyDescent="0.2">
      <c r="A791" s="4"/>
      <c r="B791" s="10"/>
      <c r="C791" s="13"/>
      <c r="D791" s="13"/>
      <c r="G791" s="6"/>
      <c r="H791" s="6"/>
      <c r="I791" s="6"/>
      <c r="J791" s="6"/>
      <c r="K791" s="6"/>
      <c r="L791" s="6"/>
      <c r="M791" s="6"/>
      <c r="N791" s="6"/>
      <c r="O791" s="6"/>
      <c r="P791" s="6"/>
    </row>
    <row r="793" spans="1:16" s="7" customFormat="1" ht="13.5" customHeight="1" x14ac:dyDescent="0.2">
      <c r="A793" s="4"/>
      <c r="B793" s="5"/>
      <c r="C793" s="8"/>
      <c r="D793" s="8"/>
      <c r="G793" s="6"/>
      <c r="H793" s="6"/>
      <c r="I793" s="6"/>
      <c r="J793" s="6"/>
      <c r="K793" s="6"/>
      <c r="L793" s="6"/>
      <c r="M793" s="6"/>
      <c r="N793" s="6"/>
      <c r="O793" s="6"/>
      <c r="P793" s="6"/>
    </row>
    <row r="794" spans="1:16" s="7" customFormat="1" ht="13.5" customHeight="1" x14ac:dyDescent="0.2">
      <c r="A794" s="4"/>
      <c r="B794" s="5"/>
      <c r="C794" s="8"/>
      <c r="D794" s="8"/>
      <c r="G794" s="6"/>
      <c r="H794" s="6"/>
      <c r="I794" s="6"/>
      <c r="J794" s="6"/>
      <c r="K794" s="6"/>
      <c r="L794" s="6"/>
      <c r="M794" s="6"/>
      <c r="N794" s="6"/>
      <c r="O794" s="6"/>
      <c r="P794" s="6"/>
    </row>
    <row r="797" spans="1:16" s="7" customFormat="1" ht="13.5" customHeight="1" x14ac:dyDescent="0.2">
      <c r="A797" s="4"/>
      <c r="B797" s="5"/>
      <c r="C797" s="8"/>
      <c r="D797" s="8"/>
      <c r="G797" s="6"/>
      <c r="H797" s="6"/>
      <c r="I797" s="6"/>
      <c r="J797" s="6"/>
      <c r="K797" s="6"/>
      <c r="L797" s="6"/>
      <c r="M797" s="6"/>
      <c r="N797" s="6"/>
      <c r="O797" s="6"/>
      <c r="P797" s="6"/>
    </row>
    <row r="798" spans="1:16" s="7" customFormat="1" ht="13.5" customHeight="1" x14ac:dyDescent="0.2">
      <c r="A798" s="4"/>
      <c r="B798" s="5"/>
      <c r="C798" s="8"/>
      <c r="D798" s="8"/>
      <c r="G798" s="6"/>
      <c r="H798" s="6"/>
      <c r="I798" s="6"/>
      <c r="J798" s="6"/>
      <c r="K798" s="6"/>
      <c r="L798" s="6"/>
      <c r="M798" s="6"/>
      <c r="N798" s="6"/>
      <c r="O798" s="6"/>
      <c r="P798" s="6"/>
    </row>
    <row r="799" spans="1:16" s="7" customFormat="1" ht="13.5" customHeight="1" x14ac:dyDescent="0.2">
      <c r="A799" s="4"/>
      <c r="B799" s="5"/>
      <c r="C799" s="8"/>
      <c r="D799" s="8"/>
      <c r="G799" s="6"/>
      <c r="H799" s="6"/>
      <c r="I799" s="6"/>
      <c r="J799" s="6"/>
      <c r="K799" s="6"/>
      <c r="L799" s="6"/>
      <c r="M799" s="6"/>
      <c r="N799" s="6"/>
      <c r="O799" s="6"/>
      <c r="P799" s="6"/>
    </row>
    <row r="800" spans="1:16" ht="13.5" customHeight="1" x14ac:dyDescent="0.2">
      <c r="C800" s="8"/>
      <c r="D800" s="8"/>
    </row>
    <row r="802" spans="1:16" ht="13.5" customHeight="1" x14ac:dyDescent="0.2">
      <c r="C802" s="8"/>
      <c r="D802" s="8"/>
    </row>
    <row r="803" spans="1:16" ht="13.5" customHeight="1" x14ac:dyDescent="0.2">
      <c r="C803" s="8"/>
      <c r="D803" s="8"/>
    </row>
    <row r="804" spans="1:16" ht="13.5" customHeight="1" x14ac:dyDescent="0.2">
      <c r="C804" s="8"/>
      <c r="D804" s="8"/>
    </row>
    <row r="805" spans="1:16" ht="13.5" customHeight="1" x14ac:dyDescent="0.2">
      <c r="C805" s="8"/>
      <c r="D805" s="8"/>
    </row>
    <row r="807" spans="1:16" ht="13.5" customHeight="1" x14ac:dyDescent="0.2">
      <c r="C807" s="8"/>
      <c r="D807" s="8"/>
    </row>
    <row r="808" spans="1:16" ht="13.5" customHeight="1" x14ac:dyDescent="0.2">
      <c r="C808" s="8"/>
      <c r="D808" s="8"/>
    </row>
    <row r="810" spans="1:16" s="22" customFormat="1" ht="13.5" customHeight="1" x14ac:dyDescent="0.25">
      <c r="A810" s="18"/>
      <c r="B810" s="5"/>
      <c r="C810" s="8"/>
      <c r="D810" s="8"/>
      <c r="E810" s="21"/>
      <c r="F810" s="21"/>
    </row>
    <row r="811" spans="1:16" s="13" customFormat="1" ht="13.5" customHeight="1" x14ac:dyDescent="0.2">
      <c r="A811" s="9"/>
      <c r="B811" s="5"/>
      <c r="C811" s="8"/>
      <c r="D811" s="8"/>
      <c r="E811" s="12"/>
      <c r="F811" s="12"/>
    </row>
    <row r="812" spans="1:16" s="13" customFormat="1" ht="13.5" customHeight="1" x14ac:dyDescent="0.2">
      <c r="A812" s="9"/>
      <c r="B812" s="5"/>
      <c r="C812" s="8"/>
      <c r="D812" s="8"/>
      <c r="E812" s="12"/>
      <c r="F812" s="12"/>
    </row>
    <row r="813" spans="1:16" s="13" customFormat="1" ht="13.5" customHeight="1" x14ac:dyDescent="0.2">
      <c r="A813" s="9"/>
      <c r="B813" s="5"/>
      <c r="C813" s="8"/>
      <c r="D813" s="8"/>
      <c r="E813" s="12"/>
      <c r="F813" s="12"/>
    </row>
    <row r="815" spans="1:16" ht="13.5" customHeight="1" x14ac:dyDescent="0.2">
      <c r="C815" s="8"/>
      <c r="D815" s="8"/>
    </row>
    <row r="816" spans="1:16" s="7" customFormat="1" ht="13.5" customHeight="1" x14ac:dyDescent="0.2">
      <c r="A816" s="4"/>
      <c r="B816" s="5"/>
      <c r="C816" s="8"/>
      <c r="D816" s="8"/>
      <c r="G816" s="6"/>
      <c r="H816" s="6"/>
      <c r="I816" s="6"/>
      <c r="J816" s="6"/>
      <c r="K816" s="6"/>
      <c r="L816" s="6"/>
      <c r="M816" s="6"/>
      <c r="N816" s="6"/>
      <c r="O816" s="6"/>
      <c r="P816" s="6"/>
    </row>
    <row r="818" spans="1:16" s="7" customFormat="1" ht="13.5" customHeight="1" x14ac:dyDescent="0.2">
      <c r="A818" s="4"/>
      <c r="B818" s="5"/>
      <c r="C818" s="8"/>
      <c r="D818" s="8"/>
      <c r="G818" s="6"/>
      <c r="H818" s="6"/>
      <c r="I818" s="6"/>
      <c r="J818" s="6"/>
      <c r="K818" s="6"/>
      <c r="L818" s="6"/>
      <c r="M818" s="6"/>
      <c r="N818" s="6"/>
      <c r="O818" s="6"/>
      <c r="P818" s="6"/>
    </row>
    <row r="819" spans="1:16" s="7" customFormat="1" ht="13.5" customHeight="1" x14ac:dyDescent="0.2">
      <c r="A819" s="4"/>
      <c r="B819" s="5"/>
      <c r="C819" s="8"/>
      <c r="D819" s="8"/>
      <c r="G819" s="6"/>
      <c r="H819" s="6"/>
      <c r="I819" s="6"/>
      <c r="J819" s="6"/>
      <c r="K819" s="6"/>
      <c r="L819" s="6"/>
      <c r="M819" s="6"/>
      <c r="N819" s="6"/>
      <c r="O819" s="6"/>
      <c r="P819" s="6"/>
    </row>
    <row r="821" spans="1:16" s="7" customFormat="1" ht="13.5" customHeight="1" x14ac:dyDescent="0.2">
      <c r="A821" s="4"/>
      <c r="B821" s="5"/>
      <c r="C821" s="8"/>
      <c r="D821" s="8"/>
      <c r="G821" s="6"/>
      <c r="H821" s="6"/>
      <c r="I821" s="6"/>
      <c r="J821" s="6"/>
      <c r="K821" s="6"/>
      <c r="L821" s="6"/>
      <c r="M821" s="6"/>
      <c r="N821" s="6"/>
      <c r="O821" s="6"/>
      <c r="P821" s="6"/>
    </row>
    <row r="822" spans="1:16" s="7" customFormat="1" ht="13.5" customHeight="1" x14ac:dyDescent="0.2">
      <c r="A822" s="4"/>
      <c r="B822" s="5"/>
      <c r="C822" s="8"/>
      <c r="D822" s="8"/>
      <c r="G822" s="6"/>
      <c r="H822" s="6"/>
      <c r="I822" s="6"/>
      <c r="J822" s="6"/>
      <c r="K822" s="6"/>
      <c r="L822" s="6"/>
      <c r="M822" s="6"/>
      <c r="N822" s="6"/>
      <c r="O822" s="6"/>
      <c r="P822" s="6"/>
    </row>
    <row r="824" spans="1:16" s="7" customFormat="1" ht="13.5" customHeight="1" x14ac:dyDescent="0.2">
      <c r="A824" s="4"/>
      <c r="B824" s="5"/>
      <c r="C824" s="8"/>
      <c r="D824" s="8"/>
      <c r="G824" s="6"/>
      <c r="H824" s="6"/>
      <c r="I824" s="6"/>
      <c r="J824" s="6"/>
      <c r="K824" s="6"/>
      <c r="L824" s="6"/>
      <c r="M824" s="6"/>
      <c r="N824" s="6"/>
      <c r="O824" s="6"/>
      <c r="P824" s="6"/>
    </row>
    <row r="825" spans="1:16" s="7" customFormat="1" ht="13.5" customHeight="1" x14ac:dyDescent="0.2">
      <c r="A825" s="4"/>
      <c r="B825" s="5"/>
      <c r="C825" s="8"/>
      <c r="D825" s="8"/>
      <c r="G825" s="6"/>
      <c r="H825" s="6"/>
      <c r="I825" s="6"/>
      <c r="J825" s="6"/>
      <c r="K825" s="6"/>
      <c r="L825" s="6"/>
      <c r="M825" s="6"/>
      <c r="N825" s="6"/>
      <c r="O825" s="6"/>
      <c r="P825" s="6"/>
    </row>
    <row r="829" spans="1:16" s="7" customFormat="1" ht="13.5" customHeight="1" x14ac:dyDescent="0.2">
      <c r="A829" s="4"/>
      <c r="B829" s="19"/>
      <c r="C829" s="20"/>
      <c r="D829" s="20"/>
      <c r="G829" s="6"/>
      <c r="H829" s="6"/>
      <c r="I829" s="6"/>
      <c r="J829" s="6"/>
      <c r="K829" s="6"/>
      <c r="L829" s="6"/>
      <c r="M829" s="6"/>
      <c r="N829" s="6"/>
      <c r="O829" s="6"/>
      <c r="P829" s="6"/>
    </row>
    <row r="830" spans="1:16" s="7" customFormat="1" ht="13.5" customHeight="1" x14ac:dyDescent="0.2">
      <c r="A830" s="4"/>
      <c r="B830" s="10"/>
      <c r="C830" s="13"/>
      <c r="D830" s="13"/>
      <c r="G830" s="6"/>
      <c r="H830" s="6"/>
      <c r="I830" s="6"/>
      <c r="J830" s="6"/>
      <c r="K830" s="6"/>
      <c r="L830" s="6"/>
      <c r="M830" s="6"/>
      <c r="N830" s="6"/>
      <c r="O830" s="6"/>
      <c r="P830" s="6"/>
    </row>
    <row r="831" spans="1:16" s="7" customFormat="1" ht="13.5" customHeight="1" x14ac:dyDescent="0.2">
      <c r="A831" s="4"/>
      <c r="B831" s="10"/>
      <c r="C831" s="13"/>
      <c r="D831" s="13"/>
      <c r="G831" s="6"/>
      <c r="H831" s="6"/>
      <c r="I831" s="6"/>
      <c r="J831" s="6"/>
      <c r="K831" s="6"/>
      <c r="L831" s="6"/>
      <c r="M831" s="6"/>
      <c r="N831" s="6"/>
      <c r="O831" s="6"/>
      <c r="P831" s="6"/>
    </row>
    <row r="832" spans="1:16" s="7" customFormat="1" ht="13.5" customHeight="1" x14ac:dyDescent="0.2">
      <c r="A832" s="4"/>
      <c r="B832" s="10"/>
      <c r="C832" s="13"/>
      <c r="D832" s="13"/>
      <c r="G832" s="6"/>
      <c r="H832" s="6"/>
      <c r="I832" s="6"/>
      <c r="J832" s="6"/>
      <c r="K832" s="6"/>
      <c r="L832" s="6"/>
      <c r="M832" s="6"/>
      <c r="N832" s="6"/>
      <c r="O832" s="6"/>
      <c r="P832" s="6"/>
    </row>
    <row r="835" spans="1:16" s="7" customFormat="1" ht="13.5" customHeight="1" x14ac:dyDescent="0.2">
      <c r="A835" s="4"/>
      <c r="B835" s="5"/>
      <c r="C835" s="8"/>
      <c r="D835" s="8"/>
      <c r="G835" s="6"/>
      <c r="H835" s="6"/>
      <c r="I835" s="6"/>
      <c r="J835" s="6"/>
      <c r="K835" s="6"/>
      <c r="L835" s="6"/>
      <c r="M835" s="6"/>
      <c r="N835" s="6"/>
      <c r="O835" s="6"/>
      <c r="P835" s="6"/>
    </row>
    <row r="837" spans="1:16" s="7" customFormat="1" ht="13.5" customHeight="1" x14ac:dyDescent="0.2">
      <c r="A837" s="4"/>
      <c r="B837" s="5"/>
      <c r="C837" s="8"/>
      <c r="D837" s="8"/>
      <c r="G837" s="6"/>
      <c r="H837" s="6"/>
      <c r="I837" s="6"/>
      <c r="J837" s="6"/>
      <c r="K837" s="6"/>
      <c r="L837" s="6"/>
      <c r="M837" s="6"/>
      <c r="N837" s="6"/>
      <c r="O837" s="6"/>
      <c r="P837" s="6"/>
    </row>
    <row r="838" spans="1:16" s="7" customFormat="1" ht="13.5" customHeight="1" x14ac:dyDescent="0.2">
      <c r="A838" s="4"/>
      <c r="B838" s="5"/>
      <c r="C838" s="8"/>
      <c r="D838" s="8"/>
      <c r="G838" s="6"/>
      <c r="H838" s="6"/>
      <c r="I838" s="6"/>
      <c r="J838" s="6"/>
      <c r="K838" s="6"/>
      <c r="L838" s="6"/>
      <c r="M838" s="6"/>
      <c r="N838" s="6"/>
      <c r="O838" s="6"/>
      <c r="P838" s="6"/>
    </row>
    <row r="845" spans="1:16" s="7" customFormat="1" ht="13.5" customHeight="1" x14ac:dyDescent="0.2">
      <c r="A845" s="4"/>
      <c r="B845" s="5"/>
      <c r="C845" s="8"/>
      <c r="D845" s="8"/>
      <c r="G845" s="6"/>
      <c r="H845" s="6"/>
      <c r="I845" s="6"/>
      <c r="J845" s="6"/>
      <c r="K845" s="6"/>
      <c r="L845" s="6"/>
      <c r="M845" s="6"/>
      <c r="N845" s="6"/>
      <c r="O845" s="6"/>
      <c r="P845" s="6"/>
    </row>
    <row r="848" spans="1:16" s="7" customFormat="1" ht="13.5" customHeight="1" x14ac:dyDescent="0.2">
      <c r="A848" s="4"/>
      <c r="B848" s="5"/>
      <c r="C848" s="8"/>
      <c r="D848" s="8"/>
      <c r="G848" s="6"/>
      <c r="H848" s="6"/>
      <c r="I848" s="6"/>
      <c r="J848" s="6"/>
      <c r="K848" s="6"/>
      <c r="L848" s="6"/>
      <c r="M848" s="6"/>
      <c r="N848" s="6"/>
      <c r="O848" s="6"/>
      <c r="P848" s="6"/>
    </row>
    <row r="849" spans="1:16" s="7" customFormat="1" ht="13.5" customHeight="1" x14ac:dyDescent="0.2">
      <c r="A849" s="4"/>
      <c r="B849" s="5"/>
      <c r="C849" s="8"/>
      <c r="D849" s="8"/>
      <c r="G849" s="6"/>
      <c r="H849" s="6"/>
      <c r="I849" s="6"/>
      <c r="J849" s="6"/>
      <c r="K849" s="6"/>
      <c r="L849" s="6"/>
      <c r="M849" s="6"/>
      <c r="N849" s="6"/>
      <c r="O849" s="6"/>
      <c r="P849" s="6"/>
    </row>
    <row r="851" spans="1:16" s="7" customFormat="1" ht="13.5" customHeight="1" x14ac:dyDescent="0.2">
      <c r="A851" s="4"/>
      <c r="B851" s="5"/>
      <c r="C851" s="8"/>
      <c r="D851" s="8"/>
      <c r="G851" s="6"/>
      <c r="H851" s="6"/>
      <c r="I851" s="6"/>
      <c r="J851" s="6"/>
      <c r="K851" s="6"/>
      <c r="L851" s="6"/>
      <c r="M851" s="6"/>
      <c r="N851" s="6"/>
      <c r="O851" s="6"/>
      <c r="P851" s="6"/>
    </row>
    <row r="852" spans="1:16" s="7" customFormat="1" ht="13.5" customHeight="1" x14ac:dyDescent="0.2">
      <c r="A852" s="4"/>
      <c r="B852" s="5"/>
      <c r="C852" s="8"/>
      <c r="D852" s="8"/>
      <c r="G852" s="6"/>
      <c r="H852" s="6"/>
      <c r="I852" s="6"/>
      <c r="J852" s="6"/>
      <c r="K852" s="6"/>
      <c r="L852" s="6"/>
      <c r="M852" s="6"/>
      <c r="N852" s="6"/>
      <c r="O852" s="6"/>
      <c r="P852" s="6"/>
    </row>
    <row r="854" spans="1:16" s="7" customFormat="1" ht="13.5" customHeight="1" x14ac:dyDescent="0.2">
      <c r="A854" s="4"/>
      <c r="B854" s="5"/>
      <c r="C854" s="8"/>
      <c r="D854" s="8"/>
      <c r="G854" s="6"/>
      <c r="H854" s="6"/>
      <c r="I854" s="6"/>
      <c r="J854" s="6"/>
      <c r="K854" s="6"/>
      <c r="L854" s="6"/>
      <c r="M854" s="6"/>
      <c r="N854" s="6"/>
      <c r="O854" s="6"/>
      <c r="P854" s="6"/>
    </row>
    <row r="856" spans="1:16" s="7" customFormat="1" ht="13.5" customHeight="1" x14ac:dyDescent="0.2">
      <c r="A856" s="4"/>
      <c r="B856" s="5"/>
      <c r="C856" s="8"/>
      <c r="D856" s="8"/>
      <c r="G856" s="6"/>
      <c r="H856" s="6"/>
      <c r="I856" s="6"/>
      <c r="J856" s="6"/>
      <c r="K856" s="6"/>
      <c r="L856" s="6"/>
      <c r="M856" s="6"/>
      <c r="N856" s="6"/>
      <c r="O856" s="6"/>
      <c r="P856" s="6"/>
    </row>
    <row r="861" spans="1:16" s="7" customFormat="1" ht="13.5" customHeight="1" x14ac:dyDescent="0.2">
      <c r="A861" s="4"/>
      <c r="B861" s="5"/>
      <c r="C861" s="8"/>
      <c r="D861" s="8"/>
      <c r="G861" s="6"/>
      <c r="H861" s="6"/>
      <c r="I861" s="6"/>
      <c r="J861" s="6"/>
      <c r="K861" s="6"/>
      <c r="L861" s="6"/>
      <c r="M861" s="6"/>
      <c r="N861" s="6"/>
      <c r="O861" s="6"/>
      <c r="P861" s="6"/>
    </row>
    <row r="862" spans="1:16" s="7" customFormat="1" ht="13.5" customHeight="1" x14ac:dyDescent="0.2">
      <c r="A862" s="4"/>
      <c r="B862" s="5"/>
      <c r="C862" s="8"/>
      <c r="D862" s="8"/>
      <c r="G862" s="6"/>
      <c r="H862" s="6"/>
      <c r="I862" s="6"/>
      <c r="J862" s="6"/>
      <c r="K862" s="6"/>
      <c r="L862" s="6"/>
      <c r="M862" s="6"/>
      <c r="N862" s="6"/>
      <c r="O862" s="6"/>
      <c r="P862" s="6"/>
    </row>
    <row r="863" spans="1:16" s="7" customFormat="1" ht="13.5" customHeight="1" x14ac:dyDescent="0.2">
      <c r="A863" s="4"/>
      <c r="B863" s="5"/>
      <c r="C863" s="8"/>
      <c r="D863" s="8"/>
      <c r="G863" s="6"/>
      <c r="H863" s="6"/>
      <c r="I863" s="6"/>
      <c r="J863" s="6"/>
      <c r="K863" s="6"/>
      <c r="L863" s="6"/>
      <c r="M863" s="6"/>
      <c r="N863" s="6"/>
      <c r="O863" s="6"/>
      <c r="P863" s="6"/>
    </row>
    <row r="864" spans="1:16" ht="13.5" customHeight="1" x14ac:dyDescent="0.2">
      <c r="C864" s="8"/>
      <c r="D864" s="8"/>
    </row>
    <row r="865" spans="1:6" ht="13.5" customHeight="1" x14ac:dyDescent="0.2">
      <c r="C865" s="8"/>
      <c r="D865" s="8"/>
    </row>
    <row r="866" spans="1:6" ht="13.5" customHeight="1" x14ac:dyDescent="0.2">
      <c r="C866" s="8"/>
      <c r="D866" s="8"/>
    </row>
    <row r="867" spans="1:6" ht="13.5" customHeight="1" x14ac:dyDescent="0.2">
      <c r="C867" s="8"/>
      <c r="D867" s="8"/>
    </row>
    <row r="868" spans="1:6" s="13" customFormat="1" ht="13.5" customHeight="1" x14ac:dyDescent="0.2">
      <c r="A868" s="9"/>
      <c r="B868" s="5"/>
      <c r="C868" s="8"/>
      <c r="D868" s="8"/>
      <c r="E868" s="12"/>
      <c r="F868" s="12"/>
    </row>
    <row r="869" spans="1:6" ht="13.5" customHeight="1" x14ac:dyDescent="0.2">
      <c r="C869" s="8"/>
      <c r="D869" s="8"/>
    </row>
    <row r="870" spans="1:6" ht="13.5" customHeight="1" x14ac:dyDescent="0.2">
      <c r="C870" s="8"/>
      <c r="D870" s="8"/>
    </row>
    <row r="871" spans="1:6" ht="13.5" customHeight="1" x14ac:dyDescent="0.2">
      <c r="C871" s="8"/>
      <c r="D871" s="8"/>
    </row>
    <row r="872" spans="1:6" ht="13.5" customHeight="1" x14ac:dyDescent="0.2">
      <c r="C872" s="8"/>
      <c r="D872" s="8"/>
    </row>
    <row r="873" spans="1:6" ht="13.5" customHeight="1" x14ac:dyDescent="0.2">
      <c r="C873" s="8"/>
      <c r="D873" s="8"/>
    </row>
    <row r="876" spans="1:6" ht="13.5" customHeight="1" x14ac:dyDescent="0.2">
      <c r="C876" s="8"/>
      <c r="D876" s="8"/>
    </row>
    <row r="877" spans="1:6" ht="13.5" customHeight="1" x14ac:dyDescent="0.2">
      <c r="C877" s="8"/>
      <c r="D877" s="8"/>
    </row>
    <row r="879" spans="1:6" s="17" customFormat="1" ht="13.5" customHeight="1" x14ac:dyDescent="0.15">
      <c r="A879" s="4"/>
      <c r="B879" s="5"/>
      <c r="C879" s="6"/>
      <c r="D879" s="6"/>
      <c r="E879" s="23"/>
      <c r="F879" s="23"/>
    </row>
    <row r="883" spans="1:6" s="13" customFormat="1" ht="13.5" customHeight="1" x14ac:dyDescent="0.2">
      <c r="A883" s="9"/>
      <c r="B883" s="5"/>
      <c r="C883" s="6"/>
      <c r="D883" s="6"/>
      <c r="E883" s="12"/>
      <c r="F883" s="12"/>
    </row>
    <row r="884" spans="1:6" s="25" customFormat="1" ht="13.5" customHeight="1" x14ac:dyDescent="0.2">
      <c r="A884" s="4"/>
      <c r="B884" s="5"/>
      <c r="C884" s="8"/>
      <c r="D884" s="8"/>
    </row>
    <row r="885" spans="1:6" s="1" customFormat="1" ht="13.5" customHeight="1" x14ac:dyDescent="0.2">
      <c r="A885" s="9"/>
      <c r="B885" s="5"/>
      <c r="C885" s="6"/>
      <c r="D885" s="6"/>
    </row>
    <row r="886" spans="1:6" s="25" customFormat="1" ht="13.5" customHeight="1" x14ac:dyDescent="0.2">
      <c r="A886" s="4"/>
      <c r="B886" s="5"/>
      <c r="C886" s="6"/>
      <c r="D886" s="6"/>
    </row>
    <row r="887" spans="1:6" s="25" customFormat="1" ht="13.5" customHeight="1" x14ac:dyDescent="0.2">
      <c r="A887" s="4"/>
      <c r="B887" s="10"/>
      <c r="C887" s="13"/>
      <c r="D887" s="13"/>
    </row>
    <row r="890" spans="1:6" ht="13.5" customHeight="1" x14ac:dyDescent="0.2">
      <c r="B890" s="27"/>
      <c r="C890" s="14"/>
      <c r="D890" s="14"/>
    </row>
    <row r="892" spans="1:6" ht="13.5" customHeight="1" x14ac:dyDescent="0.2">
      <c r="C892" s="8"/>
      <c r="D892" s="8"/>
    </row>
    <row r="893" spans="1:6" ht="13.5" customHeight="1" x14ac:dyDescent="0.2">
      <c r="C893" s="8"/>
      <c r="D893" s="8"/>
    </row>
    <row r="894" spans="1:6" ht="13.5" customHeight="1" x14ac:dyDescent="0.2">
      <c r="C894" s="8"/>
      <c r="D894" s="8"/>
    </row>
    <row r="896" spans="1:6" ht="13.5" customHeight="1" x14ac:dyDescent="0.2">
      <c r="C896" s="8"/>
      <c r="D896" s="8"/>
    </row>
    <row r="897" spans="1:16" ht="13.5" customHeight="1" x14ac:dyDescent="0.2">
      <c r="B897" s="27"/>
      <c r="C897" s="14"/>
      <c r="D897" s="14"/>
    </row>
    <row r="898" spans="1:16" ht="13.5" customHeight="1" x14ac:dyDescent="0.2">
      <c r="B898" s="27"/>
      <c r="C898" s="14"/>
      <c r="D898" s="14"/>
    </row>
    <row r="899" spans="1:16" ht="13.5" customHeight="1" x14ac:dyDescent="0.2">
      <c r="B899" s="27"/>
      <c r="C899" s="14"/>
      <c r="D899" s="14"/>
    </row>
    <row r="900" spans="1:16" s="25" customFormat="1" ht="13.5" customHeight="1" x14ac:dyDescent="0.2">
      <c r="A900" s="4"/>
      <c r="B900" s="27"/>
      <c r="C900" s="14"/>
      <c r="D900" s="14"/>
    </row>
    <row r="901" spans="1:16" s="25" customFormat="1" ht="13.5" customHeight="1" x14ac:dyDescent="0.2">
      <c r="A901" s="4"/>
      <c r="B901" s="27"/>
      <c r="C901" s="14"/>
      <c r="D901" s="14"/>
    </row>
    <row r="902" spans="1:16" s="25" customFormat="1" ht="13.5" customHeight="1" x14ac:dyDescent="0.2">
      <c r="A902" s="4"/>
      <c r="B902" s="10"/>
      <c r="C902" s="13"/>
      <c r="D902" s="13"/>
    </row>
    <row r="903" spans="1:16" s="25" customFormat="1" ht="13.5" customHeight="1" x14ac:dyDescent="0.2">
      <c r="A903" s="4"/>
      <c r="B903" s="5"/>
      <c r="C903" s="6"/>
      <c r="D903" s="6"/>
    </row>
    <row r="904" spans="1:16" ht="13.5" customHeight="1" x14ac:dyDescent="0.2">
      <c r="B904" s="10"/>
      <c r="C904" s="13"/>
      <c r="D904" s="13"/>
    </row>
    <row r="905" spans="1:16" ht="13.5" customHeight="1" x14ac:dyDescent="0.2">
      <c r="B905" s="27"/>
      <c r="C905" s="14"/>
      <c r="D905" s="14"/>
    </row>
    <row r="906" spans="1:16" ht="13.5" customHeight="1" x14ac:dyDescent="0.2">
      <c r="B906" s="27"/>
      <c r="C906" s="14"/>
      <c r="D906" s="14"/>
    </row>
    <row r="907" spans="1:16" s="25" customFormat="1" ht="13.5" customHeight="1" x14ac:dyDescent="0.2">
      <c r="A907" s="4"/>
      <c r="B907" s="27"/>
      <c r="C907" s="14"/>
      <c r="D907" s="14"/>
    </row>
    <row r="908" spans="1:16" s="25" customFormat="1" ht="13.5" customHeight="1" x14ac:dyDescent="0.2">
      <c r="A908" s="4"/>
      <c r="B908" s="5"/>
      <c r="C908" s="6"/>
      <c r="D908" s="6"/>
    </row>
    <row r="909" spans="1:16" ht="13.5" customHeight="1" x14ac:dyDescent="0.2">
      <c r="A909" s="26"/>
      <c r="B909" s="27"/>
      <c r="C909" s="16"/>
      <c r="D909" s="16"/>
    </row>
    <row r="910" spans="1:16" ht="13.5" customHeight="1" x14ac:dyDescent="0.2">
      <c r="A910" s="26"/>
    </row>
    <row r="911" spans="1:16" s="17" customFormat="1" ht="13.5" customHeight="1" x14ac:dyDescent="0.15">
      <c r="A911" s="4"/>
      <c r="B911" s="27"/>
      <c r="C911" s="16"/>
      <c r="D911" s="16"/>
      <c r="E911" s="23"/>
      <c r="F911" s="23"/>
    </row>
    <row r="912" spans="1:16" s="7" customFormat="1" ht="13.5" customHeight="1" x14ac:dyDescent="0.2">
      <c r="A912" s="4"/>
      <c r="B912" s="27"/>
      <c r="C912" s="16"/>
      <c r="D912" s="16"/>
      <c r="G912" s="6"/>
      <c r="H912" s="6"/>
      <c r="I912" s="6"/>
      <c r="J912" s="6"/>
      <c r="K912" s="6"/>
      <c r="L912" s="6"/>
      <c r="M912" s="6"/>
      <c r="N912" s="6"/>
      <c r="O912" s="6"/>
      <c r="P912" s="6"/>
    </row>
    <row r="913" spans="1:16" s="7" customFormat="1" ht="13.5" customHeight="1" x14ac:dyDescent="0.2">
      <c r="A913" s="4"/>
      <c r="B913" s="5"/>
      <c r="C913" s="16"/>
      <c r="D913" s="16"/>
      <c r="G913" s="6"/>
      <c r="H913" s="6"/>
      <c r="I913" s="6"/>
      <c r="J913" s="6"/>
      <c r="K913" s="6"/>
      <c r="L913" s="6"/>
      <c r="M913" s="6"/>
      <c r="N913" s="6"/>
      <c r="O913" s="6"/>
      <c r="P913" s="6"/>
    </row>
    <row r="916" spans="1:16" s="7" customFormat="1" ht="13.5" customHeight="1" x14ac:dyDescent="0.2">
      <c r="A916" s="4"/>
      <c r="B916" s="27"/>
      <c r="C916" s="14"/>
      <c r="D916" s="14"/>
      <c r="G916" s="6"/>
      <c r="H916" s="6"/>
      <c r="I916" s="6"/>
      <c r="J916" s="6"/>
      <c r="K916" s="6"/>
      <c r="L916" s="6"/>
      <c r="M916" s="6"/>
      <c r="N916" s="6"/>
      <c r="O916" s="6"/>
      <c r="P916" s="6"/>
    </row>
    <row r="917" spans="1:16" s="7" customFormat="1" ht="13.5" customHeight="1" x14ac:dyDescent="0.2">
      <c r="A917" s="4"/>
      <c r="B917" s="27"/>
      <c r="C917" s="14"/>
      <c r="D917" s="14"/>
      <c r="G917" s="6"/>
      <c r="H917" s="6"/>
      <c r="I917" s="6"/>
      <c r="J917" s="6"/>
      <c r="K917" s="6"/>
      <c r="L917" s="6"/>
      <c r="M917" s="6"/>
      <c r="N917" s="6"/>
      <c r="O917" s="6"/>
      <c r="P917" s="6"/>
    </row>
    <row r="919" spans="1:16" s="7" customFormat="1" ht="13.5" customHeight="1" x14ac:dyDescent="0.2">
      <c r="A919" s="4"/>
      <c r="B919" s="5"/>
      <c r="C919" s="8"/>
      <c r="D919" s="8"/>
      <c r="G919" s="6"/>
      <c r="H919" s="6"/>
      <c r="I919" s="6"/>
      <c r="J919" s="6"/>
      <c r="K919" s="6"/>
      <c r="L919" s="6"/>
      <c r="M919" s="6"/>
      <c r="N919" s="6"/>
      <c r="O919" s="6"/>
      <c r="P919" s="6"/>
    </row>
    <row r="920" spans="1:16" s="7" customFormat="1" ht="13.5" customHeight="1" x14ac:dyDescent="0.2">
      <c r="A920" s="4"/>
      <c r="B920" s="28"/>
      <c r="C920" s="17"/>
      <c r="D920" s="17"/>
      <c r="G920" s="6"/>
      <c r="H920" s="6"/>
      <c r="I920" s="6"/>
      <c r="J920" s="6"/>
      <c r="K920" s="6"/>
      <c r="L920" s="6"/>
      <c r="M920" s="6"/>
      <c r="N920" s="6"/>
      <c r="O920" s="6"/>
      <c r="P920" s="6"/>
    </row>
    <row r="929" spans="1:16" s="7" customFormat="1" ht="13.5" customHeight="1" x14ac:dyDescent="0.2">
      <c r="A929" s="4"/>
      <c r="B929" s="5"/>
      <c r="C929" s="25"/>
      <c r="D929" s="25"/>
      <c r="G929" s="6"/>
      <c r="H929" s="6"/>
      <c r="I929" s="6"/>
      <c r="J929" s="6"/>
      <c r="K929" s="6"/>
      <c r="L929" s="6"/>
      <c r="M929" s="6"/>
      <c r="N929" s="6"/>
      <c r="O929" s="6"/>
      <c r="P929" s="6"/>
    </row>
  </sheetData>
  <sheetProtection algorithmName="SHA-512" hashValue="OilWR32rDJEVc3zsWTMcZKMZjDeZU5SGBIJAXe2rC6cvotzhk+kY64dEzq1vVs+4mgwxNr+gzENUaxwXCbnTPQ==" saltValue="39GDECCbj80eNeieG3FhGw==" spinCount="100000" sheet="1" objects="1" scenarios="1"/>
  <mergeCells count="2">
    <mergeCell ref="A2:D2"/>
    <mergeCell ref="A47:D47"/>
  </mergeCells>
  <pageMargins left="1" right="0.2" top="0.78740157480314965" bottom="0.78740157480314965" header="0.35433070866141736" footer="0"/>
  <pageSetup paperSize="9" fitToHeight="0" orientation="portrait" r:id="rId1"/>
  <headerFooter alignWithMargins="0">
    <oddFooter>&amp;R&amp;8&amp;P/&amp;N</oddFooter>
  </headerFooter>
  <rowBreaks count="1" manualBreakCount="1">
    <brk id="46" max="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AA23"/>
  <sheetViews>
    <sheetView view="pageBreakPreview" zoomScaleNormal="100" zoomScaleSheetLayoutView="100" workbookViewId="0">
      <selection activeCell="L23" sqref="L23"/>
    </sheetView>
  </sheetViews>
  <sheetFormatPr defaultColWidth="9.33203125" defaultRowHeight="14.25" x14ac:dyDescent="0.2"/>
  <cols>
    <col min="1" max="1" width="1.1640625" style="239" customWidth="1"/>
    <col min="2" max="6" width="9.33203125" style="239"/>
    <col min="7" max="7" width="25.83203125" style="239" customWidth="1"/>
    <col min="8" max="8" width="17.5" style="239" customWidth="1"/>
    <col min="9" max="9" width="22.5" style="245" customWidth="1"/>
    <col min="10" max="10" width="5" style="239" customWidth="1"/>
    <col min="11" max="11" width="16.5" style="239" bestFit="1" customWidth="1"/>
    <col min="12" max="16384" width="9.33203125" style="239"/>
  </cols>
  <sheetData>
    <row r="2" spans="1:11" ht="19.5" x14ac:dyDescent="0.3">
      <c r="B2" s="223" t="s">
        <v>390</v>
      </c>
    </row>
    <row r="4" spans="1:11" s="246" customFormat="1" ht="45.75" customHeight="1" x14ac:dyDescent="0.25">
      <c r="B4" s="638" t="s">
        <v>391</v>
      </c>
      <c r="C4" s="638"/>
      <c r="D4" s="638"/>
      <c r="E4" s="638"/>
      <c r="F4" s="638"/>
      <c r="G4" s="638"/>
      <c r="H4" s="638"/>
      <c r="I4" s="247">
        <f>I9+I20+I17</f>
        <v>0</v>
      </c>
    </row>
    <row r="5" spans="1:11" x14ac:dyDescent="0.2">
      <c r="C5" s="239" t="s">
        <v>392</v>
      </c>
      <c r="I5" s="245">
        <f>I4*0.22</f>
        <v>0</v>
      </c>
    </row>
    <row r="6" spans="1:11" s="246" customFormat="1" ht="41.25" customHeight="1" thickBot="1" x14ac:dyDescent="0.3">
      <c r="A6" s="248"/>
      <c r="B6" s="639" t="s">
        <v>393</v>
      </c>
      <c r="C6" s="639"/>
      <c r="D6" s="639"/>
      <c r="E6" s="639"/>
      <c r="F6" s="639"/>
      <c r="G6" s="639"/>
      <c r="H6" s="639"/>
      <c r="I6" s="249">
        <f>I4+I5</f>
        <v>0</v>
      </c>
    </row>
    <row r="7" spans="1:11" ht="15" thickTop="1" x14ac:dyDescent="0.2"/>
    <row r="8" spans="1:11" s="250" customFormat="1" ht="15" thickBot="1" x14ac:dyDescent="0.25">
      <c r="I8" s="251"/>
    </row>
    <row r="9" spans="1:11" s="254" customFormat="1" ht="21.75" customHeight="1" thickBot="1" x14ac:dyDescent="0.3">
      <c r="A9" s="252"/>
      <c r="B9" s="640" t="s">
        <v>394</v>
      </c>
      <c r="C9" s="641"/>
      <c r="D9" s="641"/>
      <c r="E9" s="641"/>
      <c r="F9" s="641"/>
      <c r="G9" s="641"/>
      <c r="H9" s="641"/>
      <c r="I9" s="253">
        <f>I12</f>
        <v>0</v>
      </c>
    </row>
    <row r="10" spans="1:11" s="255" customFormat="1" ht="6.75" customHeight="1" thickTop="1" x14ac:dyDescent="0.2">
      <c r="B10" s="255" t="s">
        <v>395</v>
      </c>
      <c r="I10" s="256"/>
    </row>
    <row r="11" spans="1:11" s="255" customFormat="1" ht="9" customHeight="1" x14ac:dyDescent="0.2">
      <c r="I11" s="256"/>
      <c r="K11" s="257"/>
    </row>
    <row r="12" spans="1:11" s="258" customFormat="1" ht="15" customHeight="1" x14ac:dyDescent="0.2">
      <c r="B12" s="642" t="s">
        <v>396</v>
      </c>
      <c r="C12" s="642"/>
      <c r="D12" s="642"/>
      <c r="E12" s="642"/>
      <c r="F12" s="642"/>
      <c r="G12" s="642"/>
      <c r="H12" s="642"/>
      <c r="I12" s="259">
        <f>I13+I14</f>
        <v>0</v>
      </c>
    </row>
    <row r="13" spans="1:11" s="255" customFormat="1" ht="15.75" x14ac:dyDescent="0.25">
      <c r="B13" s="636" t="s">
        <v>397</v>
      </c>
      <c r="C13" s="637"/>
      <c r="D13" s="637"/>
      <c r="E13" s="637"/>
      <c r="F13" s="637"/>
      <c r="G13" s="637"/>
      <c r="H13" s="637"/>
      <c r="I13" s="256">
        <f>'V1 in V2'!G9</f>
        <v>0</v>
      </c>
      <c r="K13" s="257"/>
    </row>
    <row r="14" spans="1:11" s="255" customFormat="1" ht="15.75" x14ac:dyDescent="0.25">
      <c r="B14" s="636" t="s">
        <v>398</v>
      </c>
      <c r="C14" s="637"/>
      <c r="D14" s="637"/>
      <c r="E14" s="637"/>
      <c r="F14" s="637"/>
      <c r="G14" s="637"/>
      <c r="H14" s="637"/>
      <c r="I14" s="256">
        <f>'V1 in V2'!G17</f>
        <v>0</v>
      </c>
      <c r="K14" s="257"/>
    </row>
    <row r="15" spans="1:11" s="255" customFormat="1" ht="6.75" customHeight="1" x14ac:dyDescent="0.2">
      <c r="I15" s="256"/>
      <c r="K15" s="257"/>
    </row>
    <row r="16" spans="1:11" s="255" customFormat="1" ht="9" customHeight="1" x14ac:dyDescent="0.25">
      <c r="B16" s="260"/>
      <c r="C16" s="261"/>
      <c r="D16" s="261"/>
      <c r="E16" s="261"/>
      <c r="F16" s="261"/>
      <c r="G16" s="261"/>
      <c r="H16" s="261"/>
      <c r="I16" s="256"/>
      <c r="K16" s="257"/>
    </row>
    <row r="17" spans="1:27" s="262" customFormat="1" x14ac:dyDescent="0.2">
      <c r="B17" s="263" t="s">
        <v>399</v>
      </c>
      <c r="C17" s="264"/>
      <c r="D17" s="264"/>
      <c r="E17" s="264"/>
      <c r="F17" s="264"/>
      <c r="G17" s="264"/>
      <c r="H17" s="264"/>
      <c r="I17" s="265">
        <f>I18</f>
        <v>0</v>
      </c>
      <c r="J17" s="255"/>
      <c r="K17" s="266"/>
      <c r="L17" s="255"/>
      <c r="M17" s="255"/>
      <c r="N17" s="255"/>
      <c r="O17" s="255"/>
      <c r="P17" s="255"/>
      <c r="Q17" s="255"/>
      <c r="R17" s="255"/>
      <c r="S17" s="255"/>
      <c r="T17" s="255"/>
      <c r="U17" s="255"/>
      <c r="V17" s="255"/>
      <c r="W17" s="255"/>
      <c r="X17" s="255"/>
      <c r="Y17" s="255"/>
      <c r="Z17" s="255"/>
      <c r="AA17" s="255"/>
    </row>
    <row r="18" spans="1:27" s="255" customFormat="1" ht="15" x14ac:dyDescent="0.2">
      <c r="B18" s="267" t="s">
        <v>400</v>
      </c>
      <c r="C18" s="268"/>
      <c r="D18" s="268"/>
      <c r="E18" s="268"/>
      <c r="F18" s="268"/>
      <c r="G18" s="268"/>
      <c r="H18" s="268"/>
      <c r="I18" s="269">
        <f>PRIKLJUČKI!G9</f>
        <v>0</v>
      </c>
      <c r="K18" s="257"/>
    </row>
    <row r="19" spans="1:27" s="255" customFormat="1" ht="11.25" customHeight="1" x14ac:dyDescent="0.2">
      <c r="I19" s="256"/>
      <c r="K19" s="257"/>
    </row>
    <row r="20" spans="1:27" s="272" customFormat="1" ht="15.75" thickBot="1" x14ac:dyDescent="0.3">
      <c r="A20" s="270"/>
      <c r="B20" s="270" t="s">
        <v>401</v>
      </c>
      <c r="C20" s="270"/>
      <c r="D20" s="270"/>
      <c r="E20" s="270"/>
      <c r="F20" s="270"/>
      <c r="G20" s="270"/>
      <c r="H20" s="270"/>
      <c r="I20" s="271">
        <f>'SPL-TUJE'!G5</f>
        <v>0</v>
      </c>
      <c r="K20" s="273"/>
    </row>
    <row r="21" spans="1:27" s="255" customFormat="1" ht="15" thickTop="1" x14ac:dyDescent="0.2">
      <c r="I21" s="256"/>
    </row>
    <row r="22" spans="1:27" ht="15" x14ac:dyDescent="0.25">
      <c r="B22" s="272"/>
    </row>
    <row r="23" spans="1:27" x14ac:dyDescent="0.2">
      <c r="B23" s="274"/>
      <c r="C23" s="274"/>
      <c r="D23" s="274"/>
      <c r="E23" s="274"/>
      <c r="F23" s="274"/>
      <c r="G23" s="274"/>
      <c r="H23" s="274"/>
    </row>
  </sheetData>
  <sheetProtection algorithmName="SHA-512" hashValue="UwL4bAq7455CQVxpuCXrxXTrIVrt3IWu9P4PbJ41rpj1xnwnPSDCJdoO6ycsB3ogGT0qJuzsndO1ZHrIvmu/XQ==" saltValue="8iZq9CTUHht7W0jiPyJIbw==" spinCount="100000" sheet="1" objects="1" scenarios="1"/>
  <mergeCells count="6">
    <mergeCell ref="B14:H14"/>
    <mergeCell ref="B4:H4"/>
    <mergeCell ref="B6:H6"/>
    <mergeCell ref="B9:H9"/>
    <mergeCell ref="B12:H12"/>
    <mergeCell ref="B13:H13"/>
  </mergeCells>
  <printOptions horizontalCentered="1"/>
  <pageMargins left="0.70866141732283472" right="0.70866141732283472" top="0.74803149606299213" bottom="0.74803149606299213" header="0.31496062992125984" footer="0.31496062992125984"/>
  <pageSetup paperSize="9" scale="84" orientation="portrait" r:id="rId1"/>
  <headerFooter>
    <oddHeader>&amp;R&amp;9 1912-V/21
PZI</oddHeader>
    <oddFooter>&amp;R&amp;9&amp;P/&amp;N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M61"/>
  <sheetViews>
    <sheetView view="pageBreakPreview" zoomScaleNormal="100" zoomScaleSheetLayoutView="100" workbookViewId="0">
      <selection activeCell="F1" sqref="F1:F1048576"/>
    </sheetView>
  </sheetViews>
  <sheetFormatPr defaultColWidth="9.33203125" defaultRowHeight="14.25" x14ac:dyDescent="0.2"/>
  <cols>
    <col min="1" max="1" width="1" style="288" customWidth="1"/>
    <col min="2" max="2" width="9.1640625" style="288" customWidth="1"/>
    <col min="3" max="3" width="52.1640625" style="361" customWidth="1"/>
    <col min="4" max="4" width="8.33203125" style="296" customWidth="1"/>
    <col min="5" max="5" width="10.5" style="297" customWidth="1"/>
    <col min="6" max="6" width="15.83203125" style="298" customWidth="1"/>
    <col min="7" max="7" width="18.1640625" style="362" customWidth="1"/>
    <col min="8" max="8" width="20" style="284" customWidth="1"/>
    <col min="9" max="9" width="4" style="288" customWidth="1"/>
    <col min="10" max="10" width="20.83203125" style="296" customWidth="1"/>
    <col min="11" max="11" width="5.6640625" style="288" customWidth="1"/>
    <col min="12" max="12" width="1.6640625" style="286" customWidth="1"/>
    <col min="13" max="13" width="43.1640625" style="287" customWidth="1"/>
    <col min="14" max="14" width="7.1640625" style="288" customWidth="1"/>
    <col min="15" max="15" width="7.33203125" style="288" customWidth="1"/>
    <col min="16" max="16" width="12" style="288" customWidth="1"/>
    <col min="17" max="16384" width="9.33203125" style="288"/>
  </cols>
  <sheetData>
    <row r="1" spans="2:13" s="278" customFormat="1" ht="41.25" customHeight="1" x14ac:dyDescent="0.2">
      <c r="B1" s="643" t="s">
        <v>402</v>
      </c>
      <c r="C1" s="644"/>
      <c r="D1" s="644"/>
      <c r="E1" s="644"/>
      <c r="F1" s="275"/>
      <c r="G1" s="276"/>
      <c r="H1" s="277"/>
      <c r="J1" s="279"/>
      <c r="L1" s="280"/>
      <c r="M1" s="281"/>
    </row>
    <row r="2" spans="2:13" ht="30" customHeight="1" x14ac:dyDescent="0.2">
      <c r="B2" s="645" t="s">
        <v>403</v>
      </c>
      <c r="C2" s="587"/>
      <c r="D2" s="587"/>
      <c r="E2" s="587"/>
      <c r="F2" s="282"/>
      <c r="G2" s="283"/>
      <c r="I2" s="235"/>
      <c r="J2" s="285"/>
      <c r="K2" s="235"/>
    </row>
    <row r="3" spans="2:13" ht="15" customHeight="1" x14ac:dyDescent="0.2">
      <c r="B3" s="289"/>
      <c r="C3" s="290"/>
      <c r="D3" s="291"/>
      <c r="E3" s="292"/>
      <c r="F3" s="293"/>
      <c r="G3" s="294" t="s">
        <v>404</v>
      </c>
      <c r="H3" s="295"/>
      <c r="I3" s="235"/>
      <c r="J3" s="285"/>
      <c r="K3" s="235"/>
    </row>
    <row r="4" spans="2:13" ht="6" customHeight="1" x14ac:dyDescent="0.25">
      <c r="B4" s="296"/>
      <c r="C4" s="287"/>
      <c r="G4" s="299"/>
      <c r="H4" s="300"/>
      <c r="I4" s="235"/>
      <c r="J4" s="285"/>
      <c r="K4" s="235"/>
    </row>
    <row r="5" spans="2:13" s="306" customFormat="1" ht="37.5" customHeight="1" x14ac:dyDescent="0.2">
      <c r="B5" s="301" t="s">
        <v>405</v>
      </c>
      <c r="C5" s="302" t="s">
        <v>406</v>
      </c>
      <c r="D5" s="301"/>
      <c r="E5" s="303"/>
      <c r="F5" s="304"/>
      <c r="G5" s="295">
        <f>G61</f>
        <v>0</v>
      </c>
      <c r="H5" s="305"/>
      <c r="J5" s="307"/>
      <c r="L5" s="308"/>
      <c r="M5" s="309"/>
    </row>
    <row r="6" spans="2:13" ht="5.25" customHeight="1" x14ac:dyDescent="0.2">
      <c r="B6" s="310"/>
      <c r="C6" s="311"/>
      <c r="D6" s="310"/>
      <c r="E6" s="312"/>
      <c r="F6" s="313"/>
      <c r="G6" s="314"/>
      <c r="I6" s="235"/>
      <c r="J6" s="285"/>
      <c r="K6" s="235"/>
    </row>
    <row r="7" spans="2:13" s="321" customFormat="1" ht="15.75" x14ac:dyDescent="0.2">
      <c r="B7" s="234"/>
      <c r="C7" s="315" t="s">
        <v>407</v>
      </c>
      <c r="D7" s="316" t="s">
        <v>408</v>
      </c>
      <c r="E7" s="317" t="s">
        <v>409</v>
      </c>
      <c r="F7" s="318" t="s">
        <v>410</v>
      </c>
      <c r="G7" s="319" t="s">
        <v>404</v>
      </c>
      <c r="H7" s="320"/>
      <c r="J7" s="322"/>
      <c r="L7" s="323"/>
      <c r="M7" s="324"/>
    </row>
    <row r="8" spans="2:13" ht="71.25" customHeight="1" x14ac:dyDescent="0.2">
      <c r="B8" s="325" t="s">
        <v>411</v>
      </c>
      <c r="C8" s="326" t="s">
        <v>412</v>
      </c>
      <c r="D8" s="327"/>
      <c r="E8" s="297" t="s">
        <v>413</v>
      </c>
      <c r="F8" s="328"/>
      <c r="G8" s="329"/>
      <c r="H8" s="330"/>
      <c r="I8" s="325"/>
      <c r="J8" s="331"/>
      <c r="K8" s="325"/>
    </row>
    <row r="9" spans="2:13" x14ac:dyDescent="0.2">
      <c r="B9" s="325"/>
      <c r="C9" s="332" t="s">
        <v>414</v>
      </c>
      <c r="D9" s="327" t="s">
        <v>21</v>
      </c>
      <c r="E9" s="297">
        <v>54.900000000000006</v>
      </c>
      <c r="F9" s="328"/>
      <c r="G9" s="333">
        <f>F9*E9</f>
        <v>0</v>
      </c>
      <c r="H9" s="334"/>
      <c r="I9" s="325"/>
      <c r="J9" s="288"/>
    </row>
    <row r="10" spans="2:13" ht="4.5" customHeight="1" x14ac:dyDescent="0.2">
      <c r="B10" s="325"/>
      <c r="C10" s="335"/>
      <c r="D10" s="327"/>
      <c r="F10" s="328"/>
      <c r="G10" s="336"/>
      <c r="I10" s="325"/>
      <c r="J10" s="288"/>
    </row>
    <row r="11" spans="2:13" ht="81.75" customHeight="1" x14ac:dyDescent="0.2">
      <c r="B11" s="325" t="s">
        <v>415</v>
      </c>
      <c r="C11" s="326" t="s">
        <v>416</v>
      </c>
      <c r="D11" s="288"/>
      <c r="E11" s="288"/>
      <c r="F11" s="561"/>
      <c r="G11" s="288"/>
      <c r="I11" s="325"/>
      <c r="J11" s="288"/>
    </row>
    <row r="12" spans="2:13" x14ac:dyDescent="0.2">
      <c r="B12" s="325"/>
      <c r="C12" s="337" t="s">
        <v>417</v>
      </c>
      <c r="D12" s="327" t="s">
        <v>19</v>
      </c>
      <c r="E12" s="297">
        <v>6</v>
      </c>
      <c r="F12" s="328"/>
      <c r="G12" s="333">
        <f>F12*E12</f>
        <v>0</v>
      </c>
      <c r="I12" s="325"/>
      <c r="J12" s="288"/>
    </row>
    <row r="13" spans="2:13" ht="3.75" customHeight="1" x14ac:dyDescent="0.2">
      <c r="B13" s="325"/>
      <c r="C13" s="335"/>
      <c r="D13" s="327"/>
      <c r="F13" s="328"/>
      <c r="G13" s="336"/>
      <c r="I13" s="325"/>
      <c r="J13" s="288"/>
    </row>
    <row r="14" spans="2:13" ht="42.75" customHeight="1" x14ac:dyDescent="0.2">
      <c r="B14" s="338" t="s">
        <v>418</v>
      </c>
      <c r="C14" s="339" t="s">
        <v>419</v>
      </c>
      <c r="D14" s="340" t="s">
        <v>28</v>
      </c>
      <c r="E14" s="341">
        <v>1</v>
      </c>
      <c r="F14" s="328"/>
      <c r="G14" s="342">
        <f>F14*E14</f>
        <v>0</v>
      </c>
      <c r="I14" s="325"/>
      <c r="J14" s="288"/>
    </row>
    <row r="15" spans="2:13" ht="4.5" customHeight="1" x14ac:dyDescent="0.2">
      <c r="B15" s="325"/>
      <c r="C15" s="335"/>
      <c r="D15" s="327"/>
      <c r="F15" s="328"/>
      <c r="G15" s="336"/>
      <c r="I15" s="325"/>
      <c r="J15" s="288"/>
    </row>
    <row r="16" spans="2:13" ht="79.5" customHeight="1" x14ac:dyDescent="0.2">
      <c r="B16" s="325" t="s">
        <v>420</v>
      </c>
      <c r="C16" s="326" t="s">
        <v>421</v>
      </c>
      <c r="D16" s="327" t="s">
        <v>28</v>
      </c>
      <c r="E16" s="297">
        <v>1</v>
      </c>
      <c r="F16" s="328"/>
      <c r="G16" s="333">
        <f>F16*E16</f>
        <v>0</v>
      </c>
      <c r="I16" s="325"/>
      <c r="J16" s="288"/>
      <c r="M16" s="288"/>
    </row>
    <row r="17" spans="2:13" ht="4.5" customHeight="1" x14ac:dyDescent="0.2">
      <c r="B17" s="325"/>
      <c r="C17" s="335"/>
      <c r="D17" s="327"/>
      <c r="F17" s="328"/>
      <c r="G17" s="336"/>
      <c r="I17" s="325"/>
      <c r="J17" s="288"/>
    </row>
    <row r="18" spans="2:13" ht="79.5" customHeight="1" x14ac:dyDescent="0.2">
      <c r="B18" s="325" t="s">
        <v>422</v>
      </c>
      <c r="C18" s="326" t="s">
        <v>423</v>
      </c>
      <c r="D18" s="327" t="s">
        <v>28</v>
      </c>
      <c r="E18" s="297">
        <v>1</v>
      </c>
      <c r="F18" s="328"/>
      <c r="G18" s="333">
        <f>F18*E18</f>
        <v>0</v>
      </c>
      <c r="I18" s="325"/>
      <c r="J18" s="288"/>
      <c r="M18" s="288"/>
    </row>
    <row r="19" spans="2:13" ht="3.75" customHeight="1" x14ac:dyDescent="0.2">
      <c r="B19" s="325"/>
      <c r="C19" s="335"/>
      <c r="D19" s="327"/>
      <c r="F19" s="328"/>
      <c r="G19" s="336"/>
      <c r="I19" s="325"/>
      <c r="J19" s="288"/>
    </row>
    <row r="20" spans="2:13" ht="29.25" customHeight="1" x14ac:dyDescent="0.2">
      <c r="B20" s="325" t="s">
        <v>424</v>
      </c>
      <c r="C20" s="326" t="s">
        <v>425</v>
      </c>
      <c r="D20" s="327" t="s">
        <v>28</v>
      </c>
      <c r="E20" s="297">
        <v>1</v>
      </c>
      <c r="F20" s="328"/>
      <c r="G20" s="333">
        <f>F20*E20</f>
        <v>0</v>
      </c>
      <c r="I20" s="325"/>
      <c r="J20" s="288"/>
    </row>
    <row r="21" spans="2:13" ht="5.25" customHeight="1" x14ac:dyDescent="0.2">
      <c r="B21" s="325"/>
      <c r="C21" s="335"/>
      <c r="D21" s="327"/>
      <c r="F21" s="328"/>
      <c r="G21" s="336"/>
      <c r="I21" s="325"/>
      <c r="J21" s="288"/>
    </row>
    <row r="22" spans="2:13" ht="68.25" customHeight="1" x14ac:dyDescent="0.2">
      <c r="B22" s="325" t="s">
        <v>426</v>
      </c>
      <c r="C22" s="326" t="s">
        <v>427</v>
      </c>
      <c r="D22" s="327"/>
      <c r="E22" s="297" t="s">
        <v>413</v>
      </c>
      <c r="F22" s="328"/>
      <c r="G22" s="336"/>
      <c r="I22" s="325"/>
      <c r="J22" s="288"/>
      <c r="M22" s="288"/>
    </row>
    <row r="23" spans="2:13" x14ac:dyDescent="0.2">
      <c r="B23" s="325"/>
      <c r="C23" s="343" t="s">
        <v>428</v>
      </c>
      <c r="D23" s="327" t="s">
        <v>28</v>
      </c>
      <c r="E23" s="297">
        <v>1</v>
      </c>
      <c r="F23" s="328"/>
      <c r="G23" s="333">
        <f t="shared" ref="G23:G26" si="0">E23*F23</f>
        <v>0</v>
      </c>
      <c r="I23" s="325"/>
      <c r="J23" s="288"/>
      <c r="L23" s="288"/>
    </row>
    <row r="24" spans="2:13" x14ac:dyDescent="0.2">
      <c r="B24" s="325"/>
      <c r="C24" s="343" t="s">
        <v>429</v>
      </c>
      <c r="D24" s="327" t="s">
        <v>28</v>
      </c>
      <c r="E24" s="297">
        <v>1</v>
      </c>
      <c r="F24" s="328"/>
      <c r="G24" s="333">
        <f t="shared" si="0"/>
        <v>0</v>
      </c>
      <c r="I24" s="325"/>
      <c r="J24" s="288"/>
      <c r="L24" s="288"/>
    </row>
    <row r="25" spans="2:13" x14ac:dyDescent="0.2">
      <c r="B25" s="325"/>
      <c r="C25" s="343" t="s">
        <v>430</v>
      </c>
      <c r="D25" s="327" t="s">
        <v>28</v>
      </c>
      <c r="E25" s="297">
        <v>1</v>
      </c>
      <c r="F25" s="328"/>
      <c r="G25" s="333">
        <f t="shared" si="0"/>
        <v>0</v>
      </c>
      <c r="I25" s="325"/>
      <c r="J25" s="288"/>
      <c r="L25" s="288"/>
    </row>
    <row r="26" spans="2:13" ht="29.25" customHeight="1" x14ac:dyDescent="0.2">
      <c r="B26" s="325"/>
      <c r="C26" s="343" t="s">
        <v>431</v>
      </c>
      <c r="D26" s="327" t="s">
        <v>28</v>
      </c>
      <c r="E26" s="297">
        <v>2</v>
      </c>
      <c r="F26" s="328"/>
      <c r="G26" s="333">
        <f t="shared" si="0"/>
        <v>0</v>
      </c>
      <c r="I26" s="325"/>
      <c r="J26" s="288"/>
      <c r="L26" s="288"/>
    </row>
    <row r="27" spans="2:13" ht="4.5" customHeight="1" x14ac:dyDescent="0.2">
      <c r="B27" s="325"/>
      <c r="C27" s="343"/>
      <c r="D27" s="327"/>
      <c r="F27" s="328"/>
      <c r="G27" s="336"/>
      <c r="I27" s="325"/>
      <c r="J27" s="288"/>
      <c r="L27" s="288"/>
    </row>
    <row r="28" spans="2:13" ht="76.5" x14ac:dyDescent="0.2">
      <c r="B28" s="325" t="s">
        <v>432</v>
      </c>
      <c r="C28" s="326" t="s">
        <v>433</v>
      </c>
      <c r="D28" s="327"/>
      <c r="E28" s="297" t="s">
        <v>413</v>
      </c>
      <c r="F28" s="328"/>
      <c r="G28" s="336"/>
      <c r="I28" s="325"/>
      <c r="J28" s="288"/>
      <c r="L28" s="288"/>
      <c r="M28" s="288"/>
    </row>
    <row r="29" spans="2:13" ht="25.5" x14ac:dyDescent="0.2">
      <c r="B29" s="325"/>
      <c r="C29" s="343" t="s">
        <v>434</v>
      </c>
      <c r="D29" s="327" t="s">
        <v>28</v>
      </c>
      <c r="E29" s="297">
        <v>1</v>
      </c>
      <c r="F29" s="328"/>
      <c r="G29" s="333">
        <f t="shared" ref="G29:G32" si="1">E29*F29</f>
        <v>0</v>
      </c>
      <c r="I29" s="325"/>
      <c r="J29" s="288"/>
      <c r="L29" s="288"/>
    </row>
    <row r="30" spans="2:13" x14ac:dyDescent="0.2">
      <c r="B30" s="325"/>
      <c r="C30" s="343" t="s">
        <v>429</v>
      </c>
      <c r="D30" s="327" t="s">
        <v>28</v>
      </c>
      <c r="E30" s="297">
        <v>1</v>
      </c>
      <c r="F30" s="328"/>
      <c r="G30" s="333">
        <f t="shared" si="1"/>
        <v>0</v>
      </c>
      <c r="I30" s="325"/>
      <c r="J30" s="288"/>
      <c r="L30" s="288"/>
    </row>
    <row r="31" spans="2:13" x14ac:dyDescent="0.2">
      <c r="B31" s="325"/>
      <c r="C31" s="343" t="s">
        <v>435</v>
      </c>
      <c r="D31" s="327" t="s">
        <v>28</v>
      </c>
      <c r="E31" s="297">
        <v>1</v>
      </c>
      <c r="F31" s="328"/>
      <c r="G31" s="333">
        <f t="shared" si="1"/>
        <v>0</v>
      </c>
      <c r="I31" s="325"/>
      <c r="J31" s="288"/>
      <c r="L31" s="288"/>
    </row>
    <row r="32" spans="2:13" ht="25.5" x14ac:dyDescent="0.2">
      <c r="B32" s="325"/>
      <c r="C32" s="343" t="s">
        <v>431</v>
      </c>
      <c r="D32" s="327" t="s">
        <v>28</v>
      </c>
      <c r="E32" s="297">
        <v>2</v>
      </c>
      <c r="F32" s="328"/>
      <c r="G32" s="333">
        <f t="shared" si="1"/>
        <v>0</v>
      </c>
      <c r="I32" s="325"/>
      <c r="J32" s="288"/>
      <c r="L32" s="288"/>
    </row>
    <row r="33" spans="2:13" ht="7.5" customHeight="1" x14ac:dyDescent="0.2">
      <c r="B33" s="325"/>
      <c r="C33" s="344"/>
      <c r="D33" s="327"/>
      <c r="E33" s="345"/>
      <c r="F33" s="328"/>
      <c r="G33" s="333"/>
      <c r="I33" s="325"/>
      <c r="J33" s="288"/>
      <c r="L33" s="288"/>
    </row>
    <row r="34" spans="2:13" ht="40.5" customHeight="1" x14ac:dyDescent="0.2">
      <c r="B34" s="325" t="s">
        <v>436</v>
      </c>
      <c r="C34" s="326" t="s">
        <v>437</v>
      </c>
      <c r="D34" s="327"/>
      <c r="E34" s="297" t="s">
        <v>413</v>
      </c>
      <c r="F34" s="328"/>
      <c r="G34" s="333"/>
      <c r="I34" s="325"/>
      <c r="J34" s="288"/>
      <c r="L34" s="288"/>
    </row>
    <row r="35" spans="2:13" x14ac:dyDescent="0.2">
      <c r="B35" s="325"/>
      <c r="C35" s="343" t="s">
        <v>438</v>
      </c>
      <c r="D35" s="327" t="s">
        <v>28</v>
      </c>
      <c r="E35" s="297">
        <v>1</v>
      </c>
      <c r="F35" s="328"/>
      <c r="G35" s="333">
        <f>E35*F35</f>
        <v>0</v>
      </c>
      <c r="I35" s="325"/>
      <c r="J35" s="288"/>
      <c r="L35" s="288"/>
    </row>
    <row r="36" spans="2:13" ht="5.25" customHeight="1" x14ac:dyDescent="0.2">
      <c r="B36" s="325"/>
      <c r="C36" s="343"/>
      <c r="D36" s="327"/>
      <c r="F36" s="328"/>
      <c r="G36" s="333"/>
      <c r="I36" s="325"/>
      <c r="J36" s="288"/>
      <c r="L36" s="288"/>
    </row>
    <row r="37" spans="2:13" ht="27.75" customHeight="1" x14ac:dyDescent="0.2">
      <c r="B37" s="325" t="s">
        <v>439</v>
      </c>
      <c r="C37" s="326" t="s">
        <v>440</v>
      </c>
      <c r="D37" s="327" t="s">
        <v>10</v>
      </c>
      <c r="E37" s="297">
        <v>4</v>
      </c>
      <c r="F37" s="328"/>
      <c r="G37" s="333">
        <f>E37*F37</f>
        <v>0</v>
      </c>
      <c r="I37" s="325"/>
      <c r="J37" s="288"/>
      <c r="M37" s="288"/>
    </row>
    <row r="38" spans="2:13" ht="4.5" customHeight="1" x14ac:dyDescent="0.2">
      <c r="B38" s="325"/>
      <c r="C38" s="335"/>
      <c r="D38" s="327"/>
      <c r="F38" s="328"/>
      <c r="G38" s="336"/>
      <c r="I38" s="325"/>
      <c r="J38" s="288"/>
    </row>
    <row r="39" spans="2:13" ht="38.25" x14ac:dyDescent="0.2">
      <c r="B39" s="325" t="s">
        <v>441</v>
      </c>
      <c r="C39" s="326" t="s">
        <v>442</v>
      </c>
      <c r="D39" s="327"/>
      <c r="E39" s="297" t="s">
        <v>413</v>
      </c>
      <c r="F39" s="328"/>
      <c r="G39" s="336"/>
      <c r="I39" s="325"/>
      <c r="J39" s="288"/>
    </row>
    <row r="40" spans="2:13" x14ac:dyDescent="0.2">
      <c r="B40" s="325"/>
      <c r="C40" s="335" t="s">
        <v>443</v>
      </c>
      <c r="D40" s="327" t="s">
        <v>28</v>
      </c>
      <c r="E40" s="297">
        <v>1</v>
      </c>
      <c r="F40" s="328"/>
      <c r="G40" s="333">
        <f>E40*F40</f>
        <v>0</v>
      </c>
      <c r="I40" s="325"/>
      <c r="J40" s="288"/>
    </row>
    <row r="41" spans="2:13" ht="3.75" customHeight="1" x14ac:dyDescent="0.2">
      <c r="B41" s="325"/>
      <c r="C41" s="335"/>
      <c r="D41" s="327"/>
      <c r="F41" s="328"/>
      <c r="G41" s="333"/>
      <c r="I41" s="325"/>
      <c r="J41" s="288"/>
    </row>
    <row r="42" spans="2:13" ht="51" x14ac:dyDescent="0.2">
      <c r="B42" s="325" t="s">
        <v>444</v>
      </c>
      <c r="C42" s="326" t="s">
        <v>445</v>
      </c>
      <c r="D42" s="327"/>
      <c r="E42" s="297" t="s">
        <v>413</v>
      </c>
      <c r="F42" s="328"/>
      <c r="G42" s="336"/>
      <c r="I42" s="325"/>
      <c r="J42" s="288"/>
      <c r="L42" s="288"/>
      <c r="M42" s="288"/>
    </row>
    <row r="43" spans="2:13" x14ac:dyDescent="0.2">
      <c r="B43" s="325"/>
      <c r="C43" s="335" t="s">
        <v>446</v>
      </c>
      <c r="D43" s="327" t="s">
        <v>10</v>
      </c>
      <c r="E43" s="297">
        <v>1</v>
      </c>
      <c r="F43" s="328"/>
      <c r="G43" s="333">
        <f>E43*F43</f>
        <v>0</v>
      </c>
      <c r="I43" s="325"/>
      <c r="J43" s="288"/>
      <c r="L43" s="288"/>
    </row>
    <row r="44" spans="2:13" ht="3.75" customHeight="1" x14ac:dyDescent="0.2">
      <c r="B44" s="325"/>
      <c r="C44" s="335"/>
      <c r="D44" s="327"/>
      <c r="F44" s="328"/>
      <c r="G44" s="336"/>
      <c r="I44" s="325"/>
      <c r="J44" s="288"/>
    </row>
    <row r="45" spans="2:13" ht="114.75" x14ac:dyDescent="0.2">
      <c r="B45" s="325" t="s">
        <v>447</v>
      </c>
      <c r="C45" s="326" t="s">
        <v>448</v>
      </c>
      <c r="D45" s="288"/>
      <c r="E45" s="288"/>
      <c r="F45" s="561"/>
      <c r="G45" s="288"/>
      <c r="H45" s="346"/>
      <c r="I45" s="325"/>
      <c r="J45" s="288"/>
      <c r="M45" s="288"/>
    </row>
    <row r="46" spans="2:13" x14ac:dyDescent="0.2">
      <c r="B46" s="325"/>
      <c r="C46" s="347" t="s">
        <v>449</v>
      </c>
      <c r="D46" s="327" t="s">
        <v>28</v>
      </c>
      <c r="E46" s="297">
        <v>1</v>
      </c>
      <c r="F46" s="328"/>
      <c r="G46" s="333">
        <f>E46*F46</f>
        <v>0</v>
      </c>
      <c r="H46" s="348"/>
      <c r="J46" s="288"/>
    </row>
    <row r="47" spans="2:13" ht="4.5" customHeight="1" x14ac:dyDescent="0.2">
      <c r="B47" s="325"/>
      <c r="C47" s="347"/>
      <c r="D47" s="327"/>
      <c r="F47" s="349"/>
      <c r="G47" s="350"/>
      <c r="H47" s="348"/>
      <c r="J47" s="288"/>
    </row>
    <row r="48" spans="2:13" ht="89.25" x14ac:dyDescent="0.2">
      <c r="B48" s="325" t="s">
        <v>450</v>
      </c>
      <c r="C48" s="326" t="s">
        <v>451</v>
      </c>
      <c r="D48" s="327" t="s">
        <v>19</v>
      </c>
      <c r="E48" s="297">
        <v>1</v>
      </c>
      <c r="F48" s="328"/>
      <c r="G48" s="333">
        <f>E48*F48</f>
        <v>0</v>
      </c>
      <c r="H48" s="346"/>
      <c r="J48" s="288"/>
      <c r="M48" s="288"/>
    </row>
    <row r="49" spans="2:13" ht="6" customHeight="1" x14ac:dyDescent="0.2">
      <c r="B49" s="325"/>
      <c r="C49" s="335"/>
      <c r="D49" s="327"/>
      <c r="F49" s="349"/>
      <c r="G49" s="350"/>
      <c r="H49" s="348"/>
      <c r="J49" s="288"/>
    </row>
    <row r="50" spans="2:13" ht="89.25" x14ac:dyDescent="0.2">
      <c r="B50" s="325" t="s">
        <v>452</v>
      </c>
      <c r="C50" s="326" t="s">
        <v>453</v>
      </c>
      <c r="D50" s="288"/>
      <c r="E50" s="288"/>
      <c r="F50" s="561"/>
      <c r="G50" s="288"/>
      <c r="H50" s="346"/>
      <c r="J50" s="288"/>
      <c r="M50" s="288"/>
    </row>
    <row r="51" spans="2:13" x14ac:dyDescent="0.2">
      <c r="B51" s="325"/>
      <c r="C51" s="347" t="s">
        <v>449</v>
      </c>
      <c r="D51" s="327" t="s">
        <v>28</v>
      </c>
      <c r="E51" s="297">
        <v>1</v>
      </c>
      <c r="F51" s="328"/>
      <c r="G51" s="333">
        <f>E51*F51</f>
        <v>0</v>
      </c>
      <c r="H51" s="348"/>
      <c r="J51" s="288"/>
    </row>
    <row r="52" spans="2:13" ht="5.25" customHeight="1" x14ac:dyDescent="0.2">
      <c r="B52" s="325"/>
      <c r="C52" s="335"/>
      <c r="D52" s="327"/>
      <c r="F52" s="349"/>
      <c r="G52" s="350"/>
      <c r="H52" s="348"/>
      <c r="J52" s="288"/>
    </row>
    <row r="53" spans="2:13" ht="89.25" x14ac:dyDescent="0.2">
      <c r="B53" s="325" t="s">
        <v>454</v>
      </c>
      <c r="C53" s="326" t="s">
        <v>455</v>
      </c>
      <c r="D53" s="327" t="s">
        <v>28</v>
      </c>
      <c r="E53" s="297">
        <v>1</v>
      </c>
      <c r="F53" s="328"/>
      <c r="G53" s="333">
        <f>E53*F53</f>
        <v>0</v>
      </c>
      <c r="H53" s="346"/>
      <c r="J53" s="288"/>
      <c r="M53" s="288"/>
    </row>
    <row r="54" spans="2:13" ht="6" customHeight="1" x14ac:dyDescent="0.2">
      <c r="B54" s="325"/>
      <c r="C54" s="335"/>
      <c r="D54" s="327"/>
      <c r="F54" s="349"/>
      <c r="G54" s="350"/>
      <c r="H54" s="348"/>
      <c r="J54" s="288"/>
    </row>
    <row r="55" spans="2:13" ht="63.75" x14ac:dyDescent="0.2">
      <c r="B55" s="325" t="s">
        <v>456</v>
      </c>
      <c r="C55" s="326" t="s">
        <v>164</v>
      </c>
      <c r="D55" s="327" t="s">
        <v>28</v>
      </c>
      <c r="E55" s="297">
        <v>1</v>
      </c>
      <c r="F55" s="328"/>
      <c r="G55" s="333">
        <f>E55*F55</f>
        <v>0</v>
      </c>
      <c r="H55" s="346"/>
      <c r="J55" s="288"/>
      <c r="M55" s="288"/>
    </row>
    <row r="56" spans="2:13" ht="4.5" customHeight="1" x14ac:dyDescent="0.2">
      <c r="B56" s="351"/>
      <c r="C56" s="335"/>
      <c r="D56" s="327"/>
      <c r="F56" s="349"/>
      <c r="G56" s="352"/>
      <c r="H56" s="348"/>
      <c r="J56" s="288"/>
    </row>
    <row r="57" spans="2:13" ht="80.25" customHeight="1" x14ac:dyDescent="0.2">
      <c r="B57" s="351" t="s">
        <v>457</v>
      </c>
      <c r="C57" s="326" t="s">
        <v>458</v>
      </c>
      <c r="D57" s="327" t="s">
        <v>28</v>
      </c>
      <c r="E57" s="297">
        <v>0</v>
      </c>
      <c r="F57" s="328"/>
      <c r="G57" s="333">
        <f>E57*F57</f>
        <v>0</v>
      </c>
      <c r="H57" s="348"/>
      <c r="J57" s="288"/>
    </row>
    <row r="58" spans="2:13" ht="4.5" customHeight="1" x14ac:dyDescent="0.2">
      <c r="B58" s="351"/>
      <c r="C58" s="335"/>
      <c r="D58" s="327"/>
      <c r="F58" s="349"/>
      <c r="G58" s="352"/>
      <c r="H58" s="348"/>
      <c r="J58" s="288"/>
    </row>
    <row r="59" spans="2:13" ht="112.5" customHeight="1" x14ac:dyDescent="0.2">
      <c r="B59" s="351" t="s">
        <v>459</v>
      </c>
      <c r="C59" s="326" t="s">
        <v>460</v>
      </c>
      <c r="D59" s="327" t="s">
        <v>28</v>
      </c>
      <c r="E59" s="297">
        <v>0</v>
      </c>
      <c r="F59" s="328"/>
      <c r="G59" s="333">
        <f>E59*F59</f>
        <v>0</v>
      </c>
      <c r="H59" s="346"/>
      <c r="J59" s="288"/>
      <c r="M59" s="288"/>
    </row>
    <row r="60" spans="2:13" ht="6" customHeight="1" thickBot="1" x14ac:dyDescent="0.25">
      <c r="B60" s="325"/>
      <c r="C60" s="343"/>
      <c r="D60" s="353"/>
      <c r="F60" s="328"/>
      <c r="G60" s="336"/>
      <c r="H60" s="336"/>
      <c r="J60" s="288"/>
    </row>
    <row r="61" spans="2:13" s="354" customFormat="1" ht="16.5" thickTop="1" x14ac:dyDescent="0.25">
      <c r="C61" s="355" t="s">
        <v>461</v>
      </c>
      <c r="D61" s="356"/>
      <c r="E61" s="356"/>
      <c r="F61" s="357"/>
      <c r="G61" s="358">
        <f>SUM(G8:G60)</f>
        <v>0</v>
      </c>
      <c r="H61" s="357"/>
      <c r="L61" s="359"/>
      <c r="M61" s="360"/>
    </row>
  </sheetData>
  <sheetProtection algorithmName="SHA-512" hashValue="okOUcfg197usEizB/ADOKmHwUtFM+UdGQ/tdEPKCXgReLQA8yBok9rPKh4+hGE9mjj5BhQXRGX6nrCEBzcJjnQ==" saltValue="v16YLqTkf2aw3U1syV8ayw==" spinCount="100000" sheet="1" objects="1" scenarios="1"/>
  <mergeCells count="2">
    <mergeCell ref="B1:E1"/>
    <mergeCell ref="B2:E2"/>
  </mergeCells>
  <conditionalFormatting sqref="F46 F35 F37 F43 F9 F16 F18 F20 F12 F23 F29 F25:F26 F31:F32">
    <cfRule type="expression" dxfId="63" priority="7">
      <formula>F9=""</formula>
    </cfRule>
  </conditionalFormatting>
  <conditionalFormatting sqref="F46 F48 F51 F53 F55 F59">
    <cfRule type="expression" dxfId="62" priority="6">
      <formula>F46=""</formula>
    </cfRule>
  </conditionalFormatting>
  <conditionalFormatting sqref="F40">
    <cfRule type="expression" dxfId="61" priority="5">
      <formula>F40=""</formula>
    </cfRule>
  </conditionalFormatting>
  <conditionalFormatting sqref="F14">
    <cfRule type="expression" dxfId="60" priority="4">
      <formula>F14=""</formula>
    </cfRule>
  </conditionalFormatting>
  <conditionalFormatting sqref="F24">
    <cfRule type="expression" dxfId="59" priority="3">
      <formula>F24=""</formula>
    </cfRule>
  </conditionalFormatting>
  <conditionalFormatting sqref="F30">
    <cfRule type="expression" dxfId="58" priority="2">
      <formula>F30=""</formula>
    </cfRule>
  </conditionalFormatting>
  <conditionalFormatting sqref="F57">
    <cfRule type="expression" dxfId="57" priority="1">
      <formula>F57=""</formula>
    </cfRule>
  </conditionalFormatting>
  <printOptions horizontalCentered="1"/>
  <pageMargins left="0.70866141732283472" right="0.70866141732283472" top="0.74803149606299213" bottom="0.74803149606299213" header="0.31496062992125984" footer="0.31496062992125984"/>
  <pageSetup paperSize="9" scale="84" orientation="portrait" r:id="rId1"/>
  <headerFooter>
    <oddHeader>&amp;R&amp;9 1912-V/21
PZI</oddHeader>
    <oddFooter>&amp;R&amp;9&amp;P/&amp;N</oddFooter>
  </headerFooter>
  <rowBreaks count="1" manualBreakCount="1">
    <brk id="32" max="6"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3:I382"/>
  <sheetViews>
    <sheetView view="pageBreakPreview" topLeftCell="A224" zoomScaleNormal="100" zoomScaleSheetLayoutView="100" workbookViewId="0">
      <selection activeCell="G257" sqref="G257"/>
    </sheetView>
  </sheetViews>
  <sheetFormatPr defaultColWidth="9.33203125" defaultRowHeight="12.75" x14ac:dyDescent="0.2"/>
  <cols>
    <col min="1" max="1" width="0.5" style="207" customWidth="1"/>
    <col min="2" max="2" width="10.6640625" style="331" customWidth="1"/>
    <col min="3" max="3" width="61.6640625" style="366" customWidth="1"/>
    <col min="4" max="4" width="6.5" style="331" customWidth="1"/>
    <col min="5" max="5" width="8.6640625" style="367" customWidth="1"/>
    <col min="6" max="6" width="11.33203125" style="368" customWidth="1"/>
    <col min="7" max="7" width="23.33203125" style="336" customWidth="1"/>
    <col min="8" max="8" width="14.1640625" style="369" bestFit="1" customWidth="1"/>
    <col min="9" max="9" width="10.5" style="369" bestFit="1" customWidth="1"/>
    <col min="10" max="16384" width="9.33203125" style="369"/>
  </cols>
  <sheetData>
    <row r="3" spans="1:9" s="364" customFormat="1" ht="20.25" customHeight="1" x14ac:dyDescent="0.25">
      <c r="A3" s="363"/>
      <c r="B3" s="646" t="s">
        <v>462</v>
      </c>
      <c r="C3" s="646"/>
      <c r="D3" s="646"/>
      <c r="E3" s="646"/>
      <c r="F3" s="646"/>
      <c r="G3" s="646"/>
    </row>
    <row r="4" spans="1:9" ht="21" customHeight="1" x14ac:dyDescent="0.2">
      <c r="B4" s="365" t="s">
        <v>463</v>
      </c>
    </row>
    <row r="5" spans="1:9" x14ac:dyDescent="0.2">
      <c r="A5" s="370"/>
      <c r="B5" s="371" t="s">
        <v>464</v>
      </c>
      <c r="C5" s="372" t="s">
        <v>465</v>
      </c>
      <c r="D5" s="371"/>
      <c r="E5" s="373"/>
      <c r="F5" s="374"/>
      <c r="G5" s="375">
        <f>G75</f>
        <v>0</v>
      </c>
    </row>
    <row r="6" spans="1:9" x14ac:dyDescent="0.2">
      <c r="A6" s="370"/>
      <c r="B6" s="371" t="s">
        <v>466</v>
      </c>
      <c r="C6" s="372" t="s">
        <v>467</v>
      </c>
      <c r="D6" s="371"/>
      <c r="E6" s="373"/>
      <c r="F6" s="374"/>
      <c r="G6" s="375">
        <f>G131</f>
        <v>0</v>
      </c>
    </row>
    <row r="7" spans="1:9" x14ac:dyDescent="0.2">
      <c r="A7" s="370"/>
      <c r="B7" s="371" t="s">
        <v>468</v>
      </c>
      <c r="C7" s="372" t="s">
        <v>469</v>
      </c>
      <c r="D7" s="371"/>
      <c r="E7" s="373"/>
      <c r="F7" s="374"/>
      <c r="G7" s="375">
        <f>G188</f>
        <v>0</v>
      </c>
    </row>
    <row r="8" spans="1:9" x14ac:dyDescent="0.2">
      <c r="A8" s="370"/>
      <c r="B8" s="371" t="s">
        <v>470</v>
      </c>
      <c r="C8" s="372" t="s">
        <v>471</v>
      </c>
      <c r="D8" s="371"/>
      <c r="E8" s="373"/>
      <c r="F8" s="374"/>
      <c r="G8" s="375">
        <f>G208</f>
        <v>0</v>
      </c>
    </row>
    <row r="9" spans="1:9" s="364" customFormat="1" ht="17.25" thickBot="1" x14ac:dyDescent="0.3">
      <c r="A9" s="376"/>
      <c r="B9" s="377"/>
      <c r="C9" s="378" t="s">
        <v>472</v>
      </c>
      <c r="D9" s="377"/>
      <c r="E9" s="379"/>
      <c r="F9" s="380"/>
      <c r="G9" s="381">
        <f>SUM(G5:G8)</f>
        <v>0</v>
      </c>
      <c r="H9" s="382"/>
      <c r="I9" s="383">
        <f>G9/E56</f>
        <v>0</v>
      </c>
    </row>
    <row r="10" spans="1:9" ht="13.5" thickTop="1" x14ac:dyDescent="0.2">
      <c r="A10" s="370"/>
      <c r="B10" s="371"/>
      <c r="C10" s="384"/>
      <c r="D10" s="371"/>
      <c r="E10" s="373"/>
      <c r="F10" s="374"/>
      <c r="G10" s="375"/>
    </row>
    <row r="11" spans="1:9" x14ac:dyDescent="0.2">
      <c r="A11" s="370"/>
      <c r="B11" s="371"/>
      <c r="C11" s="384"/>
      <c r="D11" s="371"/>
      <c r="E11" s="373"/>
      <c r="F11" s="374"/>
      <c r="G11" s="375"/>
    </row>
    <row r="12" spans="1:9" x14ac:dyDescent="0.2">
      <c r="A12" s="370"/>
      <c r="B12" s="371"/>
      <c r="C12" s="384"/>
      <c r="D12" s="371"/>
      <c r="E12" s="373"/>
      <c r="F12" s="374"/>
      <c r="G12" s="375"/>
    </row>
    <row r="13" spans="1:9" s="388" customFormat="1" ht="16.5" x14ac:dyDescent="0.25">
      <c r="A13" s="222"/>
      <c r="B13" s="385" t="s">
        <v>473</v>
      </c>
      <c r="C13" s="302"/>
      <c r="D13" s="301"/>
      <c r="E13" s="386"/>
      <c r="F13" s="387"/>
      <c r="G13" s="295"/>
    </row>
    <row r="14" spans="1:9" x14ac:dyDescent="0.2">
      <c r="A14" s="370"/>
      <c r="B14" s="371" t="s">
        <v>464</v>
      </c>
      <c r="C14" s="384" t="s">
        <v>474</v>
      </c>
      <c r="D14" s="371"/>
      <c r="E14" s="373"/>
      <c r="F14" s="374"/>
      <c r="G14" s="375">
        <v>0</v>
      </c>
    </row>
    <row r="15" spans="1:9" x14ac:dyDescent="0.2">
      <c r="A15" s="370"/>
      <c r="B15" s="371" t="s">
        <v>468</v>
      </c>
      <c r="C15" s="384" t="s">
        <v>475</v>
      </c>
      <c r="D15" s="371"/>
      <c r="E15" s="373"/>
      <c r="F15" s="374"/>
      <c r="G15" s="375">
        <v>0</v>
      </c>
    </row>
    <row r="16" spans="1:9" x14ac:dyDescent="0.2">
      <c r="A16" s="370"/>
      <c r="B16" s="389" t="s">
        <v>470</v>
      </c>
      <c r="C16" s="384" t="s">
        <v>476</v>
      </c>
      <c r="D16" s="371"/>
      <c r="E16" s="373"/>
      <c r="F16" s="374"/>
      <c r="G16" s="375">
        <v>0</v>
      </c>
    </row>
    <row r="17" spans="1:9" ht="17.25" thickBot="1" x14ac:dyDescent="0.25">
      <c r="A17" s="370"/>
      <c r="B17" s="390" t="s">
        <v>477</v>
      </c>
      <c r="C17" s="378" t="s">
        <v>478</v>
      </c>
      <c r="D17" s="391"/>
      <c r="E17" s="392"/>
      <c r="F17" s="393"/>
      <c r="G17" s="381">
        <f>SUM(G14:G16)</f>
        <v>0</v>
      </c>
    </row>
    <row r="18" spans="1:9" ht="17.25" thickTop="1" x14ac:dyDescent="0.2">
      <c r="A18" s="370"/>
      <c r="B18" s="394"/>
      <c r="C18" s="302"/>
      <c r="D18" s="371"/>
      <c r="E18" s="373"/>
      <c r="F18" s="374"/>
      <c r="G18" s="295"/>
    </row>
    <row r="19" spans="1:9" ht="36.75" customHeight="1" x14ac:dyDescent="0.2">
      <c r="A19" s="370"/>
      <c r="B19" s="301" t="s">
        <v>479</v>
      </c>
      <c r="C19" s="646" t="s">
        <v>480</v>
      </c>
      <c r="D19" s="646"/>
      <c r="E19" s="646"/>
      <c r="F19" s="646"/>
      <c r="G19" s="646"/>
    </row>
    <row r="20" spans="1:9" ht="17.25" thickBot="1" x14ac:dyDescent="0.25">
      <c r="A20" s="370"/>
      <c r="B20" s="377"/>
      <c r="C20" s="378" t="s">
        <v>481</v>
      </c>
      <c r="D20" s="377"/>
      <c r="E20" s="379"/>
      <c r="F20" s="380"/>
      <c r="G20" s="381">
        <v>0</v>
      </c>
    </row>
    <row r="21" spans="1:9" ht="13.5" thickTop="1" x14ac:dyDescent="0.2">
      <c r="A21" s="370"/>
      <c r="B21" s="371"/>
      <c r="C21" s="384"/>
      <c r="D21" s="371"/>
      <c r="E21" s="373"/>
      <c r="F21" s="374"/>
      <c r="G21" s="375"/>
    </row>
    <row r="22" spans="1:9" s="401" customFormat="1" ht="19.5" x14ac:dyDescent="0.3">
      <c r="A22" s="223"/>
      <c r="B22" s="395" t="s">
        <v>482</v>
      </c>
      <c r="C22" s="396"/>
      <c r="D22" s="397"/>
      <c r="E22" s="398"/>
      <c r="F22" s="399"/>
      <c r="G22" s="400"/>
    </row>
    <row r="23" spans="1:9" ht="16.5" x14ac:dyDescent="0.2">
      <c r="A23" s="370"/>
      <c r="B23" s="371"/>
      <c r="C23" s="302" t="s">
        <v>483</v>
      </c>
      <c r="D23" s="301"/>
      <c r="E23" s="402"/>
      <c r="F23" s="387"/>
      <c r="G23" s="295">
        <f>G9+G17+G20</f>
        <v>0</v>
      </c>
      <c r="I23" s="383">
        <f>G23/E56</f>
        <v>0</v>
      </c>
    </row>
    <row r="24" spans="1:9" x14ac:dyDescent="0.2">
      <c r="A24" s="370"/>
      <c r="B24" s="371"/>
      <c r="C24" s="366" t="s">
        <v>392</v>
      </c>
      <c r="G24" s="336">
        <f>G23*0.22</f>
        <v>0</v>
      </c>
    </row>
    <row r="25" spans="1:9" s="401" customFormat="1" ht="20.25" thickBot="1" x14ac:dyDescent="0.35">
      <c r="A25" s="223"/>
      <c r="B25" s="403"/>
      <c r="C25" s="404" t="s">
        <v>484</v>
      </c>
      <c r="D25" s="403"/>
      <c r="E25" s="405"/>
      <c r="F25" s="406"/>
      <c r="G25" s="407">
        <f>G23+G24</f>
        <v>0</v>
      </c>
    </row>
    <row r="26" spans="1:9" ht="13.5" thickTop="1" x14ac:dyDescent="0.2">
      <c r="A26" s="370"/>
      <c r="B26" s="371"/>
      <c r="C26" s="384"/>
      <c r="D26" s="371"/>
      <c r="E26" s="373"/>
      <c r="F26" s="374"/>
      <c r="G26" s="375"/>
    </row>
    <row r="27" spans="1:9" x14ac:dyDescent="0.2">
      <c r="A27" s="370"/>
      <c r="B27" s="371"/>
      <c r="C27" s="384"/>
      <c r="D27" s="371"/>
      <c r="E27" s="373"/>
      <c r="F27" s="374"/>
      <c r="G27" s="375"/>
    </row>
    <row r="28" spans="1:9" x14ac:dyDescent="0.2">
      <c r="A28" s="370"/>
      <c r="B28" s="371"/>
      <c r="C28" s="384"/>
      <c r="D28" s="371"/>
      <c r="E28" s="373"/>
      <c r="F28" s="374"/>
      <c r="G28" s="375"/>
    </row>
    <row r="29" spans="1:9" x14ac:dyDescent="0.2">
      <c r="A29" s="370"/>
      <c r="B29" s="371"/>
      <c r="C29" s="384"/>
      <c r="D29" s="371"/>
      <c r="E29" s="373"/>
      <c r="F29" s="374"/>
      <c r="G29" s="375"/>
    </row>
    <row r="30" spans="1:9" s="364" customFormat="1" ht="16.5" x14ac:dyDescent="0.25">
      <c r="A30" s="363"/>
      <c r="B30" s="385" t="s">
        <v>485</v>
      </c>
      <c r="C30" s="309"/>
      <c r="D30" s="307"/>
      <c r="E30" s="408"/>
      <c r="F30" s="409"/>
      <c r="G30" s="410"/>
    </row>
    <row r="31" spans="1:9" s="364" customFormat="1" ht="38.25" customHeight="1" x14ac:dyDescent="0.25">
      <c r="A31" s="363"/>
      <c r="B31" s="647" t="s">
        <v>486</v>
      </c>
      <c r="C31" s="648"/>
      <c r="D31" s="648"/>
      <c r="E31" s="648"/>
      <c r="F31" s="409"/>
      <c r="G31" s="410"/>
    </row>
    <row r="32" spans="1:9" s="364" customFormat="1" ht="12" customHeight="1" x14ac:dyDescent="0.25">
      <c r="A32" s="363"/>
      <c r="B32" s="384"/>
      <c r="C32" s="411"/>
      <c r="D32" s="411"/>
      <c r="E32" s="411"/>
      <c r="F32" s="409"/>
      <c r="G32" s="410"/>
    </row>
    <row r="33" spans="1:7" s="364" customFormat="1" ht="16.5" x14ac:dyDescent="0.25">
      <c r="A33" s="412"/>
      <c r="B33" s="385" t="s">
        <v>487</v>
      </c>
      <c r="C33" s="309"/>
      <c r="D33" s="307"/>
      <c r="E33" s="408"/>
      <c r="F33" s="409"/>
      <c r="G33" s="307"/>
    </row>
    <row r="34" spans="1:7" ht="15" customHeight="1" x14ac:dyDescent="0.2">
      <c r="A34" s="413"/>
      <c r="B34" s="649" t="s">
        <v>488</v>
      </c>
      <c r="C34" s="649"/>
      <c r="D34" s="649"/>
      <c r="E34" s="649"/>
      <c r="G34" s="331"/>
    </row>
    <row r="35" spans="1:7" x14ac:dyDescent="0.2">
      <c r="A35" s="413"/>
      <c r="B35" s="649"/>
      <c r="C35" s="649"/>
      <c r="D35" s="649"/>
      <c r="E35" s="649"/>
      <c r="G35" s="331"/>
    </row>
    <row r="36" spans="1:7" x14ac:dyDescent="0.2">
      <c r="A36" s="413"/>
      <c r="B36" s="649"/>
      <c r="C36" s="649"/>
      <c r="D36" s="649"/>
      <c r="E36" s="649"/>
      <c r="G36" s="331"/>
    </row>
    <row r="37" spans="1:7" x14ac:dyDescent="0.2">
      <c r="A37" s="413"/>
      <c r="B37" s="649"/>
      <c r="C37" s="649"/>
      <c r="D37" s="649"/>
      <c r="E37" s="649"/>
      <c r="G37" s="331"/>
    </row>
    <row r="38" spans="1:7" x14ac:dyDescent="0.2">
      <c r="A38" s="413"/>
      <c r="B38" s="649"/>
      <c r="C38" s="649"/>
      <c r="D38" s="649"/>
      <c r="E38" s="649"/>
      <c r="G38" s="331"/>
    </row>
    <row r="39" spans="1:7" x14ac:dyDescent="0.2">
      <c r="A39" s="413"/>
      <c r="B39" s="649"/>
      <c r="C39" s="649"/>
      <c r="D39" s="649"/>
      <c r="E39" s="649"/>
      <c r="G39" s="331"/>
    </row>
    <row r="40" spans="1:7" x14ac:dyDescent="0.2">
      <c r="A40" s="413"/>
      <c r="B40" s="649"/>
      <c r="C40" s="649"/>
      <c r="D40" s="649"/>
      <c r="E40" s="649"/>
      <c r="G40" s="331"/>
    </row>
    <row r="41" spans="1:7" x14ac:dyDescent="0.2">
      <c r="A41" s="413"/>
      <c r="B41" s="649"/>
      <c r="C41" s="649"/>
      <c r="D41" s="649"/>
      <c r="E41" s="649"/>
      <c r="G41" s="331"/>
    </row>
    <row r="42" spans="1:7" x14ac:dyDescent="0.2">
      <c r="A42" s="413"/>
      <c r="B42" s="649"/>
      <c r="C42" s="649"/>
      <c r="D42" s="649"/>
      <c r="E42" s="649"/>
      <c r="G42" s="331"/>
    </row>
    <row r="43" spans="1:7" x14ac:dyDescent="0.2">
      <c r="A43" s="413"/>
      <c r="B43" s="649"/>
      <c r="C43" s="649"/>
      <c r="D43" s="649"/>
      <c r="E43" s="649"/>
      <c r="G43" s="331"/>
    </row>
    <row r="44" spans="1:7" x14ac:dyDescent="0.2">
      <c r="A44" s="413"/>
      <c r="B44" s="649"/>
      <c r="C44" s="649"/>
      <c r="D44" s="649"/>
      <c r="E44" s="649"/>
      <c r="G44" s="331"/>
    </row>
    <row r="45" spans="1:7" x14ac:dyDescent="0.2">
      <c r="A45" s="413"/>
      <c r="B45" s="649"/>
      <c r="C45" s="649"/>
      <c r="D45" s="649"/>
      <c r="E45" s="649"/>
      <c r="G45" s="331"/>
    </row>
    <row r="46" spans="1:7" ht="41.25" customHeight="1" x14ac:dyDescent="0.2">
      <c r="A46" s="413"/>
      <c r="B46" s="649"/>
      <c r="C46" s="649"/>
      <c r="D46" s="649"/>
      <c r="E46" s="649"/>
      <c r="G46" s="331"/>
    </row>
    <row r="47" spans="1:7" s="388" customFormat="1" ht="54" customHeight="1" thickBot="1" x14ac:dyDescent="0.3">
      <c r="A47" s="376"/>
      <c r="B47" s="377" t="s">
        <v>135</v>
      </c>
      <c r="C47" s="378" t="s">
        <v>489</v>
      </c>
      <c r="D47" s="377"/>
      <c r="E47" s="379"/>
      <c r="F47" s="380"/>
      <c r="G47" s="381">
        <f>G75+G131</f>
        <v>0</v>
      </c>
    </row>
    <row r="48" spans="1:7" ht="7.5" customHeight="1" thickTop="1" x14ac:dyDescent="0.2">
      <c r="A48" s="370"/>
      <c r="B48" s="371"/>
      <c r="C48" s="384"/>
      <c r="D48" s="371"/>
      <c r="E48" s="373"/>
      <c r="F48" s="374"/>
      <c r="G48" s="375"/>
    </row>
    <row r="49" spans="1:7" x14ac:dyDescent="0.2">
      <c r="A49" s="370"/>
      <c r="B49" s="371"/>
      <c r="C49" s="414" t="s">
        <v>407</v>
      </c>
      <c r="D49" s="415" t="s">
        <v>408</v>
      </c>
      <c r="E49" s="416" t="s">
        <v>409</v>
      </c>
      <c r="F49" s="417" t="s">
        <v>410</v>
      </c>
      <c r="G49" s="418" t="s">
        <v>404</v>
      </c>
    </row>
    <row r="50" spans="1:7" ht="5.25" customHeight="1" x14ac:dyDescent="0.2">
      <c r="E50" s="419"/>
    </row>
    <row r="51" spans="1:7" ht="20.25" customHeight="1" x14ac:dyDescent="0.2">
      <c r="A51" s="370"/>
      <c r="B51" s="371" t="s">
        <v>464</v>
      </c>
      <c r="C51" s="372" t="s">
        <v>490</v>
      </c>
      <c r="D51" s="371"/>
      <c r="E51" s="373"/>
      <c r="F51" s="374"/>
      <c r="G51" s="375"/>
    </row>
    <row r="52" spans="1:7" ht="81" customHeight="1" x14ac:dyDescent="0.2">
      <c r="B52" s="420" t="s">
        <v>491</v>
      </c>
      <c r="C52" s="366" t="s">
        <v>492</v>
      </c>
      <c r="D52" s="331" t="s">
        <v>19</v>
      </c>
      <c r="E52" s="367">
        <v>1</v>
      </c>
      <c r="F52" s="421"/>
      <c r="G52" s="333">
        <f>F52*E52</f>
        <v>0</v>
      </c>
    </row>
    <row r="53" spans="1:7" ht="3.75" customHeight="1" x14ac:dyDescent="0.2"/>
    <row r="54" spans="1:7" ht="51" x14ac:dyDescent="0.2">
      <c r="B54" s="331" t="s">
        <v>493</v>
      </c>
      <c r="C54" s="366" t="s">
        <v>494</v>
      </c>
      <c r="D54" s="331" t="s">
        <v>19</v>
      </c>
      <c r="E54" s="367">
        <v>1</v>
      </c>
      <c r="F54" s="421"/>
      <c r="G54" s="333">
        <f>F54*E54</f>
        <v>0</v>
      </c>
    </row>
    <row r="55" spans="1:7" ht="3.75" customHeight="1" x14ac:dyDescent="0.2"/>
    <row r="56" spans="1:7" ht="46.5" customHeight="1" x14ac:dyDescent="0.2">
      <c r="B56" s="331" t="s">
        <v>495</v>
      </c>
      <c r="C56" s="366" t="s">
        <v>496</v>
      </c>
      <c r="D56" s="331" t="s">
        <v>21</v>
      </c>
      <c r="E56" s="367">
        <v>54.900000000000006</v>
      </c>
      <c r="G56" s="333">
        <f>F56*E56</f>
        <v>0</v>
      </c>
    </row>
    <row r="57" spans="1:7" ht="3.75" customHeight="1" x14ac:dyDescent="0.2">
      <c r="G57" s="333"/>
    </row>
    <row r="58" spans="1:7" ht="38.25" x14ac:dyDescent="0.2">
      <c r="B58" s="331" t="s">
        <v>497</v>
      </c>
      <c r="C58" s="366" t="s">
        <v>498</v>
      </c>
      <c r="D58" s="331" t="s">
        <v>19</v>
      </c>
      <c r="E58" s="367">
        <v>7</v>
      </c>
      <c r="G58" s="333">
        <f>F58*E58</f>
        <v>0</v>
      </c>
    </row>
    <row r="59" spans="1:7" ht="3.75" customHeight="1" x14ac:dyDescent="0.2">
      <c r="G59" s="333"/>
    </row>
    <row r="60" spans="1:7" ht="69" customHeight="1" x14ac:dyDescent="0.2">
      <c r="B60" s="331" t="s">
        <v>499</v>
      </c>
      <c r="C60" s="366" t="s">
        <v>500</v>
      </c>
      <c r="G60" s="333"/>
    </row>
    <row r="61" spans="1:7" ht="12.75" customHeight="1" x14ac:dyDescent="0.2">
      <c r="C61" s="366" t="s">
        <v>501</v>
      </c>
      <c r="D61" s="331" t="s">
        <v>19</v>
      </c>
      <c r="E61" s="367">
        <v>1</v>
      </c>
      <c r="G61" s="333">
        <f t="shared" ref="G61:G65" si="0">F61*E61</f>
        <v>0</v>
      </c>
    </row>
    <row r="62" spans="1:7" ht="12.75" customHeight="1" x14ac:dyDescent="0.2">
      <c r="C62" s="366" t="s">
        <v>502</v>
      </c>
      <c r="D62" s="331" t="s">
        <v>19</v>
      </c>
      <c r="E62" s="367">
        <v>1</v>
      </c>
      <c r="G62" s="333">
        <f t="shared" si="0"/>
        <v>0</v>
      </c>
    </row>
    <row r="63" spans="1:7" x14ac:dyDescent="0.2">
      <c r="C63" s="366" t="s">
        <v>503</v>
      </c>
      <c r="D63" s="331" t="s">
        <v>19</v>
      </c>
      <c r="E63" s="367">
        <v>1</v>
      </c>
      <c r="G63" s="333">
        <f t="shared" si="0"/>
        <v>0</v>
      </c>
    </row>
    <row r="64" spans="1:7" x14ac:dyDescent="0.2">
      <c r="C64" s="366" t="s">
        <v>504</v>
      </c>
      <c r="D64" s="331" t="s">
        <v>19</v>
      </c>
      <c r="E64" s="367">
        <v>1</v>
      </c>
      <c r="G64" s="333">
        <f t="shared" si="0"/>
        <v>0</v>
      </c>
    </row>
    <row r="65" spans="1:7" x14ac:dyDescent="0.2">
      <c r="C65" s="366" t="s">
        <v>505</v>
      </c>
      <c r="D65" s="331" t="s">
        <v>19</v>
      </c>
      <c r="E65" s="367">
        <v>1</v>
      </c>
      <c r="G65" s="333">
        <f t="shared" si="0"/>
        <v>0</v>
      </c>
    </row>
    <row r="66" spans="1:7" ht="3.75" customHeight="1" x14ac:dyDescent="0.2">
      <c r="G66" s="333"/>
    </row>
    <row r="67" spans="1:7" ht="27.75" customHeight="1" x14ac:dyDescent="0.2">
      <c r="B67" s="331" t="s">
        <v>506</v>
      </c>
      <c r="C67" s="366" t="s">
        <v>507</v>
      </c>
      <c r="D67" s="331" t="s">
        <v>10</v>
      </c>
      <c r="E67" s="367">
        <v>3</v>
      </c>
      <c r="G67" s="333">
        <f>F67*E67</f>
        <v>0</v>
      </c>
    </row>
    <row r="68" spans="1:7" ht="3.75" customHeight="1" x14ac:dyDescent="0.2">
      <c r="F68" s="422"/>
      <c r="G68" s="333"/>
    </row>
    <row r="69" spans="1:7" ht="54.75" customHeight="1" x14ac:dyDescent="0.2">
      <c r="B69" s="331" t="s">
        <v>508</v>
      </c>
      <c r="C69" s="366" t="s">
        <v>509</v>
      </c>
      <c r="D69" s="331" t="s">
        <v>19</v>
      </c>
      <c r="E69" s="367">
        <v>2</v>
      </c>
      <c r="G69" s="333">
        <f>F69*E69</f>
        <v>0</v>
      </c>
    </row>
    <row r="70" spans="1:7" ht="3.75" customHeight="1" x14ac:dyDescent="0.2"/>
    <row r="71" spans="1:7" ht="51" x14ac:dyDescent="0.2">
      <c r="B71" s="331" t="s">
        <v>510</v>
      </c>
      <c r="C71" s="366" t="s">
        <v>511</v>
      </c>
      <c r="D71" s="331" t="s">
        <v>512</v>
      </c>
      <c r="E71" s="367">
        <v>164.70000000000002</v>
      </c>
      <c r="G71" s="333">
        <f>F71*E71</f>
        <v>0</v>
      </c>
    </row>
    <row r="72" spans="1:7" ht="3.75" customHeight="1" x14ac:dyDescent="0.2">
      <c r="G72" s="333"/>
    </row>
    <row r="73" spans="1:7" x14ac:dyDescent="0.2">
      <c r="B73" s="331" t="s">
        <v>513</v>
      </c>
      <c r="C73" s="366" t="s">
        <v>514</v>
      </c>
      <c r="D73" s="331">
        <v>10</v>
      </c>
      <c r="G73" s="336">
        <f>SUM(G52:G72)*(D73/100)</f>
        <v>0</v>
      </c>
    </row>
    <row r="74" spans="1:7" ht="3.75" customHeight="1" x14ac:dyDescent="0.2"/>
    <row r="75" spans="1:7" ht="13.5" thickBot="1" x14ac:dyDescent="0.25">
      <c r="A75" s="423"/>
      <c r="B75" s="391" t="s">
        <v>464</v>
      </c>
      <c r="C75" s="424" t="s">
        <v>515</v>
      </c>
      <c r="D75" s="391"/>
      <c r="E75" s="392"/>
      <c r="F75" s="393"/>
      <c r="G75" s="425">
        <f>SUM(G52:G73)</f>
        <v>0</v>
      </c>
    </row>
    <row r="76" spans="1:7" ht="13.5" thickTop="1" x14ac:dyDescent="0.2"/>
    <row r="77" spans="1:7" ht="9" customHeight="1" x14ac:dyDescent="0.2"/>
    <row r="78" spans="1:7" s="364" customFormat="1" ht="16.5" x14ac:dyDescent="0.25">
      <c r="A78" s="222"/>
      <c r="B78" s="301" t="s">
        <v>466</v>
      </c>
      <c r="C78" s="385" t="s">
        <v>516</v>
      </c>
      <c r="D78" s="301"/>
      <c r="E78" s="402"/>
      <c r="F78" s="387"/>
      <c r="G78" s="295"/>
    </row>
    <row r="79" spans="1:7" ht="6.75" customHeight="1" x14ac:dyDescent="0.2">
      <c r="A79" s="370"/>
      <c r="B79" s="371"/>
      <c r="C79" s="384"/>
      <c r="D79" s="371"/>
      <c r="E79" s="373"/>
      <c r="F79" s="374"/>
      <c r="G79" s="375"/>
    </row>
    <row r="80" spans="1:7" x14ac:dyDescent="0.2">
      <c r="A80" s="370"/>
      <c r="B80" s="371"/>
      <c r="C80" s="384" t="s">
        <v>7</v>
      </c>
      <c r="D80" s="371"/>
      <c r="E80" s="373"/>
      <c r="F80" s="374"/>
      <c r="G80" s="375"/>
    </row>
    <row r="81" spans="1:7" ht="63.75" x14ac:dyDescent="0.2">
      <c r="A81" s="370"/>
      <c r="B81" s="369"/>
      <c r="C81" s="366" t="s">
        <v>517</v>
      </c>
      <c r="D81" s="371"/>
      <c r="E81" s="373"/>
      <c r="F81" s="374"/>
      <c r="G81" s="375"/>
    </row>
    <row r="82" spans="1:7" x14ac:dyDescent="0.2">
      <c r="A82" s="370"/>
      <c r="B82" s="371"/>
      <c r="C82" s="384"/>
      <c r="D82" s="371"/>
      <c r="E82" s="367">
        <v>110.26</v>
      </c>
      <c r="F82" s="374"/>
      <c r="G82" s="375"/>
    </row>
    <row r="83" spans="1:7" ht="38.25" x14ac:dyDescent="0.2">
      <c r="B83" s="426" t="s">
        <v>518</v>
      </c>
      <c r="C83" s="366" t="s">
        <v>519</v>
      </c>
    </row>
    <row r="84" spans="1:7" ht="14.25" x14ac:dyDescent="0.2">
      <c r="C84" s="366" t="s">
        <v>520</v>
      </c>
      <c r="D84" s="331" t="s">
        <v>521</v>
      </c>
      <c r="E84" s="427">
        <v>108.0548</v>
      </c>
      <c r="G84" s="333">
        <f>F84*E84</f>
        <v>0</v>
      </c>
    </row>
    <row r="85" spans="1:7" ht="6.75" customHeight="1" x14ac:dyDescent="0.2">
      <c r="E85" s="427"/>
      <c r="G85" s="333"/>
    </row>
    <row r="86" spans="1:7" ht="82.5" customHeight="1" x14ac:dyDescent="0.2">
      <c r="B86" s="331" t="s">
        <v>522</v>
      </c>
      <c r="C86" s="366" t="s">
        <v>523</v>
      </c>
      <c r="D86" s="331" t="s">
        <v>521</v>
      </c>
      <c r="E86" s="367">
        <v>2.2052</v>
      </c>
      <c r="G86" s="333">
        <f>F86*E86</f>
        <v>0</v>
      </c>
    </row>
    <row r="87" spans="1:7" ht="8.25" customHeight="1" x14ac:dyDescent="0.2"/>
    <row r="88" spans="1:7" ht="38.25" x14ac:dyDescent="0.2">
      <c r="B88" s="331" t="s">
        <v>524</v>
      </c>
      <c r="C88" s="366" t="s">
        <v>525</v>
      </c>
      <c r="D88" s="428">
        <v>0.03</v>
      </c>
      <c r="G88" s="333"/>
    </row>
    <row r="89" spans="1:7" ht="14.25" x14ac:dyDescent="0.2">
      <c r="C89" s="366" t="s">
        <v>520</v>
      </c>
      <c r="D89" s="331" t="s">
        <v>521</v>
      </c>
      <c r="E89" s="367">
        <v>3.241644</v>
      </c>
      <c r="G89" s="333">
        <f>F89*E89</f>
        <v>0</v>
      </c>
    </row>
    <row r="90" spans="1:7" ht="9.75" customHeight="1" x14ac:dyDescent="0.2">
      <c r="G90" s="333"/>
    </row>
    <row r="91" spans="1:7" ht="27.75" customHeight="1" x14ac:dyDescent="0.2">
      <c r="B91" s="331" t="s">
        <v>526</v>
      </c>
      <c r="C91" s="366" t="s">
        <v>527</v>
      </c>
      <c r="D91" s="331" t="s">
        <v>512</v>
      </c>
      <c r="E91" s="367">
        <v>32.940000000000005</v>
      </c>
      <c r="G91" s="333">
        <f>F91*E91</f>
        <v>0</v>
      </c>
    </row>
    <row r="92" spans="1:7" ht="6" customHeight="1" x14ac:dyDescent="0.2">
      <c r="G92" s="333"/>
    </row>
    <row r="93" spans="1:7" ht="145.5" customHeight="1" x14ac:dyDescent="0.2">
      <c r="B93" s="331" t="s">
        <v>528</v>
      </c>
      <c r="C93" s="366" t="s">
        <v>529</v>
      </c>
      <c r="D93" s="331" t="s">
        <v>512</v>
      </c>
      <c r="E93" s="367">
        <v>190</v>
      </c>
      <c r="G93" s="333">
        <f>F93*E93</f>
        <v>0</v>
      </c>
    </row>
    <row r="94" spans="1:7" ht="6.75" customHeight="1" x14ac:dyDescent="0.2">
      <c r="G94" s="333"/>
    </row>
    <row r="95" spans="1:7" ht="150.75" customHeight="1" x14ac:dyDescent="0.2">
      <c r="B95" s="331" t="s">
        <v>530</v>
      </c>
      <c r="C95" s="366" t="s">
        <v>531</v>
      </c>
      <c r="D95" s="331" t="s">
        <v>512</v>
      </c>
      <c r="E95" s="367">
        <v>6</v>
      </c>
      <c r="G95" s="333">
        <f>F95*E95</f>
        <v>0</v>
      </c>
    </row>
    <row r="96" spans="1:7" ht="9" customHeight="1" x14ac:dyDescent="0.2">
      <c r="G96" s="333"/>
    </row>
    <row r="97" spans="2:7" ht="51" x14ac:dyDescent="0.2">
      <c r="B97" s="331" t="s">
        <v>532</v>
      </c>
      <c r="C97" s="366" t="s">
        <v>533</v>
      </c>
      <c r="D97" s="207"/>
      <c r="E97" s="367">
        <v>98.585999999999999</v>
      </c>
      <c r="F97" s="422"/>
      <c r="G97" s="429"/>
    </row>
    <row r="98" spans="2:7" ht="38.25" x14ac:dyDescent="0.2">
      <c r="C98" s="366" t="s">
        <v>534</v>
      </c>
      <c r="D98" s="331" t="s">
        <v>521</v>
      </c>
      <c r="E98" s="367">
        <v>3.96</v>
      </c>
      <c r="G98" s="333">
        <f>F98*E98</f>
        <v>0</v>
      </c>
    </row>
    <row r="99" spans="2:7" ht="51" x14ac:dyDescent="0.2">
      <c r="C99" s="366" t="s">
        <v>535</v>
      </c>
      <c r="D99" s="331" t="s">
        <v>521</v>
      </c>
      <c r="E99" s="367">
        <v>23.57</v>
      </c>
      <c r="G99" s="333">
        <f>F99*E99</f>
        <v>0</v>
      </c>
    </row>
    <row r="100" spans="2:7" ht="43.5" customHeight="1" x14ac:dyDescent="0.2">
      <c r="C100" s="366" t="s">
        <v>536</v>
      </c>
      <c r="D100" s="331" t="s">
        <v>521</v>
      </c>
      <c r="E100" s="367">
        <v>2</v>
      </c>
      <c r="G100" s="333">
        <f>F100*E100</f>
        <v>0</v>
      </c>
    </row>
    <row r="101" spans="2:7" ht="63.75" customHeight="1" x14ac:dyDescent="0.2">
      <c r="C101" s="366" t="s">
        <v>537</v>
      </c>
      <c r="D101" s="331" t="s">
        <v>521</v>
      </c>
      <c r="E101" s="367">
        <v>69.055999999999997</v>
      </c>
      <c r="G101" s="333">
        <f>F101*E101</f>
        <v>0</v>
      </c>
    </row>
    <row r="102" spans="2:7" ht="4.5" customHeight="1" x14ac:dyDescent="0.2">
      <c r="G102" s="333"/>
    </row>
    <row r="103" spans="2:7" ht="76.5" x14ac:dyDescent="0.2">
      <c r="B103" s="331" t="s">
        <v>538</v>
      </c>
      <c r="C103" s="366" t="s">
        <v>539</v>
      </c>
      <c r="D103" s="331" t="s">
        <v>521</v>
      </c>
      <c r="E103" s="367">
        <v>17.263999999999999</v>
      </c>
      <c r="G103" s="333">
        <f>F103*E103</f>
        <v>0</v>
      </c>
    </row>
    <row r="104" spans="2:7" ht="3.75" customHeight="1" x14ac:dyDescent="0.2">
      <c r="G104" s="333"/>
    </row>
    <row r="105" spans="2:7" ht="63.75" x14ac:dyDescent="0.2">
      <c r="B105" s="331" t="s">
        <v>540</v>
      </c>
      <c r="C105" s="366" t="s">
        <v>541</v>
      </c>
      <c r="D105" s="331" t="s">
        <v>521</v>
      </c>
      <c r="E105" s="367">
        <v>17.263999999999999</v>
      </c>
      <c r="G105" s="333">
        <f>F105*E105</f>
        <v>0</v>
      </c>
    </row>
    <row r="106" spans="2:7" ht="14.25" x14ac:dyDescent="0.2">
      <c r="C106" s="430" t="s">
        <v>542</v>
      </c>
      <c r="D106" s="331" t="s">
        <v>521</v>
      </c>
      <c r="E106" s="367">
        <v>17.263999999999999</v>
      </c>
      <c r="G106" s="333">
        <f>F106*E106</f>
        <v>0</v>
      </c>
    </row>
    <row r="107" spans="2:7" ht="5.25" customHeight="1" x14ac:dyDescent="0.2">
      <c r="G107" s="333"/>
    </row>
    <row r="108" spans="2:7" ht="80.25" customHeight="1" x14ac:dyDescent="0.2">
      <c r="B108" s="331" t="s">
        <v>543</v>
      </c>
      <c r="C108" s="366" t="s">
        <v>544</v>
      </c>
      <c r="E108" s="367" t="s">
        <v>413</v>
      </c>
      <c r="G108" s="333"/>
    </row>
    <row r="109" spans="2:7" ht="14.25" x14ac:dyDescent="0.2">
      <c r="C109" s="366" t="s">
        <v>545</v>
      </c>
      <c r="D109" s="331" t="s">
        <v>521</v>
      </c>
      <c r="E109" s="367">
        <v>92.996000000000009</v>
      </c>
      <c r="G109" s="333">
        <f>F109*E109</f>
        <v>0</v>
      </c>
    </row>
    <row r="110" spans="2:7" x14ac:dyDescent="0.2">
      <c r="C110" s="366" t="s">
        <v>546</v>
      </c>
      <c r="D110" s="331" t="s">
        <v>547</v>
      </c>
      <c r="E110" s="367">
        <v>0.4</v>
      </c>
      <c r="G110" s="333">
        <f>F110*E110</f>
        <v>0</v>
      </c>
    </row>
    <row r="111" spans="2:7" x14ac:dyDescent="0.2">
      <c r="C111" s="366" t="s">
        <v>548</v>
      </c>
      <c r="D111" s="331" t="s">
        <v>547</v>
      </c>
      <c r="E111" s="367">
        <v>0.4</v>
      </c>
      <c r="G111" s="333">
        <f>F111*E111</f>
        <v>0</v>
      </c>
    </row>
    <row r="112" spans="2:7" ht="9" customHeight="1" x14ac:dyDescent="0.2"/>
    <row r="113" spans="1:7" ht="25.5" x14ac:dyDescent="0.2">
      <c r="B113" s="331" t="s">
        <v>549</v>
      </c>
      <c r="C113" s="366" t="s">
        <v>550</v>
      </c>
      <c r="D113" s="331" t="s">
        <v>21</v>
      </c>
      <c r="E113" s="367">
        <v>54.900000000000006</v>
      </c>
      <c r="G113" s="333">
        <f>F113*E113</f>
        <v>0</v>
      </c>
    </row>
    <row r="114" spans="1:7" ht="6" customHeight="1" x14ac:dyDescent="0.2"/>
    <row r="115" spans="1:7" ht="6" customHeight="1" x14ac:dyDescent="0.2"/>
    <row r="116" spans="1:7" ht="51" x14ac:dyDescent="0.2">
      <c r="B116" s="331" t="s">
        <v>551</v>
      </c>
      <c r="C116" s="366" t="s">
        <v>552</v>
      </c>
      <c r="D116" s="331" t="s">
        <v>21</v>
      </c>
      <c r="E116" s="367">
        <v>9</v>
      </c>
      <c r="G116" s="333">
        <f>F116*E116</f>
        <v>0</v>
      </c>
    </row>
    <row r="117" spans="1:7" ht="6" customHeight="1" x14ac:dyDescent="0.2"/>
    <row r="118" spans="1:7" x14ac:dyDescent="0.2">
      <c r="A118" s="370"/>
      <c r="B118" s="371"/>
      <c r="C118" s="384" t="s">
        <v>553</v>
      </c>
      <c r="D118" s="371"/>
      <c r="E118" s="373"/>
      <c r="F118" s="374"/>
      <c r="G118" s="375"/>
    </row>
    <row r="119" spans="1:7" ht="51" x14ac:dyDescent="0.2">
      <c r="B119" s="331" t="s">
        <v>554</v>
      </c>
      <c r="C119" s="366" t="s">
        <v>555</v>
      </c>
      <c r="D119" s="331" t="s">
        <v>521</v>
      </c>
      <c r="E119" s="367">
        <v>1.5</v>
      </c>
      <c r="G119" s="333">
        <f>F119*E119</f>
        <v>0</v>
      </c>
    </row>
    <row r="120" spans="1:7" ht="6" customHeight="1" x14ac:dyDescent="0.2"/>
    <row r="121" spans="1:7" ht="27.75" customHeight="1" x14ac:dyDescent="0.2">
      <c r="B121" s="331" t="s">
        <v>556</v>
      </c>
      <c r="C121" s="366" t="s">
        <v>557</v>
      </c>
      <c r="D121" s="331" t="s">
        <v>19</v>
      </c>
      <c r="E121" s="367">
        <v>3</v>
      </c>
      <c r="G121" s="333">
        <f>F121*E121</f>
        <v>0</v>
      </c>
    </row>
    <row r="122" spans="1:7" ht="5.25" customHeight="1" x14ac:dyDescent="0.2"/>
    <row r="123" spans="1:7" ht="29.25" customHeight="1" x14ac:dyDescent="0.2">
      <c r="B123" s="331" t="s">
        <v>558</v>
      </c>
      <c r="C123" s="366" t="s">
        <v>559</v>
      </c>
      <c r="D123" s="331" t="s">
        <v>19</v>
      </c>
      <c r="E123" s="367">
        <v>3</v>
      </c>
      <c r="G123" s="333">
        <f>F123*E123</f>
        <v>0</v>
      </c>
    </row>
    <row r="124" spans="1:7" ht="3.75" customHeight="1" x14ac:dyDescent="0.2">
      <c r="G124" s="333"/>
    </row>
    <row r="125" spans="1:7" ht="40.5" customHeight="1" x14ac:dyDescent="0.2">
      <c r="B125" s="371" t="s">
        <v>560</v>
      </c>
      <c r="C125" s="384" t="s">
        <v>561</v>
      </c>
      <c r="D125" s="431"/>
      <c r="E125" s="420"/>
      <c r="G125" s="333"/>
    </row>
    <row r="126" spans="1:7" x14ac:dyDescent="0.2">
      <c r="C126" s="384" t="s">
        <v>562</v>
      </c>
      <c r="G126" s="333"/>
    </row>
    <row r="127" spans="1:7" ht="18" customHeight="1" x14ac:dyDescent="0.2">
      <c r="B127" s="331" t="s">
        <v>563</v>
      </c>
      <c r="C127" s="366" t="s">
        <v>564</v>
      </c>
      <c r="D127" s="331" t="s">
        <v>512</v>
      </c>
      <c r="E127" s="367">
        <v>164.70000000000002</v>
      </c>
      <c r="G127" s="333">
        <f>F127*E127</f>
        <v>0</v>
      </c>
    </row>
    <row r="128" spans="1:7" ht="4.5" customHeight="1" x14ac:dyDescent="0.2">
      <c r="G128" s="333"/>
    </row>
    <row r="129" spans="1:7" x14ac:dyDescent="0.2">
      <c r="B129" s="331" t="s">
        <v>565</v>
      </c>
      <c r="C129" s="366" t="s">
        <v>566</v>
      </c>
      <c r="D129" s="331">
        <v>10</v>
      </c>
      <c r="G129" s="336">
        <f>SUM(G78:G128)*(D129/100)</f>
        <v>0</v>
      </c>
    </row>
    <row r="130" spans="1:7" ht="9.75" customHeight="1" x14ac:dyDescent="0.2"/>
    <row r="131" spans="1:7" ht="26.25" thickBot="1" x14ac:dyDescent="0.25">
      <c r="A131" s="423"/>
      <c r="B131" s="391" t="s">
        <v>466</v>
      </c>
      <c r="C131" s="432" t="s">
        <v>567</v>
      </c>
      <c r="D131" s="424"/>
      <c r="E131" s="392"/>
      <c r="F131" s="393"/>
      <c r="G131" s="425">
        <f>SUM(G78:G129)</f>
        <v>0</v>
      </c>
    </row>
    <row r="132" spans="1:7" ht="13.5" thickTop="1" x14ac:dyDescent="0.2"/>
    <row r="133" spans="1:7" ht="4.5" customHeight="1" x14ac:dyDescent="0.2"/>
    <row r="134" spans="1:7" s="364" customFormat="1" ht="16.5" x14ac:dyDescent="0.25">
      <c r="A134" s="412"/>
      <c r="B134" s="385" t="s">
        <v>568</v>
      </c>
      <c r="C134" s="309"/>
      <c r="D134" s="307"/>
      <c r="E134" s="408"/>
      <c r="F134" s="409"/>
      <c r="G134" s="307"/>
    </row>
    <row r="135" spans="1:7" ht="6" customHeight="1" x14ac:dyDescent="0.2">
      <c r="A135" s="413"/>
      <c r="B135" s="325"/>
      <c r="G135" s="331"/>
    </row>
    <row r="136" spans="1:7" ht="15" customHeight="1" x14ac:dyDescent="0.2">
      <c r="A136" s="413"/>
      <c r="B136" s="649" t="s">
        <v>569</v>
      </c>
      <c r="C136" s="649"/>
      <c r="D136" s="649"/>
      <c r="E136" s="649"/>
      <c r="G136" s="331"/>
    </row>
    <row r="137" spans="1:7" x14ac:dyDescent="0.2">
      <c r="A137" s="413"/>
      <c r="B137" s="649"/>
      <c r="C137" s="649"/>
      <c r="D137" s="649"/>
      <c r="E137" s="649"/>
      <c r="G137" s="331"/>
    </row>
    <row r="138" spans="1:7" x14ac:dyDescent="0.2">
      <c r="A138" s="413"/>
      <c r="B138" s="649"/>
      <c r="C138" s="649"/>
      <c r="D138" s="649"/>
      <c r="E138" s="649"/>
      <c r="G138" s="331"/>
    </row>
    <row r="139" spans="1:7" x14ac:dyDescent="0.2">
      <c r="A139" s="433"/>
      <c r="B139" s="434"/>
      <c r="C139" s="435"/>
      <c r="D139" s="434"/>
      <c r="E139" s="436"/>
      <c r="F139" s="437"/>
      <c r="G139" s="438" t="s">
        <v>404</v>
      </c>
    </row>
    <row r="140" spans="1:7" s="388" customFormat="1" ht="17.25" thickBot="1" x14ac:dyDescent="0.3">
      <c r="A140" s="376"/>
      <c r="B140" s="377" t="s">
        <v>468</v>
      </c>
      <c r="C140" s="439" t="s">
        <v>570</v>
      </c>
      <c r="D140" s="377"/>
      <c r="E140" s="379"/>
      <c r="F140" s="380"/>
      <c r="G140" s="381">
        <f>G188</f>
        <v>0</v>
      </c>
    </row>
    <row r="141" spans="1:7" ht="13.5" thickTop="1" x14ac:dyDescent="0.2">
      <c r="A141" s="413"/>
      <c r="B141" s="366"/>
      <c r="D141" s="440"/>
      <c r="E141" s="441"/>
      <c r="G141" s="331"/>
    </row>
    <row r="142" spans="1:7" x14ac:dyDescent="0.2">
      <c r="A142" s="413"/>
      <c r="B142" s="325"/>
      <c r="C142" s="414" t="s">
        <v>407</v>
      </c>
      <c r="D142" s="415" t="s">
        <v>408</v>
      </c>
      <c r="E142" s="416" t="s">
        <v>409</v>
      </c>
      <c r="F142" s="417" t="s">
        <v>410</v>
      </c>
      <c r="G142" s="442" t="s">
        <v>404</v>
      </c>
    </row>
    <row r="143" spans="1:7" x14ac:dyDescent="0.2">
      <c r="A143" s="413"/>
      <c r="B143" s="325"/>
      <c r="G143" s="331"/>
    </row>
    <row r="144" spans="1:7" x14ac:dyDescent="0.2">
      <c r="A144" s="413"/>
      <c r="B144" s="371" t="s">
        <v>468</v>
      </c>
      <c r="C144" s="384" t="s">
        <v>571</v>
      </c>
      <c r="G144" s="331"/>
    </row>
    <row r="145" spans="1:7" ht="8.25" customHeight="1" x14ac:dyDescent="0.2">
      <c r="A145" s="413"/>
      <c r="B145" s="325"/>
      <c r="C145" s="372"/>
      <c r="G145" s="443"/>
    </row>
    <row r="146" spans="1:7" ht="38.25" x14ac:dyDescent="0.2">
      <c r="A146" s="413"/>
      <c r="B146" s="331" t="s">
        <v>572</v>
      </c>
      <c r="C146" s="366" t="s">
        <v>573</v>
      </c>
      <c r="D146" s="440" t="s">
        <v>19</v>
      </c>
      <c r="E146" s="441">
        <v>1</v>
      </c>
      <c r="G146" s="333">
        <f>F146*E146</f>
        <v>0</v>
      </c>
    </row>
    <row r="147" spans="1:7" ht="7.5" customHeight="1" x14ac:dyDescent="0.2">
      <c r="A147" s="413"/>
      <c r="B147" s="325"/>
      <c r="G147" s="443"/>
    </row>
    <row r="148" spans="1:7" ht="51" x14ac:dyDescent="0.2">
      <c r="A148" s="413"/>
      <c r="B148" s="331" t="s">
        <v>574</v>
      </c>
      <c r="C148" s="366" t="s">
        <v>575</v>
      </c>
      <c r="D148" s="440" t="s">
        <v>19</v>
      </c>
      <c r="E148" s="441">
        <v>1</v>
      </c>
      <c r="G148" s="333">
        <f>F148*E148</f>
        <v>0</v>
      </c>
    </row>
    <row r="149" spans="1:7" ht="7.5" customHeight="1" x14ac:dyDescent="0.2">
      <c r="A149" s="413"/>
      <c r="B149" s="325"/>
      <c r="G149" s="443"/>
    </row>
    <row r="150" spans="1:7" ht="38.25" x14ac:dyDescent="0.2">
      <c r="A150" s="413"/>
      <c r="B150" s="331" t="s">
        <v>576</v>
      </c>
      <c r="C150" s="335" t="s">
        <v>577</v>
      </c>
      <c r="D150" s="335"/>
      <c r="E150" s="441"/>
      <c r="G150" s="443"/>
    </row>
    <row r="151" spans="1:7" x14ac:dyDescent="0.2">
      <c r="A151" s="413"/>
      <c r="C151" s="366" t="s">
        <v>578</v>
      </c>
      <c r="D151" s="331" t="s">
        <v>21</v>
      </c>
      <c r="E151" s="367">
        <v>54.900000000000006</v>
      </c>
      <c r="G151" s="333">
        <f>F151*E151</f>
        <v>0</v>
      </c>
    </row>
    <row r="152" spans="1:7" ht="7.5" customHeight="1" x14ac:dyDescent="0.2">
      <c r="A152" s="413"/>
      <c r="B152" s="325"/>
      <c r="G152" s="443"/>
    </row>
    <row r="153" spans="1:7" ht="42" customHeight="1" x14ac:dyDescent="0.2">
      <c r="A153" s="413"/>
      <c r="B153" s="331" t="s">
        <v>579</v>
      </c>
      <c r="C153" s="366" t="s">
        <v>580</v>
      </c>
      <c r="D153" s="366"/>
      <c r="E153" s="441"/>
      <c r="G153" s="443"/>
    </row>
    <row r="154" spans="1:7" x14ac:dyDescent="0.2">
      <c r="A154" s="413"/>
      <c r="C154" s="366" t="s">
        <v>581</v>
      </c>
      <c r="D154" s="331" t="s">
        <v>19</v>
      </c>
      <c r="E154" s="367">
        <v>15</v>
      </c>
      <c r="G154" s="333">
        <f>F154*E154</f>
        <v>0</v>
      </c>
    </row>
    <row r="155" spans="1:7" x14ac:dyDescent="0.2">
      <c r="A155" s="413"/>
      <c r="C155" s="366" t="s">
        <v>582</v>
      </c>
      <c r="D155" s="331" t="s">
        <v>19</v>
      </c>
      <c r="E155" s="367">
        <v>1</v>
      </c>
      <c r="G155" s="333">
        <f>F155*E155</f>
        <v>0</v>
      </c>
    </row>
    <row r="156" spans="1:7" ht="6.75" customHeight="1" x14ac:dyDescent="0.2">
      <c r="A156" s="413"/>
      <c r="G156" s="333"/>
    </row>
    <row r="157" spans="1:7" ht="38.25" x14ac:dyDescent="0.2">
      <c r="A157" s="413"/>
      <c r="B157" s="331" t="s">
        <v>583</v>
      </c>
      <c r="C157" s="366" t="s">
        <v>584</v>
      </c>
      <c r="D157" s="366"/>
      <c r="E157" s="441"/>
      <c r="F157" s="444"/>
      <c r="G157" s="445"/>
    </row>
    <row r="158" spans="1:7" x14ac:dyDescent="0.2">
      <c r="A158" s="413"/>
      <c r="B158" s="325"/>
      <c r="C158" s="366" t="s">
        <v>585</v>
      </c>
      <c r="D158" s="331" t="s">
        <v>19</v>
      </c>
      <c r="E158" s="446">
        <v>10</v>
      </c>
      <c r="G158" s="333">
        <f>F158*E158</f>
        <v>0</v>
      </c>
    </row>
    <row r="159" spans="1:7" ht="7.5" customHeight="1" x14ac:dyDescent="0.2">
      <c r="A159" s="413"/>
      <c r="B159" s="325"/>
      <c r="G159" s="331"/>
    </row>
    <row r="160" spans="1:7" ht="38.25" customHeight="1" x14ac:dyDescent="0.2">
      <c r="A160" s="413"/>
      <c r="B160" s="325" t="s">
        <v>586</v>
      </c>
      <c r="C160" s="366" t="s">
        <v>587</v>
      </c>
      <c r="D160" s="366"/>
      <c r="E160" s="441"/>
      <c r="G160" s="331"/>
    </row>
    <row r="161" spans="1:7" x14ac:dyDescent="0.2">
      <c r="A161" s="413"/>
      <c r="B161" s="325"/>
      <c r="C161" s="366" t="s">
        <v>588</v>
      </c>
      <c r="D161" s="440" t="s">
        <v>19</v>
      </c>
      <c r="E161" s="367">
        <v>2</v>
      </c>
      <c r="G161" s="333">
        <f>F161*E161</f>
        <v>0</v>
      </c>
    </row>
    <row r="162" spans="1:7" x14ac:dyDescent="0.2">
      <c r="A162" s="413"/>
      <c r="B162" s="325"/>
      <c r="D162" s="440"/>
      <c r="F162" s="562"/>
      <c r="G162" s="333"/>
    </row>
    <row r="163" spans="1:7" ht="51" x14ac:dyDescent="0.2">
      <c r="A163" s="413"/>
      <c r="B163" s="325" t="s">
        <v>589</v>
      </c>
      <c r="C163" s="366" t="s">
        <v>590</v>
      </c>
      <c r="D163" s="369"/>
      <c r="E163" s="369"/>
      <c r="F163" s="563"/>
      <c r="G163" s="369"/>
    </row>
    <row r="164" spans="1:7" x14ac:dyDescent="0.2">
      <c r="A164" s="413"/>
      <c r="B164" s="325"/>
      <c r="C164" s="366" t="s">
        <v>591</v>
      </c>
      <c r="D164" s="440" t="s">
        <v>19</v>
      </c>
      <c r="E164" s="367">
        <v>1</v>
      </c>
      <c r="G164" s="333">
        <f>F164*E164</f>
        <v>0</v>
      </c>
    </row>
    <row r="165" spans="1:7" ht="9.9499999999999993" customHeight="1" x14ac:dyDescent="0.2">
      <c r="A165" s="413"/>
      <c r="B165" s="325"/>
      <c r="D165" s="440"/>
      <c r="G165" s="333"/>
    </row>
    <row r="166" spans="1:7" ht="71.25" customHeight="1" x14ac:dyDescent="0.2">
      <c r="A166" s="413"/>
      <c r="B166" s="325" t="s">
        <v>592</v>
      </c>
      <c r="C166" s="366" t="s">
        <v>593</v>
      </c>
      <c r="D166" s="440" t="s">
        <v>19</v>
      </c>
      <c r="E166" s="367">
        <v>1</v>
      </c>
      <c r="G166" s="333">
        <f>F166*E166</f>
        <v>0</v>
      </c>
    </row>
    <row r="167" spans="1:7" ht="7.5" customHeight="1" x14ac:dyDescent="0.2">
      <c r="A167" s="413"/>
      <c r="B167" s="325"/>
      <c r="D167" s="440"/>
      <c r="F167" s="447"/>
      <c r="G167" s="333"/>
    </row>
    <row r="168" spans="1:7" ht="30.75" customHeight="1" x14ac:dyDescent="0.2">
      <c r="A168" s="413"/>
      <c r="B168" s="325" t="s">
        <v>594</v>
      </c>
      <c r="C168" s="366" t="s">
        <v>595</v>
      </c>
      <c r="D168" s="331" t="s">
        <v>19</v>
      </c>
      <c r="E168" s="367">
        <v>4</v>
      </c>
      <c r="G168" s="333">
        <f>F168*E168</f>
        <v>0</v>
      </c>
    </row>
    <row r="169" spans="1:7" ht="9" customHeight="1" x14ac:dyDescent="0.2">
      <c r="A169" s="413"/>
      <c r="B169" s="325"/>
      <c r="G169" s="331"/>
    </row>
    <row r="170" spans="1:7" ht="30" customHeight="1" x14ac:dyDescent="0.2">
      <c r="A170" s="413"/>
      <c r="B170" s="325" t="s">
        <v>596</v>
      </c>
      <c r="C170" s="366" t="s">
        <v>597</v>
      </c>
      <c r="D170" s="331" t="s">
        <v>19</v>
      </c>
      <c r="E170" s="367">
        <v>1</v>
      </c>
      <c r="G170" s="333">
        <f>F170*E170</f>
        <v>0</v>
      </c>
    </row>
    <row r="171" spans="1:7" ht="9" customHeight="1" x14ac:dyDescent="0.2">
      <c r="A171" s="413"/>
      <c r="B171" s="325"/>
      <c r="G171" s="331"/>
    </row>
    <row r="172" spans="1:7" ht="52.5" customHeight="1" x14ac:dyDescent="0.2">
      <c r="A172" s="413"/>
      <c r="B172" s="325" t="s">
        <v>598</v>
      </c>
      <c r="C172" s="366" t="s">
        <v>599</v>
      </c>
      <c r="D172" s="331" t="s">
        <v>19</v>
      </c>
      <c r="E172" s="367">
        <v>1</v>
      </c>
      <c r="G172" s="333">
        <f>F172*E172</f>
        <v>0</v>
      </c>
    </row>
    <row r="173" spans="1:7" ht="6.75" customHeight="1" x14ac:dyDescent="0.2">
      <c r="A173" s="413"/>
      <c r="B173" s="325"/>
      <c r="G173" s="331"/>
    </row>
    <row r="174" spans="1:7" ht="68.25" customHeight="1" x14ac:dyDescent="0.2">
      <c r="A174" s="413"/>
      <c r="B174" s="325" t="s">
        <v>600</v>
      </c>
      <c r="C174" s="366" t="s">
        <v>601</v>
      </c>
      <c r="D174" s="331" t="s">
        <v>21</v>
      </c>
      <c r="E174" s="367">
        <v>54.900000000000006</v>
      </c>
      <c r="G174" s="333">
        <f>F174*E174</f>
        <v>0</v>
      </c>
    </row>
    <row r="175" spans="1:7" ht="7.5" customHeight="1" x14ac:dyDescent="0.2">
      <c r="A175" s="413"/>
      <c r="B175" s="325"/>
      <c r="G175" s="331"/>
    </row>
    <row r="176" spans="1:7" ht="56.25" customHeight="1" x14ac:dyDescent="0.2">
      <c r="A176" s="413"/>
      <c r="B176" s="325" t="s">
        <v>602</v>
      </c>
      <c r="C176" s="366" t="s">
        <v>603</v>
      </c>
      <c r="D176" s="331" t="s">
        <v>21</v>
      </c>
      <c r="E176" s="367">
        <v>54.900000000000006</v>
      </c>
      <c r="G176" s="333">
        <f>F176*E176</f>
        <v>0</v>
      </c>
    </row>
    <row r="177" spans="1:7" ht="6.75" customHeight="1" x14ac:dyDescent="0.2">
      <c r="A177" s="413"/>
      <c r="B177" s="325"/>
      <c r="G177" s="331"/>
    </row>
    <row r="178" spans="1:7" ht="28.5" customHeight="1" x14ac:dyDescent="0.2">
      <c r="A178" s="413"/>
      <c r="B178" s="325" t="s">
        <v>604</v>
      </c>
      <c r="C178" s="366" t="s">
        <v>605</v>
      </c>
      <c r="D178" s="331" t="s">
        <v>19</v>
      </c>
      <c r="E178" s="367">
        <v>1</v>
      </c>
      <c r="G178" s="333">
        <f>F178*E178</f>
        <v>0</v>
      </c>
    </row>
    <row r="179" spans="1:7" ht="5.25" customHeight="1" x14ac:dyDescent="0.2">
      <c r="A179" s="413"/>
      <c r="B179" s="325"/>
      <c r="G179" s="331"/>
    </row>
    <row r="180" spans="1:7" ht="44.25" customHeight="1" x14ac:dyDescent="0.2">
      <c r="A180" s="413"/>
      <c r="B180" s="325" t="s">
        <v>606</v>
      </c>
      <c r="C180" s="366" t="s">
        <v>607</v>
      </c>
      <c r="D180" s="331" t="s">
        <v>19</v>
      </c>
      <c r="E180" s="367">
        <v>1</v>
      </c>
      <c r="G180" s="333">
        <f>F180*E180</f>
        <v>0</v>
      </c>
    </row>
    <row r="181" spans="1:7" ht="4.5" customHeight="1" x14ac:dyDescent="0.2">
      <c r="A181" s="413"/>
      <c r="B181" s="325"/>
      <c r="G181" s="331"/>
    </row>
    <row r="182" spans="1:7" ht="30" customHeight="1" x14ac:dyDescent="0.2">
      <c r="A182" s="413"/>
      <c r="B182" s="325" t="s">
        <v>608</v>
      </c>
      <c r="C182" s="366" t="s">
        <v>609</v>
      </c>
      <c r="D182" s="331" t="s">
        <v>19</v>
      </c>
      <c r="E182" s="367">
        <v>1</v>
      </c>
      <c r="G182" s="333">
        <f>F182*E182</f>
        <v>0</v>
      </c>
    </row>
    <row r="183" spans="1:7" ht="6.75" customHeight="1" x14ac:dyDescent="0.2">
      <c r="A183" s="413"/>
      <c r="B183" s="325"/>
      <c r="G183" s="333"/>
    </row>
    <row r="184" spans="1:7" ht="93" customHeight="1" x14ac:dyDescent="0.2">
      <c r="A184" s="413"/>
      <c r="B184" s="325" t="s">
        <v>610</v>
      </c>
      <c r="C184" s="366" t="s">
        <v>611</v>
      </c>
      <c r="D184" s="331" t="s">
        <v>28</v>
      </c>
      <c r="E184" s="367">
        <v>1</v>
      </c>
      <c r="G184" s="333">
        <f>F184*E184</f>
        <v>0</v>
      </c>
    </row>
    <row r="185" spans="1:7" ht="4.5" customHeight="1" x14ac:dyDescent="0.2">
      <c r="A185" s="413"/>
      <c r="B185" s="325"/>
      <c r="G185" s="331"/>
    </row>
    <row r="186" spans="1:7" x14ac:dyDescent="0.2">
      <c r="B186" s="331" t="s">
        <v>612</v>
      </c>
      <c r="C186" s="366" t="s">
        <v>613</v>
      </c>
      <c r="D186" s="331">
        <v>10</v>
      </c>
      <c r="G186" s="336">
        <f>SUM(G144:G185)*(D186/100)</f>
        <v>0</v>
      </c>
    </row>
    <row r="187" spans="1:7" ht="6" customHeight="1" x14ac:dyDescent="0.2">
      <c r="C187" s="448"/>
      <c r="F187" s="422"/>
      <c r="G187" s="429"/>
    </row>
    <row r="188" spans="1:7" ht="13.5" thickBot="1" x14ac:dyDescent="0.25">
      <c r="A188" s="423"/>
      <c r="B188" s="391" t="s">
        <v>468</v>
      </c>
      <c r="C188" s="432" t="s">
        <v>614</v>
      </c>
      <c r="D188" s="424" t="s">
        <v>615</v>
      </c>
      <c r="E188" s="392"/>
      <c r="F188" s="393"/>
      <c r="G188" s="425">
        <f>SUM(G144:G187)</f>
        <v>0</v>
      </c>
    </row>
    <row r="189" spans="1:7" ht="13.5" thickTop="1" x14ac:dyDescent="0.2">
      <c r="A189" s="413"/>
      <c r="B189" s="325"/>
      <c r="G189" s="331"/>
    </row>
    <row r="190" spans="1:7" ht="9" customHeight="1" x14ac:dyDescent="0.2">
      <c r="C190" s="448"/>
      <c r="F190" s="422"/>
      <c r="G190" s="429"/>
    </row>
    <row r="191" spans="1:7" s="364" customFormat="1" ht="16.5" customHeight="1" x14ac:dyDescent="0.25">
      <c r="A191" s="363"/>
      <c r="B191" s="385" t="s">
        <v>616</v>
      </c>
      <c r="C191" s="449"/>
      <c r="D191" s="307"/>
      <c r="E191" s="408"/>
      <c r="F191" s="450"/>
      <c r="G191" s="451"/>
    </row>
    <row r="192" spans="1:7" ht="15" customHeight="1" x14ac:dyDescent="0.2">
      <c r="B192" s="645" t="s">
        <v>617</v>
      </c>
      <c r="C192" s="645"/>
      <c r="D192" s="645"/>
      <c r="E192" s="650"/>
      <c r="F192" s="422"/>
      <c r="G192" s="429"/>
    </row>
    <row r="193" spans="1:7" ht="15" customHeight="1" x14ac:dyDescent="0.2">
      <c r="B193" s="645"/>
      <c r="C193" s="645"/>
      <c r="D193" s="645"/>
      <c r="E193" s="650"/>
      <c r="F193" s="422"/>
      <c r="G193" s="429"/>
    </row>
    <row r="194" spans="1:7" ht="15" customHeight="1" x14ac:dyDescent="0.2">
      <c r="B194" s="645"/>
      <c r="C194" s="645"/>
      <c r="D194" s="645"/>
      <c r="E194" s="650"/>
      <c r="F194" s="422"/>
      <c r="G194" s="429"/>
    </row>
    <row r="195" spans="1:7" ht="15" customHeight="1" x14ac:dyDescent="0.2">
      <c r="B195" s="645"/>
      <c r="C195" s="645"/>
      <c r="D195" s="645"/>
      <c r="E195" s="650"/>
      <c r="F195" s="422"/>
      <c r="G195" s="429"/>
    </row>
    <row r="196" spans="1:7" ht="15" customHeight="1" x14ac:dyDescent="0.2">
      <c r="B196" s="645"/>
      <c r="C196" s="645"/>
      <c r="D196" s="645"/>
      <c r="E196" s="650"/>
      <c r="F196" s="422"/>
      <c r="G196" s="429"/>
    </row>
    <row r="197" spans="1:7" ht="15" customHeight="1" x14ac:dyDescent="0.2">
      <c r="B197" s="645"/>
      <c r="C197" s="645"/>
      <c r="D197" s="645"/>
      <c r="E197" s="650"/>
      <c r="F197" s="422"/>
      <c r="G197" s="429"/>
    </row>
    <row r="198" spans="1:7" ht="15" customHeight="1" x14ac:dyDescent="0.2">
      <c r="B198" s="645"/>
      <c r="C198" s="645"/>
      <c r="D198" s="645"/>
      <c r="E198" s="650"/>
      <c r="F198" s="422"/>
      <c r="G198" s="429"/>
    </row>
    <row r="199" spans="1:7" ht="15" customHeight="1" x14ac:dyDescent="0.2">
      <c r="B199" s="645"/>
      <c r="C199" s="645"/>
      <c r="D199" s="645"/>
      <c r="E199" s="650"/>
      <c r="F199" s="422"/>
      <c r="G199" s="429"/>
    </row>
    <row r="200" spans="1:7" ht="15" customHeight="1" x14ac:dyDescent="0.2">
      <c r="B200" s="645"/>
      <c r="C200" s="645"/>
      <c r="D200" s="645"/>
      <c r="E200" s="650"/>
      <c r="F200" s="422"/>
      <c r="G200" s="429"/>
    </row>
    <row r="201" spans="1:7" ht="15" customHeight="1" x14ac:dyDescent="0.2">
      <c r="B201" s="645"/>
      <c r="C201" s="645"/>
      <c r="D201" s="645"/>
      <c r="E201" s="650"/>
      <c r="F201" s="422"/>
      <c r="G201" s="429"/>
    </row>
    <row r="202" spans="1:7" ht="15" customHeight="1" x14ac:dyDescent="0.2">
      <c r="B202" s="645"/>
      <c r="C202" s="645"/>
      <c r="D202" s="645"/>
      <c r="E202" s="650"/>
      <c r="F202" s="422"/>
      <c r="G202" s="429"/>
    </row>
    <row r="203" spans="1:7" ht="15" customHeight="1" x14ac:dyDescent="0.2">
      <c r="B203" s="645"/>
      <c r="C203" s="645"/>
      <c r="D203" s="645"/>
      <c r="E203" s="650"/>
      <c r="F203" s="422"/>
      <c r="G203" s="429"/>
    </row>
    <row r="204" spans="1:7" ht="15" customHeight="1" x14ac:dyDescent="0.2">
      <c r="B204" s="645"/>
      <c r="C204" s="645"/>
      <c r="D204" s="645"/>
      <c r="E204" s="650"/>
      <c r="F204" s="422"/>
      <c r="G204" s="429"/>
    </row>
    <row r="205" spans="1:7" ht="15" customHeight="1" x14ac:dyDescent="0.2">
      <c r="B205" s="645"/>
      <c r="C205" s="645"/>
      <c r="D205" s="645"/>
      <c r="E205" s="650"/>
      <c r="F205" s="422"/>
      <c r="G205" s="429"/>
    </row>
    <row r="206" spans="1:7" ht="36.75" customHeight="1" x14ac:dyDescent="0.2">
      <c r="B206" s="645"/>
      <c r="C206" s="645"/>
      <c r="D206" s="645"/>
      <c r="E206" s="650"/>
      <c r="F206" s="422"/>
      <c r="G206" s="429"/>
    </row>
    <row r="207" spans="1:7" s="455" customFormat="1" ht="13.5" customHeight="1" x14ac:dyDescent="0.2">
      <c r="A207" s="433"/>
      <c r="B207" s="434"/>
      <c r="C207" s="452"/>
      <c r="D207" s="452"/>
      <c r="E207" s="436"/>
      <c r="F207" s="453"/>
      <c r="G207" s="454" t="s">
        <v>404</v>
      </c>
    </row>
    <row r="208" spans="1:7" s="456" customFormat="1" ht="13.5" thickBot="1" x14ac:dyDescent="0.25">
      <c r="B208" s="391" t="s">
        <v>470</v>
      </c>
      <c r="C208" s="424" t="s">
        <v>618</v>
      </c>
      <c r="D208" s="391"/>
      <c r="E208" s="392"/>
      <c r="F208" s="393"/>
      <c r="G208" s="425">
        <f>G254</f>
        <v>0</v>
      </c>
    </row>
    <row r="209" spans="1:9" ht="6.75" customHeight="1" thickTop="1" x14ac:dyDescent="0.2">
      <c r="C209" s="448"/>
      <c r="F209" s="422"/>
      <c r="G209" s="429"/>
    </row>
    <row r="210" spans="1:9" s="463" customFormat="1" ht="15" customHeight="1" x14ac:dyDescent="0.2">
      <c r="A210" s="413"/>
      <c r="B210" s="457"/>
      <c r="C210" s="458" t="s">
        <v>407</v>
      </c>
      <c r="D210" s="459" t="s">
        <v>408</v>
      </c>
      <c r="E210" s="460" t="s">
        <v>409</v>
      </c>
      <c r="F210" s="461" t="s">
        <v>410</v>
      </c>
      <c r="G210" s="462" t="s">
        <v>404</v>
      </c>
    </row>
    <row r="211" spans="1:9" ht="6" customHeight="1" x14ac:dyDescent="0.2">
      <c r="C211" s="448"/>
      <c r="F211" s="422"/>
      <c r="G211" s="429"/>
    </row>
    <row r="212" spans="1:9" s="207" customFormat="1" ht="15" customHeight="1" x14ac:dyDescent="0.2">
      <c r="B212" s="371" t="s">
        <v>470</v>
      </c>
      <c r="C212" s="384" t="s">
        <v>571</v>
      </c>
      <c r="D212" s="331"/>
      <c r="E212" s="367"/>
      <c r="F212" s="422"/>
      <c r="G212" s="429"/>
    </row>
    <row r="213" spans="1:9" ht="63.75" x14ac:dyDescent="0.2">
      <c r="A213" s="370"/>
      <c r="B213" s="464" t="s">
        <v>619</v>
      </c>
      <c r="C213" s="366" t="s">
        <v>620</v>
      </c>
      <c r="E213" s="465"/>
    </row>
    <row r="214" spans="1:9" x14ac:dyDescent="0.2">
      <c r="B214" s="464"/>
      <c r="C214" s="448" t="s">
        <v>621</v>
      </c>
      <c r="D214" s="331" t="s">
        <v>21</v>
      </c>
      <c r="E214" s="443">
        <v>9.8000000000000007</v>
      </c>
      <c r="G214" s="466">
        <f>F214*E214</f>
        <v>0</v>
      </c>
    </row>
    <row r="215" spans="1:9" x14ac:dyDescent="0.2">
      <c r="C215" s="448" t="s">
        <v>622</v>
      </c>
      <c r="D215" s="331" t="s">
        <v>21</v>
      </c>
      <c r="E215" s="443">
        <v>45.1</v>
      </c>
      <c r="G215" s="466">
        <f>F215*E215</f>
        <v>0</v>
      </c>
    </row>
    <row r="216" spans="1:9" x14ac:dyDescent="0.2">
      <c r="E216" s="465"/>
    </row>
    <row r="217" spans="1:9" x14ac:dyDescent="0.2">
      <c r="B217" s="464" t="s">
        <v>623</v>
      </c>
      <c r="C217" s="335" t="s">
        <v>624</v>
      </c>
      <c r="D217" s="335"/>
      <c r="E217" s="465"/>
      <c r="F217" s="422"/>
      <c r="G217" s="429"/>
    </row>
    <row r="218" spans="1:9" x14ac:dyDescent="0.2">
      <c r="C218" s="448" t="s">
        <v>625</v>
      </c>
      <c r="D218" s="331" t="s">
        <v>19</v>
      </c>
      <c r="E218" s="465">
        <v>1</v>
      </c>
      <c r="G218" s="333">
        <f t="shared" ref="G218:G225" si="1">F218*E218</f>
        <v>0</v>
      </c>
    </row>
    <row r="219" spans="1:9" x14ac:dyDescent="0.2">
      <c r="C219" s="335" t="s">
        <v>626</v>
      </c>
      <c r="D219" s="331" t="s">
        <v>19</v>
      </c>
      <c r="E219" s="465">
        <v>1</v>
      </c>
      <c r="G219" s="467">
        <f t="shared" si="1"/>
        <v>0</v>
      </c>
    </row>
    <row r="220" spans="1:9" x14ac:dyDescent="0.2">
      <c r="C220" s="448" t="s">
        <v>627</v>
      </c>
      <c r="D220" s="331" t="s">
        <v>19</v>
      </c>
      <c r="E220" s="465">
        <v>1</v>
      </c>
      <c r="G220" s="333">
        <f t="shared" si="1"/>
        <v>0</v>
      </c>
    </row>
    <row r="221" spans="1:9" x14ac:dyDescent="0.2">
      <c r="C221" s="448" t="s">
        <v>628</v>
      </c>
      <c r="D221" s="331" t="s">
        <v>19</v>
      </c>
      <c r="E221" s="465">
        <v>1</v>
      </c>
      <c r="G221" s="333">
        <f t="shared" si="1"/>
        <v>0</v>
      </c>
    </row>
    <row r="222" spans="1:9" s="364" customFormat="1" ht="12.75" customHeight="1" x14ac:dyDescent="0.25">
      <c r="A222" s="207"/>
      <c r="B222" s="331"/>
      <c r="C222" s="448" t="s">
        <v>629</v>
      </c>
      <c r="D222" s="331" t="s">
        <v>19</v>
      </c>
      <c r="E222" s="465">
        <v>1</v>
      </c>
      <c r="F222" s="368"/>
      <c r="G222" s="333">
        <f t="shared" si="1"/>
        <v>0</v>
      </c>
      <c r="H222" s="369"/>
      <c r="I222" s="369"/>
    </row>
    <row r="223" spans="1:9" s="364" customFormat="1" ht="12.75" customHeight="1" x14ac:dyDescent="0.25">
      <c r="A223" s="207"/>
      <c r="B223" s="331"/>
      <c r="C223" s="448" t="s">
        <v>630</v>
      </c>
      <c r="D223" s="331" t="s">
        <v>19</v>
      </c>
      <c r="E223" s="465">
        <v>1</v>
      </c>
      <c r="F223" s="368"/>
      <c r="G223" s="333">
        <f t="shared" si="1"/>
        <v>0</v>
      </c>
      <c r="H223" s="369"/>
      <c r="I223" s="369"/>
    </row>
    <row r="224" spans="1:9" s="364" customFormat="1" ht="12.75" customHeight="1" x14ac:dyDescent="0.25">
      <c r="A224" s="207"/>
      <c r="B224" s="331"/>
      <c r="C224" s="448" t="s">
        <v>631</v>
      </c>
      <c r="D224" s="331" t="s">
        <v>19</v>
      </c>
      <c r="E224" s="465">
        <v>2</v>
      </c>
      <c r="F224" s="368"/>
      <c r="G224" s="333">
        <f t="shared" si="1"/>
        <v>0</v>
      </c>
      <c r="H224" s="369"/>
      <c r="I224" s="369"/>
    </row>
    <row r="225" spans="1:9" s="364" customFormat="1" ht="12.75" customHeight="1" x14ac:dyDescent="0.25">
      <c r="A225" s="207"/>
      <c r="B225" s="331"/>
      <c r="C225" s="448" t="s">
        <v>632</v>
      </c>
      <c r="D225" s="331" t="s">
        <v>19</v>
      </c>
      <c r="E225" s="465">
        <v>2</v>
      </c>
      <c r="F225" s="368"/>
      <c r="G225" s="333">
        <f t="shared" si="1"/>
        <v>0</v>
      </c>
      <c r="H225" s="369"/>
      <c r="I225" s="369"/>
    </row>
    <row r="226" spans="1:9" s="364" customFormat="1" ht="12" customHeight="1" x14ac:dyDescent="0.25">
      <c r="A226" s="207"/>
      <c r="B226" s="331"/>
      <c r="C226" s="448" t="s">
        <v>633</v>
      </c>
      <c r="D226" s="331"/>
      <c r="E226" s="465"/>
      <c r="F226" s="422"/>
      <c r="G226" s="333"/>
      <c r="H226" s="369"/>
      <c r="I226" s="369"/>
    </row>
    <row r="227" spans="1:9" ht="9.75" customHeight="1" x14ac:dyDescent="0.2">
      <c r="C227" s="448"/>
      <c r="E227" s="465"/>
      <c r="F227" s="564"/>
      <c r="G227" s="333"/>
    </row>
    <row r="228" spans="1:9" ht="38.25" x14ac:dyDescent="0.2">
      <c r="B228" s="468" t="s">
        <v>634</v>
      </c>
      <c r="C228" s="469" t="s">
        <v>635</v>
      </c>
      <c r="D228" s="469"/>
      <c r="E228" s="470"/>
      <c r="F228" s="471"/>
      <c r="G228" s="472"/>
    </row>
    <row r="229" spans="1:9" x14ac:dyDescent="0.2">
      <c r="B229" s="468"/>
      <c r="C229" s="448" t="s">
        <v>636</v>
      </c>
      <c r="D229" s="473" t="s">
        <v>19</v>
      </c>
      <c r="E229" s="474">
        <v>1</v>
      </c>
      <c r="F229" s="475"/>
      <c r="G229" s="476">
        <f>F229*E229</f>
        <v>0</v>
      </c>
    </row>
    <row r="230" spans="1:9" x14ac:dyDescent="0.2">
      <c r="B230" s="473"/>
      <c r="C230" s="448" t="s">
        <v>637</v>
      </c>
      <c r="D230" s="473" t="s">
        <v>19</v>
      </c>
      <c r="E230" s="474">
        <v>1</v>
      </c>
      <c r="F230" s="475"/>
      <c r="G230" s="476">
        <f>F230*E230</f>
        <v>0</v>
      </c>
    </row>
    <row r="231" spans="1:9" ht="9" customHeight="1" x14ac:dyDescent="0.2">
      <c r="E231" s="465"/>
      <c r="F231" s="422"/>
    </row>
    <row r="232" spans="1:9" ht="51" x14ac:dyDescent="0.2">
      <c r="B232" s="331" t="s">
        <v>638</v>
      </c>
      <c r="C232" s="335" t="s">
        <v>639</v>
      </c>
      <c r="D232" s="335"/>
      <c r="E232" s="465"/>
      <c r="F232" s="422"/>
      <c r="G232" s="429"/>
    </row>
    <row r="233" spans="1:9" s="388" customFormat="1" ht="16.5" x14ac:dyDescent="0.25">
      <c r="A233" s="207"/>
      <c r="B233" s="331"/>
      <c r="C233" s="448" t="s">
        <v>640</v>
      </c>
      <c r="D233" s="477"/>
      <c r="E233" s="207"/>
      <c r="F233" s="422"/>
      <c r="G233" s="429"/>
      <c r="H233" s="369"/>
      <c r="I233" s="369"/>
    </row>
    <row r="234" spans="1:9" ht="15.75" customHeight="1" x14ac:dyDescent="0.2">
      <c r="C234" s="448" t="s">
        <v>641</v>
      </c>
      <c r="D234" s="331" t="s">
        <v>19</v>
      </c>
      <c r="E234" s="465">
        <v>2</v>
      </c>
      <c r="G234" s="333">
        <f>F234*E234</f>
        <v>0</v>
      </c>
    </row>
    <row r="235" spans="1:9" ht="8.25" customHeight="1" x14ac:dyDescent="0.2">
      <c r="C235" s="448"/>
      <c r="E235" s="465"/>
      <c r="F235" s="564"/>
      <c r="G235" s="333"/>
    </row>
    <row r="236" spans="1:9" ht="80.25" customHeight="1" x14ac:dyDescent="0.2">
      <c r="B236" s="331" t="s">
        <v>642</v>
      </c>
      <c r="C236" s="366" t="s">
        <v>643</v>
      </c>
      <c r="E236" s="465"/>
    </row>
    <row r="237" spans="1:9" ht="16.5" customHeight="1" x14ac:dyDescent="0.2">
      <c r="C237" s="448" t="s">
        <v>644</v>
      </c>
      <c r="E237" s="465"/>
      <c r="F237" s="422"/>
      <c r="G237" s="429"/>
    </row>
    <row r="238" spans="1:9" ht="16.5" customHeight="1" x14ac:dyDescent="0.2">
      <c r="C238" s="448" t="s">
        <v>591</v>
      </c>
      <c r="D238" s="331" t="s">
        <v>19</v>
      </c>
      <c r="E238" s="465">
        <v>1</v>
      </c>
      <c r="G238" s="333">
        <f>F238*E238</f>
        <v>0</v>
      </c>
    </row>
    <row r="239" spans="1:9" x14ac:dyDescent="0.2">
      <c r="E239" s="465"/>
    </row>
    <row r="240" spans="1:9" ht="76.5" x14ac:dyDescent="0.2">
      <c r="B240" s="331" t="s">
        <v>645</v>
      </c>
      <c r="C240" s="335" t="s">
        <v>646</v>
      </c>
      <c r="D240" s="335"/>
      <c r="E240" s="465"/>
      <c r="F240" s="422"/>
      <c r="G240" s="429"/>
    </row>
    <row r="241" spans="2:8" ht="15.75" x14ac:dyDescent="0.2">
      <c r="C241" s="448" t="s">
        <v>647</v>
      </c>
      <c r="E241" s="465"/>
      <c r="F241" s="422"/>
      <c r="G241" s="429"/>
    </row>
    <row r="242" spans="2:8" x14ac:dyDescent="0.2">
      <c r="C242" s="448" t="s">
        <v>641</v>
      </c>
      <c r="D242" s="331" t="s">
        <v>19</v>
      </c>
      <c r="E242" s="465">
        <v>1</v>
      </c>
      <c r="G242" s="333">
        <f>F242*E242</f>
        <v>0</v>
      </c>
      <c r="H242" s="552">
        <f>SUM(E218:E242)</f>
        <v>16</v>
      </c>
    </row>
    <row r="243" spans="2:8" ht="7.5" customHeight="1" x14ac:dyDescent="0.2">
      <c r="E243" s="369"/>
      <c r="F243" s="422"/>
      <c r="G243" s="207"/>
    </row>
    <row r="244" spans="2:8" ht="63.75" x14ac:dyDescent="0.2">
      <c r="B244" s="331" t="s">
        <v>648</v>
      </c>
      <c r="C244" s="335" t="s">
        <v>649</v>
      </c>
      <c r="D244" s="331" t="s">
        <v>19</v>
      </c>
      <c r="E244" s="465">
        <v>1</v>
      </c>
      <c r="G244" s="333">
        <f>F244*E244</f>
        <v>0</v>
      </c>
    </row>
    <row r="245" spans="2:8" ht="9.9499999999999993" customHeight="1" x14ac:dyDescent="0.2">
      <c r="C245" s="335"/>
      <c r="E245" s="465"/>
      <c r="G245" s="333"/>
    </row>
    <row r="246" spans="2:8" ht="42.75" customHeight="1" x14ac:dyDescent="0.2">
      <c r="B246" s="331" t="s">
        <v>650</v>
      </c>
      <c r="C246" s="335" t="s">
        <v>651</v>
      </c>
      <c r="D246" s="331" t="s">
        <v>19</v>
      </c>
      <c r="E246" s="465">
        <v>1</v>
      </c>
      <c r="G246" s="333">
        <f>F246*E246</f>
        <v>0</v>
      </c>
    </row>
    <row r="247" spans="2:8" x14ac:dyDescent="0.2">
      <c r="E247" s="465"/>
    </row>
    <row r="248" spans="2:8" ht="28.5" customHeight="1" x14ac:dyDescent="0.2">
      <c r="B248" s="331" t="s">
        <v>652</v>
      </c>
      <c r="C248" s="335" t="s">
        <v>653</v>
      </c>
      <c r="D248" s="331" t="s">
        <v>21</v>
      </c>
      <c r="E248" s="367">
        <v>54.900000000000006</v>
      </c>
      <c r="G248" s="333">
        <f>F248*E248</f>
        <v>0</v>
      </c>
    </row>
    <row r="249" spans="2:8" x14ac:dyDescent="0.2">
      <c r="C249" s="335"/>
      <c r="G249" s="333"/>
    </row>
    <row r="250" spans="2:8" ht="63.75" x14ac:dyDescent="0.2">
      <c r="B250" s="331" t="s">
        <v>654</v>
      </c>
      <c r="C250" s="366" t="s">
        <v>655</v>
      </c>
      <c r="D250" s="331" t="s">
        <v>19</v>
      </c>
      <c r="E250" s="367">
        <v>1</v>
      </c>
      <c r="G250" s="333">
        <f>F250*E250</f>
        <v>0</v>
      </c>
    </row>
    <row r="251" spans="2:8" ht="7.5" customHeight="1" x14ac:dyDescent="0.2"/>
    <row r="252" spans="2:8" x14ac:dyDescent="0.2">
      <c r="B252" s="331" t="s">
        <v>656</v>
      </c>
      <c r="C252" s="366" t="s">
        <v>657</v>
      </c>
      <c r="D252" s="331">
        <v>10</v>
      </c>
      <c r="G252" s="336">
        <f>SUM(G213:G251)*(D252/100)</f>
        <v>0</v>
      </c>
    </row>
    <row r="253" spans="2:8" ht="6.75" customHeight="1" x14ac:dyDescent="0.25">
      <c r="B253" s="231"/>
      <c r="C253" s="478"/>
      <c r="D253" s="231"/>
      <c r="E253" s="231"/>
      <c r="F253" s="231"/>
      <c r="G253" s="231"/>
    </row>
    <row r="254" spans="2:8" ht="13.5" thickBot="1" x14ac:dyDescent="0.25">
      <c r="B254" s="391" t="s">
        <v>470</v>
      </c>
      <c r="C254" s="432" t="s">
        <v>658</v>
      </c>
      <c r="D254" s="424" t="s">
        <v>615</v>
      </c>
      <c r="E254" s="392"/>
      <c r="F254" s="393"/>
      <c r="G254" s="425">
        <f>SUM(G214:G253)</f>
        <v>0</v>
      </c>
    </row>
    <row r="255" spans="2:8" ht="17.25" customHeight="1" thickTop="1" x14ac:dyDescent="0.25">
      <c r="B255" s="231"/>
      <c r="C255" s="478"/>
      <c r="D255" s="231"/>
      <c r="E255" s="231"/>
      <c r="F255" s="231"/>
      <c r="G255" s="231"/>
    </row>
    <row r="256" spans="2:8" ht="21" customHeight="1" x14ac:dyDescent="0.2">
      <c r="B256" s="479" t="s">
        <v>659</v>
      </c>
      <c r="C256" s="324"/>
      <c r="D256" s="322"/>
      <c r="E256" s="480"/>
      <c r="F256" s="481"/>
      <c r="G256" s="482"/>
    </row>
    <row r="257" spans="2:7" ht="16.5" customHeight="1" x14ac:dyDescent="0.2">
      <c r="B257" s="479"/>
      <c r="C257" s="366" t="s">
        <v>660</v>
      </c>
      <c r="D257" s="322"/>
      <c r="E257" s="480"/>
      <c r="F257" s="481"/>
      <c r="G257" s="482"/>
    </row>
    <row r="258" spans="2:7" x14ac:dyDescent="0.2">
      <c r="B258" s="371"/>
      <c r="C258" s="384"/>
      <c r="D258" s="372"/>
      <c r="E258" s="483"/>
      <c r="F258" s="484"/>
      <c r="G258" s="375"/>
    </row>
    <row r="259" spans="2:7" ht="34.5" customHeight="1" x14ac:dyDescent="0.2">
      <c r="B259" s="301" t="s">
        <v>479</v>
      </c>
      <c r="C259" s="646" t="s">
        <v>480</v>
      </c>
      <c r="D259" s="646"/>
      <c r="E259" s="646"/>
      <c r="F259" s="646"/>
      <c r="G259" s="646"/>
    </row>
    <row r="260" spans="2:7" ht="14.25" customHeight="1" x14ac:dyDescent="0.2">
      <c r="B260" s="485"/>
      <c r="C260" s="366" t="s">
        <v>661</v>
      </c>
      <c r="D260" s="485"/>
      <c r="E260" s="486"/>
      <c r="F260" s="487"/>
      <c r="G260" s="488"/>
    </row>
    <row r="261" spans="2:7" ht="27.75" customHeight="1" x14ac:dyDescent="0.2">
      <c r="B261" s="371"/>
      <c r="C261" s="384"/>
      <c r="D261" s="384"/>
      <c r="E261" s="384"/>
      <c r="F261" s="384"/>
      <c r="G261" s="384"/>
    </row>
    <row r="262" spans="2:7" ht="6" customHeight="1" x14ac:dyDescent="0.2">
      <c r="C262" s="384"/>
      <c r="D262" s="384"/>
      <c r="E262" s="384"/>
      <c r="F262" s="384"/>
      <c r="G262" s="384"/>
    </row>
    <row r="263" spans="2:7" ht="29.25" customHeight="1" x14ac:dyDescent="0.2">
      <c r="C263" s="384"/>
      <c r="D263" s="384"/>
      <c r="E263" s="384"/>
      <c r="F263" s="384"/>
      <c r="G263" s="384"/>
    </row>
    <row r="264" spans="2:7" ht="6" customHeight="1" x14ac:dyDescent="0.2">
      <c r="C264" s="384"/>
      <c r="D264" s="384"/>
      <c r="E264" s="384"/>
      <c r="F264" s="384"/>
      <c r="G264" s="384"/>
    </row>
    <row r="265" spans="2:7" ht="12.75" customHeight="1" x14ac:dyDescent="0.2">
      <c r="C265" s="384"/>
      <c r="D265" s="384"/>
      <c r="E265" s="384"/>
      <c r="F265" s="384"/>
      <c r="G265" s="384"/>
    </row>
    <row r="266" spans="2:7" ht="5.25" customHeight="1" x14ac:dyDescent="0.2">
      <c r="C266" s="384"/>
      <c r="D266" s="384"/>
      <c r="E266" s="384"/>
      <c r="F266" s="384"/>
      <c r="G266" s="384"/>
    </row>
    <row r="267" spans="2:7" x14ac:dyDescent="0.2">
      <c r="C267" s="384"/>
      <c r="D267" s="384"/>
      <c r="E267" s="384"/>
      <c r="F267" s="384"/>
      <c r="G267" s="384"/>
    </row>
    <row r="268" spans="2:7" x14ac:dyDescent="0.2">
      <c r="C268" s="384"/>
      <c r="D268" s="384"/>
      <c r="E268" s="384"/>
      <c r="F268" s="384"/>
      <c r="G268" s="384"/>
    </row>
    <row r="269" spans="2:7" ht="45" customHeight="1" x14ac:dyDescent="0.2">
      <c r="B269" s="371"/>
      <c r="C269" s="384"/>
      <c r="D269" s="384"/>
      <c r="E269" s="384"/>
      <c r="F269" s="384"/>
      <c r="G269" s="384"/>
    </row>
    <row r="270" spans="2:7" ht="9.75" customHeight="1" x14ac:dyDescent="0.2">
      <c r="B270" s="371"/>
      <c r="C270" s="384"/>
      <c r="D270" s="384"/>
      <c r="E270" s="384"/>
      <c r="F270" s="384"/>
      <c r="G270" s="384"/>
    </row>
    <row r="271" spans="2:7" x14ac:dyDescent="0.2">
      <c r="B271" s="489"/>
      <c r="C271" s="384"/>
      <c r="D271" s="384"/>
      <c r="E271" s="384"/>
      <c r="F271" s="384"/>
      <c r="G271" s="384"/>
    </row>
    <row r="272" spans="2:7" ht="6.75" customHeight="1" x14ac:dyDescent="0.2">
      <c r="B272" s="371"/>
      <c r="C272" s="384"/>
      <c r="D272" s="384"/>
      <c r="E272" s="384"/>
      <c r="F272" s="384"/>
      <c r="G272" s="384"/>
    </row>
    <row r="273" spans="2:7" x14ac:dyDescent="0.2">
      <c r="B273" s="489"/>
      <c r="C273" s="384"/>
      <c r="D273" s="384"/>
      <c r="E273" s="384"/>
      <c r="F273" s="384"/>
      <c r="G273" s="384"/>
    </row>
    <row r="274" spans="2:7" ht="6" customHeight="1" x14ac:dyDescent="0.2">
      <c r="C274" s="384"/>
      <c r="D274" s="384"/>
      <c r="E274" s="384"/>
      <c r="F274" s="384"/>
      <c r="G274" s="384"/>
    </row>
    <row r="275" spans="2:7" ht="82.5" customHeight="1" x14ac:dyDescent="0.2">
      <c r="B275" s="489"/>
      <c r="C275" s="384"/>
      <c r="D275" s="384"/>
      <c r="E275" s="384"/>
      <c r="F275" s="384"/>
      <c r="G275" s="384"/>
    </row>
    <row r="276" spans="2:7" ht="7.5" customHeight="1" x14ac:dyDescent="0.2">
      <c r="B276" s="489"/>
      <c r="C276" s="384"/>
      <c r="D276" s="384"/>
      <c r="E276" s="384"/>
      <c r="F276" s="384"/>
      <c r="G276" s="384"/>
    </row>
    <row r="277" spans="2:7" ht="53.25" customHeight="1" x14ac:dyDescent="0.2">
      <c r="B277" s="489"/>
      <c r="C277" s="384"/>
      <c r="D277" s="384"/>
      <c r="E277" s="384"/>
      <c r="F277" s="384"/>
      <c r="G277" s="384"/>
    </row>
    <row r="278" spans="2:7" ht="6.75" customHeight="1" x14ac:dyDescent="0.2">
      <c r="C278" s="384"/>
      <c r="D278" s="384"/>
      <c r="E278" s="384"/>
      <c r="F278" s="384"/>
      <c r="G278" s="384"/>
    </row>
    <row r="279" spans="2:7" x14ac:dyDescent="0.2">
      <c r="B279" s="490"/>
      <c r="C279" s="384"/>
      <c r="D279" s="384"/>
      <c r="E279" s="384"/>
      <c r="F279" s="384"/>
      <c r="G279" s="384"/>
    </row>
    <row r="280" spans="2:7" ht="54.75" customHeight="1" x14ac:dyDescent="0.2">
      <c r="C280" s="384"/>
      <c r="D280" s="384"/>
      <c r="E280" s="384"/>
      <c r="F280" s="384"/>
      <c r="G280" s="384"/>
    </row>
    <row r="281" spans="2:7" ht="9" customHeight="1" x14ac:dyDescent="0.2">
      <c r="B281" s="371"/>
      <c r="C281" s="384"/>
      <c r="D281" s="384"/>
      <c r="E281" s="384"/>
      <c r="F281" s="384"/>
      <c r="G281" s="384"/>
    </row>
    <row r="282" spans="2:7" ht="67.5" customHeight="1" x14ac:dyDescent="0.2">
      <c r="B282" s="489"/>
      <c r="C282" s="384"/>
      <c r="D282" s="384"/>
      <c r="E282" s="384"/>
      <c r="F282" s="384"/>
      <c r="G282" s="384"/>
    </row>
    <row r="283" spans="2:7" ht="6" customHeight="1" x14ac:dyDescent="0.2">
      <c r="C283" s="384"/>
      <c r="D283" s="384"/>
      <c r="E283" s="384"/>
      <c r="F283" s="384"/>
      <c r="G283" s="384"/>
    </row>
    <row r="284" spans="2:7" ht="67.5" customHeight="1" x14ac:dyDescent="0.2">
      <c r="B284" s="489"/>
      <c r="C284" s="384"/>
      <c r="D284" s="384"/>
      <c r="E284" s="384"/>
      <c r="F284" s="384"/>
      <c r="G284" s="384"/>
    </row>
    <row r="285" spans="2:7" ht="4.5" customHeight="1" x14ac:dyDescent="0.2">
      <c r="C285" s="384"/>
      <c r="D285" s="384"/>
      <c r="E285" s="384"/>
      <c r="F285" s="384"/>
      <c r="G285" s="384"/>
    </row>
    <row r="286" spans="2:7" ht="27.75" customHeight="1" x14ac:dyDescent="0.2">
      <c r="B286" s="489"/>
      <c r="C286" s="384"/>
      <c r="D286" s="384"/>
      <c r="E286" s="384"/>
      <c r="F286" s="384"/>
      <c r="G286" s="384"/>
    </row>
    <row r="287" spans="2:7" ht="5.25" customHeight="1" x14ac:dyDescent="0.2">
      <c r="C287" s="384"/>
      <c r="D287" s="384"/>
      <c r="E287" s="384"/>
      <c r="F287" s="384"/>
      <c r="G287" s="384"/>
    </row>
    <row r="288" spans="2:7" x14ac:dyDescent="0.2">
      <c r="B288" s="489"/>
      <c r="C288" s="384"/>
      <c r="D288" s="384"/>
      <c r="E288" s="384"/>
      <c r="F288" s="384"/>
      <c r="G288" s="384"/>
    </row>
    <row r="289" spans="1:9" ht="6" customHeight="1" x14ac:dyDescent="0.2">
      <c r="C289" s="384"/>
      <c r="D289" s="384"/>
      <c r="E289" s="384"/>
      <c r="F289" s="384"/>
      <c r="G289" s="384"/>
    </row>
    <row r="290" spans="1:9" ht="53.25" customHeight="1" x14ac:dyDescent="0.2">
      <c r="B290" s="489"/>
      <c r="C290" s="384"/>
      <c r="D290" s="384"/>
      <c r="E290" s="384"/>
      <c r="F290" s="384"/>
      <c r="G290" s="384"/>
    </row>
    <row r="291" spans="1:9" ht="9.75" customHeight="1" x14ac:dyDescent="0.2">
      <c r="B291" s="371"/>
      <c r="C291" s="384"/>
      <c r="D291" s="384"/>
      <c r="E291" s="384"/>
      <c r="F291" s="384"/>
      <c r="G291" s="384"/>
    </row>
    <row r="292" spans="1:9" x14ac:dyDescent="0.2">
      <c r="C292" s="384"/>
      <c r="D292" s="384"/>
      <c r="E292" s="384"/>
      <c r="F292" s="384"/>
      <c r="G292" s="384"/>
    </row>
    <row r="293" spans="1:9" x14ac:dyDescent="0.2">
      <c r="C293" s="384"/>
      <c r="D293" s="384"/>
      <c r="E293" s="384"/>
      <c r="F293" s="384"/>
      <c r="G293" s="384"/>
    </row>
    <row r="294" spans="1:9" ht="13.5" thickBot="1" x14ac:dyDescent="0.25">
      <c r="B294" s="391"/>
      <c r="C294" s="384"/>
      <c r="D294" s="384"/>
      <c r="E294" s="384"/>
      <c r="F294" s="384"/>
      <c r="G294" s="384"/>
    </row>
    <row r="295" spans="1:9" ht="13.5" thickTop="1" x14ac:dyDescent="0.2">
      <c r="C295" s="384"/>
      <c r="D295" s="384"/>
      <c r="E295" s="384"/>
      <c r="F295" s="384"/>
      <c r="G295" s="384"/>
    </row>
    <row r="296" spans="1:9" x14ac:dyDescent="0.2">
      <c r="C296" s="384"/>
      <c r="D296" s="384"/>
      <c r="E296" s="384"/>
      <c r="F296" s="384"/>
      <c r="G296" s="384"/>
    </row>
    <row r="297" spans="1:9" x14ac:dyDescent="0.2">
      <c r="C297" s="384"/>
      <c r="D297" s="384"/>
      <c r="E297" s="384"/>
      <c r="F297" s="384"/>
      <c r="G297" s="384"/>
    </row>
    <row r="298" spans="1:9" s="364" customFormat="1" ht="16.5" x14ac:dyDescent="0.25">
      <c r="A298" s="207"/>
      <c r="B298" s="331"/>
      <c r="C298" s="384"/>
      <c r="D298" s="384"/>
      <c r="E298" s="384"/>
      <c r="F298" s="384"/>
      <c r="G298" s="384"/>
      <c r="H298" s="369"/>
      <c r="I298" s="369"/>
    </row>
    <row r="299" spans="1:9" ht="6" customHeight="1" x14ac:dyDescent="0.2">
      <c r="C299" s="384"/>
      <c r="D299" s="384"/>
      <c r="E299" s="384"/>
      <c r="F299" s="384"/>
      <c r="G299" s="384"/>
    </row>
    <row r="300" spans="1:9" ht="15" customHeight="1" x14ac:dyDescent="0.2">
      <c r="C300" s="384"/>
      <c r="D300" s="384"/>
      <c r="E300" s="384"/>
      <c r="F300" s="384"/>
      <c r="G300" s="384"/>
    </row>
    <row r="301" spans="1:9" x14ac:dyDescent="0.2">
      <c r="C301" s="384"/>
      <c r="D301" s="384"/>
      <c r="E301" s="384"/>
      <c r="F301" s="384"/>
      <c r="G301" s="384"/>
    </row>
    <row r="302" spans="1:9" x14ac:dyDescent="0.2">
      <c r="C302" s="384"/>
      <c r="D302" s="384"/>
      <c r="E302" s="384"/>
      <c r="F302" s="384"/>
      <c r="G302" s="384"/>
    </row>
    <row r="303" spans="1:9" x14ac:dyDescent="0.2">
      <c r="C303" s="384"/>
      <c r="D303" s="384"/>
      <c r="E303" s="384"/>
      <c r="F303" s="384"/>
      <c r="G303" s="384"/>
    </row>
    <row r="304" spans="1:9" s="388" customFormat="1" ht="16.5" x14ac:dyDescent="0.25">
      <c r="A304" s="207"/>
      <c r="B304" s="331"/>
      <c r="C304" s="384"/>
      <c r="D304" s="384"/>
      <c r="E304" s="384"/>
      <c r="F304" s="384"/>
      <c r="G304" s="384"/>
      <c r="H304" s="369"/>
      <c r="I304" s="369"/>
    </row>
    <row r="305" spans="3:7" x14ac:dyDescent="0.2">
      <c r="C305" s="384"/>
      <c r="D305" s="384"/>
      <c r="E305" s="384"/>
      <c r="F305" s="384"/>
      <c r="G305" s="384"/>
    </row>
    <row r="306" spans="3:7" x14ac:dyDescent="0.2">
      <c r="C306" s="384"/>
      <c r="D306" s="384"/>
      <c r="E306" s="384"/>
      <c r="F306" s="384"/>
      <c r="G306" s="384"/>
    </row>
    <row r="307" spans="3:7" x14ac:dyDescent="0.2">
      <c r="C307" s="384"/>
      <c r="D307" s="384"/>
      <c r="E307" s="384"/>
      <c r="F307" s="384"/>
      <c r="G307" s="384"/>
    </row>
    <row r="308" spans="3:7" x14ac:dyDescent="0.2">
      <c r="C308" s="384"/>
      <c r="D308" s="384"/>
      <c r="E308" s="384"/>
      <c r="F308" s="384"/>
      <c r="G308" s="384"/>
    </row>
    <row r="309" spans="3:7" ht="8.25" customHeight="1" x14ac:dyDescent="0.2">
      <c r="C309" s="384"/>
      <c r="D309" s="384"/>
      <c r="E309" s="384"/>
      <c r="F309" s="384"/>
      <c r="G309" s="384"/>
    </row>
    <row r="310" spans="3:7" x14ac:dyDescent="0.2">
      <c r="C310" s="384"/>
      <c r="D310" s="384"/>
      <c r="E310" s="384"/>
      <c r="F310" s="384"/>
      <c r="G310" s="384"/>
    </row>
    <row r="311" spans="3:7" ht="7.5" customHeight="1" x14ac:dyDescent="0.2">
      <c r="C311" s="384"/>
      <c r="D311" s="384"/>
      <c r="E311" s="384"/>
      <c r="F311" s="384"/>
      <c r="G311" s="384"/>
    </row>
    <row r="312" spans="3:7" x14ac:dyDescent="0.2">
      <c r="C312" s="384"/>
      <c r="D312" s="384"/>
      <c r="E312" s="384"/>
      <c r="F312" s="384"/>
      <c r="G312" s="384"/>
    </row>
    <row r="313" spans="3:7" ht="7.5" customHeight="1" x14ac:dyDescent="0.2">
      <c r="C313" s="384"/>
      <c r="D313" s="384"/>
      <c r="E313" s="384"/>
      <c r="F313" s="384"/>
      <c r="G313" s="384"/>
    </row>
    <row r="314" spans="3:7" x14ac:dyDescent="0.2">
      <c r="C314" s="384"/>
      <c r="D314" s="384"/>
      <c r="E314" s="384"/>
      <c r="F314" s="384"/>
      <c r="G314" s="384"/>
    </row>
    <row r="315" spans="3:7" x14ac:dyDescent="0.2">
      <c r="C315" s="384"/>
      <c r="D315" s="384"/>
      <c r="E315" s="384"/>
      <c r="F315" s="384"/>
      <c r="G315" s="384"/>
    </row>
    <row r="316" spans="3:7" ht="8.25" customHeight="1" x14ac:dyDescent="0.2">
      <c r="C316" s="384"/>
      <c r="D316" s="384"/>
      <c r="E316" s="384"/>
      <c r="F316" s="384"/>
      <c r="G316" s="384"/>
    </row>
    <row r="317" spans="3:7" x14ac:dyDescent="0.2">
      <c r="C317" s="384"/>
      <c r="D317" s="384"/>
      <c r="E317" s="384"/>
      <c r="F317" s="384"/>
      <c r="G317" s="384"/>
    </row>
    <row r="318" spans="3:7" x14ac:dyDescent="0.2">
      <c r="C318" s="384"/>
      <c r="D318" s="384"/>
      <c r="E318" s="384"/>
      <c r="F318" s="384"/>
      <c r="G318" s="384"/>
    </row>
    <row r="319" spans="3:7" ht="6.75" customHeight="1" x14ac:dyDescent="0.2">
      <c r="C319" s="384"/>
      <c r="D319" s="384"/>
      <c r="E319" s="384"/>
      <c r="F319" s="384"/>
      <c r="G319" s="384"/>
    </row>
    <row r="320" spans="3:7" x14ac:dyDescent="0.2">
      <c r="C320" s="384"/>
      <c r="D320" s="384"/>
      <c r="E320" s="384"/>
      <c r="F320" s="384"/>
      <c r="G320" s="384"/>
    </row>
    <row r="321" spans="1:9" s="207" customFormat="1" x14ac:dyDescent="0.2">
      <c r="B321" s="331"/>
      <c r="C321" s="384"/>
      <c r="D321" s="384"/>
      <c r="E321" s="384"/>
      <c r="F321" s="384"/>
      <c r="G321" s="384"/>
      <c r="H321" s="369"/>
      <c r="I321" s="369"/>
    </row>
    <row r="322" spans="1:9" ht="8.25" customHeight="1" x14ac:dyDescent="0.2">
      <c r="C322" s="384"/>
      <c r="D322" s="384"/>
      <c r="E322" s="384"/>
      <c r="F322" s="384"/>
      <c r="G322" s="384"/>
    </row>
    <row r="323" spans="1:9" ht="68.25" customHeight="1" x14ac:dyDescent="0.2">
      <c r="C323" s="384"/>
      <c r="D323" s="384"/>
      <c r="E323" s="384"/>
      <c r="F323" s="384"/>
      <c r="G323" s="384"/>
    </row>
    <row r="324" spans="1:9" ht="9.9499999999999993" customHeight="1" x14ac:dyDescent="0.2">
      <c r="C324" s="384"/>
      <c r="D324" s="384"/>
      <c r="E324" s="384"/>
      <c r="F324" s="384"/>
      <c r="G324" s="384"/>
    </row>
    <row r="325" spans="1:9" ht="56.25" customHeight="1" x14ac:dyDescent="0.2">
      <c r="C325" s="384"/>
      <c r="D325" s="384"/>
      <c r="E325" s="384"/>
      <c r="F325" s="384"/>
      <c r="G325" s="384"/>
    </row>
    <row r="326" spans="1:9" ht="9.9499999999999993" customHeight="1" x14ac:dyDescent="0.2">
      <c r="C326" s="384"/>
      <c r="D326" s="384"/>
      <c r="E326" s="384"/>
      <c r="F326" s="384"/>
      <c r="G326" s="384"/>
    </row>
    <row r="327" spans="1:9" ht="34.5" customHeight="1" x14ac:dyDescent="0.2">
      <c r="C327" s="384"/>
      <c r="D327" s="384"/>
      <c r="E327" s="384"/>
      <c r="F327" s="384"/>
      <c r="G327" s="384"/>
    </row>
    <row r="328" spans="1:9" ht="9.9499999999999993" customHeight="1" x14ac:dyDescent="0.2">
      <c r="C328" s="384"/>
      <c r="D328" s="384"/>
      <c r="E328" s="384"/>
      <c r="F328" s="384"/>
      <c r="G328" s="384"/>
    </row>
    <row r="329" spans="1:9" x14ac:dyDescent="0.2">
      <c r="C329" s="384"/>
      <c r="D329" s="384"/>
      <c r="E329" s="384"/>
      <c r="F329" s="384"/>
      <c r="G329" s="384"/>
    </row>
    <row r="330" spans="1:9" ht="6" customHeight="1" x14ac:dyDescent="0.2">
      <c r="C330" s="384"/>
      <c r="D330" s="384"/>
      <c r="E330" s="384"/>
      <c r="F330" s="384"/>
      <c r="G330" s="384"/>
    </row>
    <row r="331" spans="1:9" x14ac:dyDescent="0.2">
      <c r="C331" s="384"/>
      <c r="D331" s="384"/>
      <c r="E331" s="384"/>
      <c r="F331" s="384"/>
      <c r="G331" s="384"/>
    </row>
    <row r="332" spans="1:9" x14ac:dyDescent="0.2">
      <c r="C332" s="384"/>
      <c r="D332" s="384"/>
      <c r="E332" s="384"/>
      <c r="F332" s="384"/>
      <c r="G332" s="384"/>
    </row>
    <row r="333" spans="1:9" ht="15" customHeight="1" x14ac:dyDescent="0.2">
      <c r="C333" s="384"/>
      <c r="D333" s="384"/>
      <c r="E333" s="384"/>
      <c r="F333" s="384"/>
      <c r="G333" s="384"/>
    </row>
    <row r="334" spans="1:9" s="364" customFormat="1" ht="16.5" customHeight="1" x14ac:dyDescent="0.25">
      <c r="A334" s="207"/>
      <c r="B334" s="331"/>
      <c r="C334" s="384"/>
      <c r="D334" s="384"/>
      <c r="E334" s="384"/>
      <c r="F334" s="384"/>
      <c r="G334" s="384"/>
      <c r="H334" s="369"/>
      <c r="I334" s="369"/>
    </row>
    <row r="335" spans="1:9" ht="3" customHeight="1" x14ac:dyDescent="0.2">
      <c r="C335" s="384"/>
      <c r="D335" s="384"/>
      <c r="E335" s="384"/>
      <c r="F335" s="384"/>
      <c r="G335" s="384"/>
    </row>
    <row r="336" spans="1:9" ht="15" customHeight="1" x14ac:dyDescent="0.2">
      <c r="C336" s="384"/>
      <c r="D336" s="384"/>
      <c r="E336" s="384"/>
      <c r="F336" s="384"/>
      <c r="G336" s="384"/>
    </row>
    <row r="337" spans="3:7" ht="15" customHeight="1" x14ac:dyDescent="0.2">
      <c r="C337" s="384"/>
      <c r="D337" s="384"/>
      <c r="E337" s="384"/>
      <c r="F337" s="384"/>
      <c r="G337" s="384"/>
    </row>
    <row r="338" spans="3:7" ht="15" customHeight="1" x14ac:dyDescent="0.2">
      <c r="C338" s="384"/>
      <c r="D338" s="384"/>
      <c r="E338" s="384"/>
      <c r="F338" s="384"/>
      <c r="G338" s="384"/>
    </row>
    <row r="339" spans="3:7" ht="15" customHeight="1" x14ac:dyDescent="0.2">
      <c r="C339" s="384"/>
      <c r="D339" s="384"/>
      <c r="E339" s="384"/>
      <c r="F339" s="384"/>
      <c r="G339" s="384"/>
    </row>
    <row r="340" spans="3:7" ht="15" customHeight="1" x14ac:dyDescent="0.2">
      <c r="C340" s="384"/>
      <c r="D340" s="384"/>
      <c r="E340" s="384"/>
      <c r="F340" s="384"/>
      <c r="G340" s="384"/>
    </row>
    <row r="341" spans="3:7" ht="15" customHeight="1" x14ac:dyDescent="0.2">
      <c r="C341" s="384"/>
      <c r="D341" s="384"/>
      <c r="E341" s="384"/>
      <c r="F341" s="384"/>
      <c r="G341" s="384"/>
    </row>
    <row r="342" spans="3:7" ht="15" customHeight="1" x14ac:dyDescent="0.2">
      <c r="C342" s="384"/>
      <c r="D342" s="384"/>
      <c r="E342" s="384"/>
      <c r="F342" s="384"/>
      <c r="G342" s="384"/>
    </row>
    <row r="343" spans="3:7" ht="15" customHeight="1" x14ac:dyDescent="0.2">
      <c r="C343" s="384"/>
      <c r="D343" s="384"/>
      <c r="E343" s="384"/>
      <c r="F343" s="384"/>
      <c r="G343" s="384"/>
    </row>
    <row r="344" spans="3:7" ht="15" customHeight="1" x14ac:dyDescent="0.2">
      <c r="C344" s="384"/>
      <c r="D344" s="384"/>
      <c r="E344" s="384"/>
      <c r="F344" s="384"/>
      <c r="G344" s="384"/>
    </row>
    <row r="345" spans="3:7" ht="15" customHeight="1" x14ac:dyDescent="0.2">
      <c r="C345" s="384"/>
      <c r="D345" s="384"/>
      <c r="E345" s="384"/>
      <c r="F345" s="384"/>
      <c r="G345" s="384"/>
    </row>
    <row r="346" spans="3:7" ht="15" customHeight="1" x14ac:dyDescent="0.2">
      <c r="C346" s="384"/>
      <c r="D346" s="384"/>
      <c r="E346" s="384"/>
      <c r="F346" s="384"/>
      <c r="G346" s="384"/>
    </row>
    <row r="347" spans="3:7" ht="15" customHeight="1" x14ac:dyDescent="0.2">
      <c r="C347" s="384"/>
      <c r="D347" s="384"/>
      <c r="E347" s="384"/>
      <c r="F347" s="384"/>
      <c r="G347" s="384"/>
    </row>
    <row r="348" spans="3:7" ht="15" customHeight="1" x14ac:dyDescent="0.2">
      <c r="C348" s="384"/>
      <c r="D348" s="384"/>
      <c r="E348" s="384"/>
      <c r="F348" s="384"/>
      <c r="G348" s="384"/>
    </row>
    <row r="349" spans="3:7" ht="15" customHeight="1" x14ac:dyDescent="0.2">
      <c r="C349" s="384"/>
      <c r="D349" s="384"/>
      <c r="E349" s="384"/>
      <c r="F349" s="384"/>
      <c r="G349" s="384"/>
    </row>
    <row r="350" spans="3:7" ht="15" customHeight="1" x14ac:dyDescent="0.2">
      <c r="C350" s="384"/>
      <c r="D350" s="384"/>
      <c r="E350" s="384"/>
      <c r="F350" s="384"/>
      <c r="G350" s="384"/>
    </row>
    <row r="351" spans="3:7" ht="15" customHeight="1" x14ac:dyDescent="0.2">
      <c r="C351" s="384"/>
      <c r="D351" s="384"/>
      <c r="E351" s="384"/>
      <c r="F351" s="384"/>
      <c r="G351" s="384"/>
    </row>
    <row r="352" spans="3:7" x14ac:dyDescent="0.2">
      <c r="C352" s="384"/>
      <c r="D352" s="384"/>
      <c r="E352" s="384"/>
      <c r="F352" s="384"/>
      <c r="G352" s="384"/>
    </row>
    <row r="353" spans="1:9" s="455" customFormat="1" x14ac:dyDescent="0.2">
      <c r="A353" s="207"/>
      <c r="B353" s="331"/>
      <c r="C353" s="366"/>
      <c r="D353" s="331"/>
      <c r="E353" s="367"/>
      <c r="F353" s="368"/>
      <c r="G353" s="336"/>
      <c r="H353" s="369"/>
      <c r="I353" s="369"/>
    </row>
    <row r="354" spans="1:9" s="456" customFormat="1" ht="13.5" thickBot="1" x14ac:dyDescent="0.25">
      <c r="A354" s="207"/>
      <c r="B354" s="331"/>
      <c r="C354" s="366"/>
      <c r="D354" s="331"/>
      <c r="E354" s="367"/>
      <c r="F354" s="368"/>
      <c r="G354" s="336"/>
      <c r="H354" s="369"/>
      <c r="I354" s="369"/>
    </row>
    <row r="355" spans="1:9" ht="10.5" customHeight="1" thickTop="1" x14ac:dyDescent="0.2"/>
    <row r="356" spans="1:9" s="463" customFormat="1" ht="15" customHeight="1" x14ac:dyDescent="0.2">
      <c r="A356" s="207"/>
      <c r="B356" s="331"/>
      <c r="C356" s="366"/>
      <c r="D356" s="331"/>
      <c r="E356" s="367"/>
      <c r="F356" s="368"/>
      <c r="G356" s="336"/>
      <c r="H356" s="369"/>
      <c r="I356" s="369"/>
    </row>
    <row r="357" spans="1:9" ht="9.9499999999999993" customHeight="1" x14ac:dyDescent="0.2"/>
    <row r="358" spans="1:9" s="207" customFormat="1" ht="15" customHeight="1" x14ac:dyDescent="0.2">
      <c r="B358" s="331"/>
      <c r="C358" s="366"/>
      <c r="D358" s="331"/>
      <c r="E358" s="367"/>
      <c r="F358" s="368"/>
      <c r="G358" s="336"/>
      <c r="H358" s="369"/>
      <c r="I358" s="369"/>
    </row>
    <row r="365" spans="1:9" s="207" customFormat="1" x14ac:dyDescent="0.2">
      <c r="B365" s="331"/>
      <c r="C365" s="366"/>
      <c r="D365" s="331"/>
      <c r="E365" s="367"/>
      <c r="F365" s="368"/>
      <c r="G365" s="336"/>
      <c r="H365" s="369"/>
      <c r="I365" s="369"/>
    </row>
    <row r="366" spans="1:9" s="207" customFormat="1" ht="8.25" customHeight="1" x14ac:dyDescent="0.2">
      <c r="B366" s="331"/>
      <c r="C366" s="366"/>
      <c r="D366" s="331"/>
      <c r="E366" s="367"/>
      <c r="F366" s="368"/>
      <c r="G366" s="336"/>
      <c r="H366" s="369"/>
      <c r="I366" s="369"/>
    </row>
    <row r="367" spans="1:9" s="207" customFormat="1" x14ac:dyDescent="0.2">
      <c r="B367" s="331"/>
      <c r="C367" s="366"/>
      <c r="D367" s="331"/>
      <c r="E367" s="367"/>
      <c r="F367" s="368"/>
      <c r="G367" s="336"/>
      <c r="H367" s="369"/>
      <c r="I367" s="369"/>
    </row>
    <row r="368" spans="1:9" s="207" customFormat="1" x14ac:dyDescent="0.2">
      <c r="B368" s="331"/>
      <c r="C368" s="366"/>
      <c r="D368" s="331"/>
      <c r="E368" s="367"/>
      <c r="F368" s="368"/>
      <c r="G368" s="336"/>
      <c r="H368" s="369"/>
      <c r="I368" s="369"/>
    </row>
    <row r="369" spans="1:9" s="207" customFormat="1" x14ac:dyDescent="0.2">
      <c r="B369" s="331"/>
      <c r="C369" s="366"/>
      <c r="D369" s="331"/>
      <c r="E369" s="367"/>
      <c r="F369" s="368"/>
      <c r="G369" s="336"/>
      <c r="H369" s="369"/>
      <c r="I369" s="369"/>
    </row>
    <row r="370" spans="1:9" s="207" customFormat="1" x14ac:dyDescent="0.2">
      <c r="B370" s="331"/>
      <c r="C370" s="366"/>
      <c r="D370" s="331"/>
      <c r="E370" s="367"/>
      <c r="F370" s="368"/>
      <c r="G370" s="336"/>
      <c r="H370" s="369"/>
      <c r="I370" s="369"/>
    </row>
    <row r="371" spans="1:9" s="207" customFormat="1" x14ac:dyDescent="0.2">
      <c r="B371" s="331"/>
      <c r="C371" s="366"/>
      <c r="D371" s="331"/>
      <c r="E371" s="367"/>
      <c r="F371" s="368"/>
      <c r="G371" s="336"/>
      <c r="H371" s="369"/>
      <c r="I371" s="369"/>
    </row>
    <row r="372" spans="1:9" s="207" customFormat="1" ht="7.5" customHeight="1" x14ac:dyDescent="0.2">
      <c r="B372" s="331"/>
      <c r="C372" s="366"/>
      <c r="D372" s="331"/>
      <c r="E372" s="367"/>
      <c r="F372" s="368"/>
      <c r="G372" s="336"/>
      <c r="H372" s="369"/>
      <c r="I372" s="369"/>
    </row>
    <row r="374" spans="1:9" ht="7.5" customHeight="1" x14ac:dyDescent="0.2"/>
    <row r="375" spans="1:9" ht="55.5" customHeight="1" x14ac:dyDescent="0.2"/>
    <row r="376" spans="1:9" ht="6.75" customHeight="1" x14ac:dyDescent="0.2"/>
    <row r="378" spans="1:9" ht="8.25" customHeight="1" x14ac:dyDescent="0.2"/>
    <row r="379" spans="1:9" s="423" customFormat="1" ht="13.5" thickBot="1" x14ac:dyDescent="0.25">
      <c r="A379" s="207"/>
      <c r="B379" s="331"/>
      <c r="C379" s="366"/>
      <c r="D379" s="331"/>
      <c r="E379" s="367"/>
      <c r="F379" s="368"/>
      <c r="G379" s="336"/>
      <c r="H379" s="369"/>
      <c r="I379" s="369"/>
    </row>
    <row r="380" spans="1:9" s="370" customFormat="1" ht="13.5" thickTop="1" x14ac:dyDescent="0.2">
      <c r="A380" s="207"/>
      <c r="B380" s="331"/>
      <c r="C380" s="366"/>
      <c r="D380" s="331"/>
      <c r="E380" s="367"/>
      <c r="F380" s="368"/>
      <c r="G380" s="336"/>
      <c r="H380" s="369"/>
      <c r="I380" s="369"/>
    </row>
    <row r="381" spans="1:9" s="491" customFormat="1" ht="15" x14ac:dyDescent="0.2">
      <c r="A381" s="207"/>
      <c r="B381" s="331"/>
      <c r="C381" s="366"/>
      <c r="D381" s="331"/>
      <c r="E381" s="367"/>
      <c r="F381" s="368"/>
      <c r="G381" s="336"/>
      <c r="H381" s="369"/>
      <c r="I381" s="369"/>
    </row>
    <row r="382" spans="1:9" s="491" customFormat="1" ht="21" customHeight="1" x14ac:dyDescent="0.2">
      <c r="A382" s="207"/>
      <c r="B382" s="331"/>
      <c r="C382" s="366"/>
      <c r="D382" s="331"/>
      <c r="E382" s="367"/>
      <c r="F382" s="368"/>
      <c r="G382" s="336"/>
      <c r="H382" s="369"/>
      <c r="I382" s="369"/>
    </row>
  </sheetData>
  <sheetProtection algorithmName="SHA-512" hashValue="NxaIIuUCaPKHVuZAyWRziry/zLewVeDDuX2n7y1oTFTMmzyA+E97LNTdY0MSk4quXN0Y3NCtPA/VkOqC0DBBXQ==" saltValue="54Y5fWy6UR8TwRrJBSCm1g==" spinCount="100000" sheet="1" objects="1" scenarios="1"/>
  <mergeCells count="7">
    <mergeCell ref="C259:G259"/>
    <mergeCell ref="B3:G3"/>
    <mergeCell ref="C19:G19"/>
    <mergeCell ref="B31:E31"/>
    <mergeCell ref="B34:E46"/>
    <mergeCell ref="B136:E138"/>
    <mergeCell ref="B192:E206"/>
  </mergeCells>
  <conditionalFormatting sqref="F184 F58 F168 F170 F172 F174 F176 F178 F180 F158 F146 F148 F127 F123 F161 F182 F113 F119 F121 F71 F69 F93 F86 F89 F91 F84 F95 F54 F56 F52 F154:F155 F99:F101 F109:F111 F218 F220:F225">
    <cfRule type="expression" dxfId="56" priority="17">
      <formula>F52=""</formula>
    </cfRule>
  </conditionalFormatting>
  <conditionalFormatting sqref="F67">
    <cfRule type="expression" dxfId="55" priority="14">
      <formula>F67=""</formula>
    </cfRule>
  </conditionalFormatting>
  <conditionalFormatting sqref="F166">
    <cfRule type="expression" dxfId="54" priority="16">
      <formula>F166=""</formula>
    </cfRule>
  </conditionalFormatting>
  <conditionalFormatting sqref="F103">
    <cfRule type="expression" dxfId="53" priority="13">
      <formula>F103=""</formula>
    </cfRule>
  </conditionalFormatting>
  <conditionalFormatting sqref="F106">
    <cfRule type="expression" dxfId="52" priority="15">
      <formula>F106=""</formula>
    </cfRule>
  </conditionalFormatting>
  <conditionalFormatting sqref="F61:F65">
    <cfRule type="expression" dxfId="51" priority="12">
      <formula>F61=""</formula>
    </cfRule>
  </conditionalFormatting>
  <conditionalFormatting sqref="F98">
    <cfRule type="expression" dxfId="50" priority="11">
      <formula>F98=""</formula>
    </cfRule>
  </conditionalFormatting>
  <conditionalFormatting sqref="F116">
    <cfRule type="expression" dxfId="49" priority="10">
      <formula>F116=""</formula>
    </cfRule>
  </conditionalFormatting>
  <conditionalFormatting sqref="F151">
    <cfRule type="expression" dxfId="48" priority="9">
      <formula>F151=""</formula>
    </cfRule>
  </conditionalFormatting>
  <conditionalFormatting sqref="F234">
    <cfRule type="expression" dxfId="47" priority="8">
      <formula>F234=""</formula>
    </cfRule>
  </conditionalFormatting>
  <conditionalFormatting sqref="F248 F250 F246 F244 F242">
    <cfRule type="expression" dxfId="46" priority="7">
      <formula>F242=""</formula>
    </cfRule>
  </conditionalFormatting>
  <conditionalFormatting sqref="F164">
    <cfRule type="expression" dxfId="45" priority="6">
      <formula>F164=""</formula>
    </cfRule>
  </conditionalFormatting>
  <conditionalFormatting sqref="F215">
    <cfRule type="expression" dxfId="44" priority="5">
      <formula>F215=""</formula>
    </cfRule>
  </conditionalFormatting>
  <conditionalFormatting sqref="F214">
    <cfRule type="expression" dxfId="43" priority="4">
      <formula>F214=""</formula>
    </cfRule>
  </conditionalFormatting>
  <conditionalFormatting sqref="F229:F230">
    <cfRule type="expression" dxfId="42" priority="3">
      <formula>F229=""</formula>
    </cfRule>
  </conditionalFormatting>
  <conditionalFormatting sqref="F238">
    <cfRule type="expression" dxfId="41" priority="2">
      <formula>F238=""</formula>
    </cfRule>
  </conditionalFormatting>
  <conditionalFormatting sqref="F219">
    <cfRule type="expression" dxfId="40" priority="1">
      <formula>F219=""</formula>
    </cfRule>
  </conditionalFormatting>
  <pageMargins left="0.70866141732283472" right="0.70866141732283472" top="0.74803149606299213" bottom="0.74803149606299213" header="0.31496062992125984" footer="0.31496062992125984"/>
  <pageSetup paperSize="9" scale="79" orientation="portrait" r:id="rId1"/>
  <headerFooter>
    <oddHeader>&amp;F</oddHeader>
    <oddFooter>&amp;R&amp;9&amp;P/&amp;N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3:T218"/>
  <sheetViews>
    <sheetView view="pageBreakPreview" zoomScaleNormal="100" zoomScaleSheetLayoutView="100" workbookViewId="0">
      <selection activeCell="E6" sqref="E6"/>
    </sheetView>
  </sheetViews>
  <sheetFormatPr defaultColWidth="9.33203125" defaultRowHeight="12.75" x14ac:dyDescent="0.2"/>
  <cols>
    <col min="1" max="1" width="1" style="207" customWidth="1"/>
    <col min="2" max="2" width="8.5" style="331" customWidth="1"/>
    <col min="3" max="3" width="62" style="366" customWidth="1"/>
    <col min="4" max="4" width="8.1640625" style="331" customWidth="1"/>
    <col min="5" max="5" width="10.1640625" style="367" customWidth="1"/>
    <col min="6" max="6" width="10.6640625" style="368" customWidth="1"/>
    <col min="7" max="7" width="22.1640625" style="336" customWidth="1"/>
    <col min="8" max="8" width="9.33203125" style="492"/>
    <col min="9" max="9" width="9.5" style="492" bestFit="1" customWidth="1"/>
    <col min="10" max="10" width="12.6640625" style="492" bestFit="1" customWidth="1"/>
    <col min="11" max="11" width="12.83203125" style="492" customWidth="1"/>
    <col min="12" max="12" width="12.6640625" style="492" bestFit="1" customWidth="1"/>
    <col min="13" max="20" width="9.33203125" style="492"/>
    <col min="21" max="16384" width="9.33203125" style="369"/>
  </cols>
  <sheetData>
    <row r="3" spans="1:20" s="364" customFormat="1" ht="16.5" x14ac:dyDescent="0.25">
      <c r="A3" s="363"/>
      <c r="B3" s="385" t="s">
        <v>662</v>
      </c>
      <c r="C3" s="309"/>
      <c r="D3" s="307"/>
      <c r="E3" s="408"/>
      <c r="F3" s="409"/>
      <c r="G3" s="410"/>
      <c r="H3" s="492"/>
      <c r="I3" s="492"/>
      <c r="J3" s="492"/>
      <c r="K3" s="492"/>
      <c r="L3" s="492"/>
      <c r="M3" s="492"/>
      <c r="N3" s="492"/>
      <c r="O3" s="492"/>
      <c r="P3" s="492"/>
      <c r="Q3" s="492"/>
      <c r="R3" s="492"/>
      <c r="S3" s="492"/>
      <c r="T3" s="492"/>
    </row>
    <row r="4" spans="1:20" s="364" customFormat="1" ht="16.5" x14ac:dyDescent="0.25">
      <c r="A4" s="363"/>
      <c r="B4" s="385"/>
      <c r="C4" s="309"/>
      <c r="D4" s="307"/>
      <c r="E4" s="408"/>
      <c r="F4" s="409"/>
      <c r="G4" s="410"/>
      <c r="H4" s="492"/>
      <c r="I4" s="492"/>
      <c r="J4" s="492"/>
      <c r="K4" s="492"/>
      <c r="L4" s="492"/>
      <c r="M4" s="492"/>
      <c r="N4" s="492"/>
      <c r="O4" s="492"/>
      <c r="P4" s="492"/>
      <c r="Q4" s="492"/>
      <c r="R4" s="492"/>
      <c r="S4" s="492"/>
      <c r="T4" s="492"/>
    </row>
    <row r="5" spans="1:20" ht="16.5" x14ac:dyDescent="0.2">
      <c r="B5" s="385" t="s">
        <v>663</v>
      </c>
      <c r="C5" s="302"/>
    </row>
    <row r="6" spans="1:20" x14ac:dyDescent="0.2">
      <c r="A6" s="370"/>
      <c r="B6" s="371" t="s">
        <v>464</v>
      </c>
      <c r="C6" s="372" t="s">
        <v>664</v>
      </c>
      <c r="D6" s="371"/>
      <c r="E6" s="373"/>
      <c r="F6" s="374"/>
      <c r="G6" s="375">
        <f>G38</f>
        <v>0</v>
      </c>
    </row>
    <row r="7" spans="1:20" x14ac:dyDescent="0.2">
      <c r="A7" s="370"/>
      <c r="B7" s="371" t="s">
        <v>468</v>
      </c>
      <c r="C7" s="384" t="s">
        <v>665</v>
      </c>
      <c r="D7" s="371"/>
      <c r="E7" s="373"/>
      <c r="F7" s="374"/>
      <c r="G7" s="375">
        <f>G126</f>
        <v>0</v>
      </c>
      <c r="I7" s="493">
        <f>G9/6</f>
        <v>0</v>
      </c>
    </row>
    <row r="8" spans="1:20" x14ac:dyDescent="0.2">
      <c r="A8" s="370"/>
      <c r="B8" s="371" t="s">
        <v>470</v>
      </c>
      <c r="C8" s="384" t="s">
        <v>666</v>
      </c>
      <c r="D8" s="371"/>
      <c r="E8" s="373"/>
      <c r="F8" s="374"/>
      <c r="G8" s="375">
        <f>G213</f>
        <v>0</v>
      </c>
    </row>
    <row r="9" spans="1:20" s="364" customFormat="1" ht="17.25" thickBot="1" x14ac:dyDescent="0.3">
      <c r="A9" s="376"/>
      <c r="B9" s="377"/>
      <c r="C9" s="378" t="s">
        <v>667</v>
      </c>
      <c r="D9" s="377"/>
      <c r="E9" s="379"/>
      <c r="F9" s="380"/>
      <c r="G9" s="381">
        <f>SUM(G6:G8)</f>
        <v>0</v>
      </c>
      <c r="H9" s="492"/>
      <c r="I9" s="493"/>
      <c r="J9" s="492"/>
      <c r="K9" s="492"/>
      <c r="L9" s="492"/>
      <c r="M9" s="492"/>
      <c r="N9" s="492"/>
      <c r="O9" s="492"/>
      <c r="P9" s="492"/>
      <c r="Q9" s="492"/>
      <c r="R9" s="492"/>
      <c r="S9" s="492"/>
      <c r="T9" s="492"/>
    </row>
    <row r="10" spans="1:20" ht="13.5" thickTop="1" x14ac:dyDescent="0.2">
      <c r="A10" s="370"/>
      <c r="B10" s="371"/>
      <c r="C10" s="384"/>
      <c r="D10" s="371"/>
      <c r="E10" s="373"/>
      <c r="F10" s="374"/>
      <c r="G10" s="375"/>
    </row>
    <row r="11" spans="1:20" x14ac:dyDescent="0.2">
      <c r="A11" s="370"/>
      <c r="B11" s="371"/>
      <c r="C11" s="366" t="s">
        <v>392</v>
      </c>
      <c r="G11" s="336">
        <f>G9*0.22</f>
        <v>0</v>
      </c>
    </row>
    <row r="12" spans="1:20" ht="17.25" thickBot="1" x14ac:dyDescent="0.25">
      <c r="A12" s="370"/>
      <c r="B12" s="391"/>
      <c r="C12" s="378" t="s">
        <v>668</v>
      </c>
      <c r="D12" s="377"/>
      <c r="E12" s="379"/>
      <c r="F12" s="380"/>
      <c r="G12" s="381">
        <f>G9+G11</f>
        <v>0</v>
      </c>
    </row>
    <row r="13" spans="1:20" ht="13.5" thickTop="1" x14ac:dyDescent="0.2">
      <c r="A13" s="370"/>
      <c r="B13" s="371"/>
      <c r="C13" s="384"/>
      <c r="D13" s="371"/>
      <c r="E13" s="373"/>
      <c r="F13" s="374"/>
      <c r="G13" s="375"/>
    </row>
    <row r="15" spans="1:20" s="491" customFormat="1" ht="36.75" customHeight="1" x14ac:dyDescent="0.2">
      <c r="A15" s="217"/>
      <c r="B15" s="652" t="s">
        <v>669</v>
      </c>
      <c r="C15" s="653"/>
      <c r="D15" s="653"/>
      <c r="E15" s="653"/>
      <c r="F15" s="481"/>
      <c r="G15" s="482"/>
      <c r="H15" s="492"/>
      <c r="I15" s="492"/>
      <c r="J15" s="492"/>
      <c r="K15" s="492"/>
      <c r="L15" s="492"/>
      <c r="M15" s="492"/>
      <c r="N15" s="492"/>
      <c r="O15" s="492"/>
      <c r="P15" s="492"/>
      <c r="Q15" s="492"/>
      <c r="R15" s="492"/>
      <c r="S15" s="492"/>
      <c r="T15" s="492"/>
    </row>
    <row r="16" spans="1:20" s="491" customFormat="1" ht="8.25" customHeight="1" x14ac:dyDescent="0.2">
      <c r="A16" s="217"/>
      <c r="B16" s="479"/>
      <c r="C16" s="324"/>
      <c r="D16" s="322"/>
      <c r="E16" s="480"/>
      <c r="F16" s="481"/>
      <c r="G16" s="482"/>
      <c r="H16" s="492"/>
      <c r="I16" s="492"/>
      <c r="J16" s="492"/>
      <c r="K16" s="492"/>
      <c r="L16" s="492"/>
      <c r="M16" s="492"/>
      <c r="N16" s="492"/>
      <c r="O16" s="492"/>
      <c r="P16" s="492"/>
      <c r="Q16" s="492"/>
      <c r="R16" s="492"/>
      <c r="S16" s="492"/>
      <c r="T16" s="492"/>
    </row>
    <row r="17" spans="2:7" x14ac:dyDescent="0.2">
      <c r="B17" s="654" t="s">
        <v>670</v>
      </c>
      <c r="C17" s="653"/>
      <c r="D17" s="653"/>
      <c r="E17" s="653"/>
    </row>
    <row r="18" spans="2:7" x14ac:dyDescent="0.2">
      <c r="B18" s="654"/>
      <c r="C18" s="653"/>
      <c r="D18" s="653"/>
      <c r="E18" s="653"/>
    </row>
    <row r="19" spans="2:7" x14ac:dyDescent="0.2">
      <c r="B19" s="654"/>
      <c r="C19" s="653"/>
      <c r="D19" s="653"/>
      <c r="E19" s="653"/>
    </row>
    <row r="20" spans="2:7" x14ac:dyDescent="0.2">
      <c r="B20" s="654"/>
      <c r="C20" s="653"/>
      <c r="D20" s="653"/>
      <c r="E20" s="653"/>
      <c r="F20" s="494"/>
      <c r="G20" s="207"/>
    </row>
    <row r="21" spans="2:7" x14ac:dyDescent="0.2">
      <c r="B21" s="654"/>
      <c r="C21" s="653"/>
      <c r="D21" s="653"/>
      <c r="E21" s="653"/>
      <c r="F21" s="494"/>
      <c r="G21" s="207"/>
    </row>
    <row r="22" spans="2:7" x14ac:dyDescent="0.2">
      <c r="B22" s="654"/>
      <c r="C22" s="653"/>
      <c r="D22" s="653"/>
      <c r="E22" s="653"/>
      <c r="F22" s="494"/>
      <c r="G22" s="207"/>
    </row>
    <row r="23" spans="2:7" x14ac:dyDescent="0.2">
      <c r="B23" s="654"/>
      <c r="C23" s="653"/>
      <c r="D23" s="653"/>
      <c r="E23" s="653"/>
      <c r="F23" s="494"/>
      <c r="G23" s="207"/>
    </row>
    <row r="24" spans="2:7" x14ac:dyDescent="0.2">
      <c r="B24" s="654"/>
      <c r="C24" s="653"/>
      <c r="D24" s="653"/>
      <c r="E24" s="653"/>
      <c r="F24" s="494"/>
      <c r="G24" s="207"/>
    </row>
    <row r="25" spans="2:7" x14ac:dyDescent="0.2">
      <c r="B25" s="654"/>
      <c r="C25" s="653"/>
      <c r="D25" s="653"/>
      <c r="E25" s="653"/>
      <c r="F25" s="494"/>
      <c r="G25" s="207"/>
    </row>
    <row r="26" spans="2:7" x14ac:dyDescent="0.2">
      <c r="B26" s="653"/>
      <c r="C26" s="653"/>
      <c r="D26" s="653"/>
      <c r="E26" s="653"/>
      <c r="F26" s="494"/>
      <c r="G26" s="207"/>
    </row>
    <row r="27" spans="2:7" x14ac:dyDescent="0.2">
      <c r="B27" s="653"/>
      <c r="C27" s="653"/>
      <c r="D27" s="653"/>
      <c r="E27" s="653"/>
      <c r="F27" s="494"/>
      <c r="G27" s="207"/>
    </row>
    <row r="28" spans="2:7" x14ac:dyDescent="0.2">
      <c r="B28" s="653"/>
      <c r="C28" s="653"/>
      <c r="D28" s="653"/>
      <c r="E28" s="653"/>
      <c r="F28" s="494"/>
      <c r="G28" s="207"/>
    </row>
    <row r="29" spans="2:7" x14ac:dyDescent="0.2">
      <c r="B29" s="653"/>
      <c r="C29" s="653"/>
      <c r="D29" s="653"/>
      <c r="E29" s="653"/>
      <c r="F29" s="494"/>
      <c r="G29" s="207"/>
    </row>
    <row r="30" spans="2:7" x14ac:dyDescent="0.2">
      <c r="B30" s="653"/>
      <c r="C30" s="653"/>
      <c r="D30" s="653"/>
      <c r="E30" s="653"/>
      <c r="F30" s="494"/>
      <c r="G30" s="207"/>
    </row>
    <row r="31" spans="2:7" x14ac:dyDescent="0.2">
      <c r="B31" s="653"/>
      <c r="C31" s="653"/>
      <c r="D31" s="653"/>
      <c r="E31" s="653"/>
      <c r="F31" s="494"/>
      <c r="G31" s="207"/>
    </row>
    <row r="32" spans="2:7" x14ac:dyDescent="0.2">
      <c r="B32" s="653"/>
      <c r="C32" s="653"/>
      <c r="D32" s="653"/>
      <c r="E32" s="653"/>
      <c r="F32" s="494"/>
      <c r="G32" s="207"/>
    </row>
    <row r="33" spans="1:9" x14ac:dyDescent="0.2">
      <c r="B33" s="653"/>
      <c r="C33" s="653"/>
      <c r="D33" s="653"/>
      <c r="E33" s="653"/>
      <c r="F33" s="494"/>
      <c r="G33" s="207"/>
    </row>
    <row r="34" spans="1:9" x14ac:dyDescent="0.2">
      <c r="B34" s="653"/>
      <c r="C34" s="653"/>
      <c r="D34" s="653"/>
      <c r="E34" s="653"/>
      <c r="F34" s="494"/>
      <c r="G34" s="207"/>
    </row>
    <row r="35" spans="1:9" x14ac:dyDescent="0.2">
      <c r="B35" s="653"/>
      <c r="C35" s="653"/>
      <c r="D35" s="653"/>
      <c r="E35" s="653"/>
      <c r="F35" s="494"/>
      <c r="G35" s="207"/>
    </row>
    <row r="36" spans="1:9" x14ac:dyDescent="0.2">
      <c r="B36" s="653"/>
      <c r="C36" s="653"/>
      <c r="D36" s="653"/>
      <c r="E36" s="653"/>
      <c r="F36" s="494"/>
      <c r="G36" s="207"/>
    </row>
    <row r="37" spans="1:9" ht="15" x14ac:dyDescent="0.2">
      <c r="B37" s="495"/>
      <c r="C37" s="495"/>
      <c r="D37" s="495"/>
      <c r="E37" s="495"/>
      <c r="F37" s="494"/>
      <c r="G37" s="207"/>
    </row>
    <row r="38" spans="1:9" ht="16.5" x14ac:dyDescent="0.2">
      <c r="B38" s="385" t="s">
        <v>671</v>
      </c>
      <c r="E38" s="420"/>
      <c r="G38" s="375">
        <f>G75+G119</f>
        <v>0</v>
      </c>
    </row>
    <row r="39" spans="1:9" x14ac:dyDescent="0.2">
      <c r="A39" s="413"/>
      <c r="B39" s="649" t="s">
        <v>672</v>
      </c>
      <c r="C39" s="649"/>
      <c r="D39" s="649"/>
      <c r="E39" s="649"/>
      <c r="G39" s="331"/>
    </row>
    <row r="40" spans="1:9" x14ac:dyDescent="0.2">
      <c r="A40" s="413"/>
      <c r="B40" s="649"/>
      <c r="C40" s="649"/>
      <c r="D40" s="649"/>
      <c r="E40" s="649"/>
      <c r="G40" s="331"/>
    </row>
    <row r="41" spans="1:9" x14ac:dyDescent="0.2">
      <c r="A41" s="413"/>
      <c r="B41" s="649"/>
      <c r="C41" s="649"/>
      <c r="D41" s="649"/>
      <c r="E41" s="649"/>
      <c r="G41" s="331"/>
    </row>
    <row r="42" spans="1:9" x14ac:dyDescent="0.2">
      <c r="A42" s="413"/>
      <c r="B42" s="649"/>
      <c r="C42" s="649"/>
      <c r="D42" s="649"/>
      <c r="E42" s="649"/>
      <c r="G42" s="331"/>
    </row>
    <row r="43" spans="1:9" x14ac:dyDescent="0.2">
      <c r="A43" s="413"/>
      <c r="B43" s="649"/>
      <c r="C43" s="649"/>
      <c r="D43" s="649"/>
      <c r="E43" s="649"/>
      <c r="G43" s="331"/>
      <c r="I43" s="496"/>
    </row>
    <row r="44" spans="1:9" x14ac:dyDescent="0.2">
      <c r="A44" s="413"/>
      <c r="B44" s="649"/>
      <c r="C44" s="649"/>
      <c r="D44" s="649"/>
      <c r="E44" s="649"/>
      <c r="G44" s="331"/>
      <c r="I44" s="496"/>
    </row>
    <row r="45" spans="1:9" x14ac:dyDescent="0.2">
      <c r="A45" s="413"/>
      <c r="B45" s="649"/>
      <c r="C45" s="649"/>
      <c r="D45" s="649"/>
      <c r="E45" s="649"/>
      <c r="G45" s="331"/>
    </row>
    <row r="46" spans="1:9" x14ac:dyDescent="0.2">
      <c r="A46" s="413"/>
      <c r="B46" s="649"/>
      <c r="C46" s="649"/>
      <c r="D46" s="649"/>
      <c r="E46" s="649"/>
      <c r="G46" s="331"/>
    </row>
    <row r="47" spans="1:9" x14ac:dyDescent="0.2">
      <c r="A47" s="413"/>
      <c r="B47" s="649"/>
      <c r="C47" s="649"/>
      <c r="D47" s="649"/>
      <c r="E47" s="649"/>
      <c r="G47" s="331"/>
    </row>
    <row r="48" spans="1:9" x14ac:dyDescent="0.2">
      <c r="A48" s="413"/>
      <c r="B48" s="649"/>
      <c r="C48" s="649"/>
      <c r="D48" s="649"/>
      <c r="E48" s="649"/>
      <c r="G48" s="331"/>
    </row>
    <row r="49" spans="1:7" x14ac:dyDescent="0.2">
      <c r="A49" s="413"/>
      <c r="B49" s="649"/>
      <c r="C49" s="649"/>
      <c r="D49" s="649"/>
      <c r="E49" s="649"/>
      <c r="G49" s="331"/>
    </row>
    <row r="50" spans="1:7" ht="16.5" customHeight="1" x14ac:dyDescent="0.2">
      <c r="A50" s="413"/>
      <c r="B50" s="649"/>
      <c r="C50" s="649"/>
      <c r="D50" s="649"/>
      <c r="E50" s="649"/>
      <c r="G50" s="331"/>
    </row>
    <row r="51" spans="1:7" x14ac:dyDescent="0.2">
      <c r="C51" s="497" t="s">
        <v>407</v>
      </c>
      <c r="D51" s="415" t="s">
        <v>408</v>
      </c>
      <c r="E51" s="498" t="s">
        <v>409</v>
      </c>
      <c r="F51" s="499" t="s">
        <v>410</v>
      </c>
      <c r="G51" s="500" t="s">
        <v>404</v>
      </c>
    </row>
    <row r="52" spans="1:7" x14ac:dyDescent="0.2">
      <c r="A52" s="370"/>
      <c r="B52" s="371" t="s">
        <v>464</v>
      </c>
      <c r="C52" s="384" t="s">
        <v>673</v>
      </c>
      <c r="D52" s="371"/>
      <c r="E52" s="501"/>
      <c r="F52" s="374"/>
      <c r="G52" s="375"/>
    </row>
    <row r="53" spans="1:7" ht="7.5" customHeight="1" x14ac:dyDescent="0.2">
      <c r="A53" s="370"/>
      <c r="B53" s="371"/>
      <c r="C53" s="384"/>
      <c r="D53" s="371"/>
      <c r="E53" s="501"/>
      <c r="F53" s="374"/>
      <c r="G53" s="375"/>
    </row>
    <row r="54" spans="1:7" ht="102" x14ac:dyDescent="0.2">
      <c r="B54" s="420" t="s">
        <v>491</v>
      </c>
      <c r="C54" s="366" t="s">
        <v>674</v>
      </c>
      <c r="D54" s="207"/>
      <c r="E54" s="207"/>
      <c r="F54" s="422"/>
      <c r="G54" s="207"/>
    </row>
    <row r="55" spans="1:7" ht="63.75" x14ac:dyDescent="0.2">
      <c r="C55" s="430" t="s">
        <v>675</v>
      </c>
      <c r="D55" s="331" t="s">
        <v>21</v>
      </c>
      <c r="E55" s="420">
        <v>24.8</v>
      </c>
      <c r="G55" s="333">
        <f>F55*E55</f>
        <v>0</v>
      </c>
    </row>
    <row r="56" spans="1:7" x14ac:dyDescent="0.2">
      <c r="C56" s="430" t="s">
        <v>676</v>
      </c>
      <c r="D56" s="331" t="s">
        <v>21</v>
      </c>
      <c r="E56" s="420">
        <v>10</v>
      </c>
      <c r="G56" s="333">
        <f>F56*E56</f>
        <v>0</v>
      </c>
    </row>
    <row r="57" spans="1:7" ht="8.25" customHeight="1" x14ac:dyDescent="0.2">
      <c r="C57" s="430"/>
      <c r="E57" s="420"/>
    </row>
    <row r="58" spans="1:7" ht="38.25" x14ac:dyDescent="0.2">
      <c r="B58" s="331" t="s">
        <v>495</v>
      </c>
      <c r="C58" s="366" t="s">
        <v>677</v>
      </c>
      <c r="D58" s="331" t="s">
        <v>21</v>
      </c>
      <c r="E58" s="420">
        <v>24.8</v>
      </c>
      <c r="G58" s="333">
        <f>F58*E58</f>
        <v>0</v>
      </c>
    </row>
    <row r="59" spans="1:7" ht="8.25" customHeight="1" x14ac:dyDescent="0.2">
      <c r="E59" s="420"/>
      <c r="G59" s="333"/>
    </row>
    <row r="60" spans="1:7" ht="137.25" customHeight="1" x14ac:dyDescent="0.2">
      <c r="B60" s="331" t="s">
        <v>678</v>
      </c>
      <c r="C60" s="366" t="s">
        <v>679</v>
      </c>
      <c r="D60" s="207"/>
      <c r="E60" s="207"/>
      <c r="F60" s="422"/>
      <c r="G60" s="207"/>
    </row>
    <row r="61" spans="1:7" ht="14.25" x14ac:dyDescent="0.2">
      <c r="C61" s="430" t="s">
        <v>680</v>
      </c>
      <c r="D61" s="331" t="s">
        <v>512</v>
      </c>
      <c r="E61" s="420">
        <v>32.140800000000013</v>
      </c>
      <c r="G61" s="333">
        <f>F61*E61</f>
        <v>0</v>
      </c>
    </row>
    <row r="62" spans="1:7" ht="14.25" x14ac:dyDescent="0.2">
      <c r="C62" s="430" t="s">
        <v>676</v>
      </c>
      <c r="D62" s="331" t="s">
        <v>512</v>
      </c>
      <c r="E62" s="420">
        <v>18</v>
      </c>
      <c r="G62" s="333">
        <f>F62*E62</f>
        <v>0</v>
      </c>
    </row>
    <row r="63" spans="1:7" ht="9" customHeight="1" x14ac:dyDescent="0.2">
      <c r="E63" s="420"/>
      <c r="G63" s="333"/>
    </row>
    <row r="64" spans="1:7" ht="76.5" x14ac:dyDescent="0.2">
      <c r="B64" s="331" t="s">
        <v>499</v>
      </c>
      <c r="C64" s="366" t="s">
        <v>681</v>
      </c>
      <c r="E64" s="420"/>
      <c r="G64" s="333"/>
    </row>
    <row r="65" spans="1:20" x14ac:dyDescent="0.2">
      <c r="C65" s="366" t="s">
        <v>682</v>
      </c>
      <c r="D65" s="331" t="s">
        <v>19</v>
      </c>
      <c r="E65" s="367">
        <v>10</v>
      </c>
      <c r="G65" s="333">
        <f t="shared" ref="G65" si="0">F65*E65</f>
        <v>0</v>
      </c>
    </row>
    <row r="66" spans="1:20" ht="6" customHeight="1" x14ac:dyDescent="0.2">
      <c r="G66" s="333"/>
    </row>
    <row r="67" spans="1:20" ht="38.25" x14ac:dyDescent="0.2">
      <c r="B67" s="331" t="s">
        <v>683</v>
      </c>
      <c r="C67" s="366" t="s">
        <v>684</v>
      </c>
      <c r="D67" s="331" t="s">
        <v>21</v>
      </c>
      <c r="E67" s="367">
        <v>10</v>
      </c>
      <c r="G67" s="333">
        <f>F67*E67</f>
        <v>0</v>
      </c>
      <c r="H67" s="369"/>
      <c r="I67" s="369"/>
      <c r="J67" s="369"/>
      <c r="K67" s="369"/>
      <c r="L67" s="369"/>
      <c r="M67" s="369"/>
      <c r="N67" s="369"/>
      <c r="O67" s="369"/>
      <c r="P67" s="369"/>
      <c r="Q67" s="369"/>
      <c r="R67" s="369"/>
      <c r="S67" s="369"/>
      <c r="T67" s="369"/>
    </row>
    <row r="68" spans="1:20" ht="6" customHeight="1" x14ac:dyDescent="0.2">
      <c r="F68" s="422"/>
      <c r="G68" s="333"/>
      <c r="H68" s="369"/>
      <c r="I68" s="369"/>
      <c r="J68" s="369"/>
      <c r="K68" s="369"/>
      <c r="L68" s="369"/>
      <c r="M68" s="369"/>
      <c r="N68" s="369"/>
      <c r="O68" s="369"/>
      <c r="P68" s="369"/>
      <c r="Q68" s="369"/>
      <c r="R68" s="369"/>
      <c r="S68" s="369"/>
      <c r="T68" s="369"/>
    </row>
    <row r="69" spans="1:20" ht="25.5" x14ac:dyDescent="0.2">
      <c r="B69" s="331" t="s">
        <v>506</v>
      </c>
      <c r="C69" s="366" t="s">
        <v>685</v>
      </c>
      <c r="D69" s="331" t="s">
        <v>10</v>
      </c>
      <c r="E69" s="367">
        <v>5</v>
      </c>
      <c r="G69" s="333">
        <f>F69*E69</f>
        <v>0</v>
      </c>
    </row>
    <row r="70" spans="1:20" ht="6" customHeight="1" x14ac:dyDescent="0.2"/>
    <row r="71" spans="1:20" ht="38.25" x14ac:dyDescent="0.2">
      <c r="B71" s="331" t="s">
        <v>510</v>
      </c>
      <c r="C71" s="366" t="s">
        <v>686</v>
      </c>
      <c r="D71" s="331" t="s">
        <v>512</v>
      </c>
      <c r="E71" s="420">
        <v>32.140800000000013</v>
      </c>
      <c r="G71" s="333">
        <f>F71*E71</f>
        <v>0</v>
      </c>
    </row>
    <row r="72" spans="1:20" ht="6" customHeight="1" x14ac:dyDescent="0.2">
      <c r="E72" s="420"/>
    </row>
    <row r="73" spans="1:20" x14ac:dyDescent="0.2">
      <c r="B73" s="331" t="s">
        <v>513</v>
      </c>
      <c r="C73" s="366" t="s">
        <v>514</v>
      </c>
      <c r="D73" s="331">
        <v>10</v>
      </c>
      <c r="E73" s="420"/>
      <c r="G73" s="336">
        <f>SUM(G55:G72)*(D73/100)</f>
        <v>0</v>
      </c>
    </row>
    <row r="74" spans="1:20" ht="6.75" customHeight="1" x14ac:dyDescent="0.2">
      <c r="E74" s="420"/>
    </row>
    <row r="75" spans="1:20" ht="13.5" thickBot="1" x14ac:dyDescent="0.25">
      <c r="A75" s="423"/>
      <c r="B75" s="391" t="s">
        <v>464</v>
      </c>
      <c r="C75" s="432" t="s">
        <v>687</v>
      </c>
      <c r="D75" s="391"/>
      <c r="E75" s="502"/>
      <c r="F75" s="393"/>
      <c r="G75" s="425">
        <f>SUM(G53:G73)</f>
        <v>0</v>
      </c>
    </row>
    <row r="76" spans="1:20" ht="13.5" thickTop="1" x14ac:dyDescent="0.2">
      <c r="E76" s="420"/>
    </row>
    <row r="77" spans="1:20" x14ac:dyDescent="0.2">
      <c r="E77" s="420"/>
    </row>
    <row r="78" spans="1:20" x14ac:dyDescent="0.2">
      <c r="A78" s="370"/>
      <c r="B78" s="371" t="s">
        <v>466</v>
      </c>
      <c r="C78" s="384" t="s">
        <v>8</v>
      </c>
      <c r="D78" s="371"/>
      <c r="E78" s="501"/>
      <c r="F78" s="374"/>
      <c r="G78" s="375"/>
    </row>
    <row r="79" spans="1:20" ht="7.5" customHeight="1" x14ac:dyDescent="0.2">
      <c r="A79" s="370"/>
      <c r="B79" s="371"/>
      <c r="C79" s="384"/>
      <c r="D79" s="371"/>
      <c r="E79" s="501"/>
      <c r="F79" s="374"/>
      <c r="G79" s="375"/>
    </row>
    <row r="80" spans="1:20" x14ac:dyDescent="0.2">
      <c r="A80" s="370"/>
      <c r="B80" s="371"/>
      <c r="C80" s="384" t="s">
        <v>7</v>
      </c>
      <c r="D80" s="371"/>
      <c r="E80" s="501"/>
      <c r="F80" s="374"/>
      <c r="G80" s="375"/>
    </row>
    <row r="81" spans="1:20" ht="78.75" customHeight="1" x14ac:dyDescent="0.2">
      <c r="A81" s="370"/>
      <c r="B81" s="331" t="s">
        <v>688</v>
      </c>
      <c r="C81" s="366" t="s">
        <v>689</v>
      </c>
      <c r="D81" s="207"/>
      <c r="E81" s="503">
        <v>68.569600000000008</v>
      </c>
      <c r="F81" s="422"/>
      <c r="G81" s="207"/>
    </row>
    <row r="82" spans="1:20" ht="48.75" x14ac:dyDescent="0.2">
      <c r="A82" s="370"/>
      <c r="C82" s="430" t="s">
        <v>690</v>
      </c>
      <c r="D82" s="457" t="s">
        <v>521</v>
      </c>
      <c r="E82" s="504">
        <v>32.569600000000008</v>
      </c>
      <c r="F82" s="505"/>
      <c r="G82" s="506">
        <f>F82*E82</f>
        <v>0</v>
      </c>
    </row>
    <row r="83" spans="1:20" ht="14.25" x14ac:dyDescent="0.2">
      <c r="A83" s="370"/>
      <c r="B83" s="371"/>
      <c r="C83" s="430" t="s">
        <v>691</v>
      </c>
      <c r="D83" s="457" t="s">
        <v>521</v>
      </c>
      <c r="E83" s="504">
        <v>18</v>
      </c>
      <c r="F83" s="505"/>
      <c r="G83" s="506">
        <f>F83*E83</f>
        <v>0</v>
      </c>
    </row>
    <row r="84" spans="1:20" ht="8.25" customHeight="1" x14ac:dyDescent="0.2">
      <c r="A84" s="370"/>
      <c r="B84" s="371"/>
      <c r="C84" s="507"/>
      <c r="D84" s="371"/>
      <c r="E84" s="501"/>
      <c r="F84" s="374"/>
      <c r="G84" s="375"/>
    </row>
    <row r="85" spans="1:20" ht="51" x14ac:dyDescent="0.2">
      <c r="A85" s="370"/>
      <c r="B85" s="331" t="s">
        <v>692</v>
      </c>
      <c r="C85" s="366" t="s">
        <v>693</v>
      </c>
      <c r="D85" s="457" t="s">
        <v>521</v>
      </c>
      <c r="E85" s="504">
        <v>18</v>
      </c>
      <c r="F85" s="505"/>
      <c r="G85" s="506">
        <f>F85*E85</f>
        <v>0</v>
      </c>
      <c r="H85" s="369"/>
      <c r="I85" s="369"/>
      <c r="J85" s="369"/>
      <c r="K85" s="369"/>
      <c r="L85" s="369"/>
      <c r="M85" s="369"/>
      <c r="N85" s="369"/>
      <c r="O85" s="369"/>
      <c r="P85" s="369"/>
      <c r="Q85" s="369"/>
      <c r="R85" s="369"/>
      <c r="S85" s="369"/>
      <c r="T85" s="369"/>
    </row>
    <row r="86" spans="1:20" s="513" customFormat="1" ht="10.5" customHeight="1" x14ac:dyDescent="0.2">
      <c r="A86" s="508"/>
      <c r="B86" s="509"/>
      <c r="C86" s="510"/>
      <c r="D86" s="511"/>
      <c r="E86" s="511"/>
      <c r="F86" s="512"/>
      <c r="G86" s="511"/>
    </row>
    <row r="87" spans="1:20" ht="54.75" customHeight="1" x14ac:dyDescent="0.2">
      <c r="A87" s="370"/>
      <c r="B87" s="331" t="s">
        <v>694</v>
      </c>
      <c r="C87" s="366" t="s">
        <v>695</v>
      </c>
      <c r="D87" s="207"/>
      <c r="E87" s="207"/>
      <c r="F87" s="422"/>
      <c r="G87" s="207"/>
    </row>
    <row r="88" spans="1:20" x14ac:dyDescent="0.2">
      <c r="A88" s="370"/>
      <c r="C88" s="366" t="s">
        <v>696</v>
      </c>
      <c r="D88" s="457" t="s">
        <v>19</v>
      </c>
      <c r="E88" s="504">
        <v>1</v>
      </c>
      <c r="F88" s="505"/>
      <c r="G88" s="506">
        <f>F88*E88</f>
        <v>0</v>
      </c>
    </row>
    <row r="89" spans="1:20" ht="7.5" customHeight="1" x14ac:dyDescent="0.2">
      <c r="A89" s="370"/>
      <c r="D89" s="457"/>
      <c r="E89" s="504"/>
      <c r="F89" s="374"/>
      <c r="G89" s="506"/>
    </row>
    <row r="90" spans="1:20" x14ac:dyDescent="0.2">
      <c r="B90" s="331" t="s">
        <v>526</v>
      </c>
      <c r="C90" s="366" t="s">
        <v>697</v>
      </c>
      <c r="D90" s="207"/>
      <c r="E90" s="207"/>
      <c r="F90" s="565"/>
      <c r="G90" s="207"/>
    </row>
    <row r="91" spans="1:20" ht="14.25" x14ac:dyDescent="0.2">
      <c r="C91" s="430" t="s">
        <v>698</v>
      </c>
      <c r="D91" s="331" t="s">
        <v>512</v>
      </c>
      <c r="E91" s="367">
        <v>15.523200000000001</v>
      </c>
      <c r="G91" s="333">
        <f>F91*E91</f>
        <v>0</v>
      </c>
    </row>
    <row r="92" spans="1:20" ht="14.25" x14ac:dyDescent="0.2">
      <c r="C92" s="430" t="s">
        <v>691</v>
      </c>
      <c r="D92" s="331" t="s">
        <v>512</v>
      </c>
      <c r="E92" s="367">
        <v>6</v>
      </c>
      <c r="G92" s="333">
        <f>F92*E92</f>
        <v>0</v>
      </c>
    </row>
    <row r="93" spans="1:20" ht="8.25" customHeight="1" x14ac:dyDescent="0.2">
      <c r="C93" s="430"/>
      <c r="G93" s="333"/>
    </row>
    <row r="94" spans="1:20" s="518" customFormat="1" ht="51" x14ac:dyDescent="0.2">
      <c r="A94" s="207"/>
      <c r="B94" s="331" t="s">
        <v>532</v>
      </c>
      <c r="C94" s="366" t="s">
        <v>699</v>
      </c>
      <c r="D94" s="514"/>
      <c r="E94" s="515"/>
      <c r="F94" s="374"/>
      <c r="G94" s="516"/>
      <c r="H94" s="517"/>
      <c r="I94" s="517"/>
      <c r="J94" s="517"/>
      <c r="K94" s="517"/>
      <c r="L94" s="517"/>
      <c r="M94" s="517"/>
      <c r="N94" s="517"/>
      <c r="O94" s="517"/>
      <c r="P94" s="517"/>
      <c r="Q94" s="517"/>
      <c r="R94" s="517"/>
      <c r="S94" s="517"/>
      <c r="T94" s="517"/>
    </row>
    <row r="95" spans="1:20" s="518" customFormat="1" ht="39.75" customHeight="1" x14ac:dyDescent="0.2">
      <c r="A95" s="207"/>
      <c r="B95" s="331"/>
      <c r="C95" s="366" t="s">
        <v>534</v>
      </c>
      <c r="D95" s="331" t="s">
        <v>521</v>
      </c>
      <c r="E95" s="367">
        <v>3.2</v>
      </c>
      <c r="F95" s="368"/>
      <c r="G95" s="333">
        <f>F95*E95</f>
        <v>0</v>
      </c>
      <c r="H95" s="517"/>
      <c r="I95" s="517"/>
      <c r="J95" s="517"/>
      <c r="K95" s="517"/>
      <c r="L95" s="517"/>
      <c r="M95" s="517"/>
      <c r="N95" s="517"/>
      <c r="O95" s="517"/>
      <c r="P95" s="517"/>
      <c r="Q95" s="517"/>
      <c r="R95" s="517"/>
      <c r="S95" s="517"/>
      <c r="T95" s="517"/>
    </row>
    <row r="96" spans="1:20" s="521" customFormat="1" ht="53.25" customHeight="1" x14ac:dyDescent="0.2">
      <c r="A96" s="207"/>
      <c r="B96" s="331"/>
      <c r="C96" s="366" t="s">
        <v>700</v>
      </c>
      <c r="D96" s="331" t="s">
        <v>521</v>
      </c>
      <c r="E96" s="367">
        <v>17.079039999999999</v>
      </c>
      <c r="F96" s="368"/>
      <c r="G96" s="333">
        <f>F96*E96</f>
        <v>0</v>
      </c>
      <c r="H96" s="519"/>
      <c r="I96" s="520"/>
      <c r="J96" s="519"/>
      <c r="K96" s="519"/>
      <c r="L96" s="519"/>
      <c r="M96" s="519"/>
      <c r="N96" s="519"/>
      <c r="O96" s="519"/>
      <c r="P96" s="519"/>
      <c r="Q96" s="519"/>
      <c r="R96" s="519"/>
      <c r="S96" s="519"/>
      <c r="T96" s="519"/>
    </row>
    <row r="97" spans="1:20" s="524" customFormat="1" ht="54" customHeight="1" x14ac:dyDescent="0.2">
      <c r="A97" s="207"/>
      <c r="B97" s="331"/>
      <c r="C97" s="366" t="s">
        <v>701</v>
      </c>
      <c r="D97" s="331" t="s">
        <v>521</v>
      </c>
      <c r="E97" s="367">
        <v>2.5774933333333392</v>
      </c>
      <c r="F97" s="368"/>
      <c r="G97" s="333">
        <f>F97*E97</f>
        <v>0</v>
      </c>
      <c r="H97" s="522"/>
      <c r="I97" s="523"/>
      <c r="J97" s="522"/>
      <c r="K97" s="522"/>
      <c r="L97" s="522"/>
      <c r="M97" s="522"/>
      <c r="N97" s="522"/>
      <c r="O97" s="522"/>
      <c r="P97" s="522"/>
      <c r="Q97" s="522"/>
      <c r="R97" s="522"/>
      <c r="S97" s="522"/>
      <c r="T97" s="522"/>
    </row>
    <row r="98" spans="1:20" s="518" customFormat="1" ht="8.25" customHeight="1" x14ac:dyDescent="0.2">
      <c r="A98" s="207"/>
      <c r="B98" s="331"/>
      <c r="C98" s="366"/>
      <c r="D98" s="331"/>
      <c r="E98" s="367"/>
      <c r="F98" s="368"/>
      <c r="G98" s="333"/>
      <c r="H98" s="517"/>
      <c r="I98" s="517"/>
      <c r="J98" s="517"/>
      <c r="K98" s="517"/>
      <c r="L98" s="517"/>
      <c r="M98" s="517"/>
      <c r="N98" s="517"/>
      <c r="O98" s="517"/>
      <c r="P98" s="517"/>
      <c r="Q98" s="517"/>
      <c r="R98" s="517"/>
      <c r="S98" s="517"/>
      <c r="T98" s="517"/>
    </row>
    <row r="99" spans="1:20" s="521" customFormat="1" ht="53.25" customHeight="1" x14ac:dyDescent="0.2">
      <c r="A99" s="207"/>
      <c r="B99" s="331" t="s">
        <v>702</v>
      </c>
      <c r="C99" s="366" t="s">
        <v>703</v>
      </c>
      <c r="D99" s="331" t="s">
        <v>512</v>
      </c>
      <c r="E99" s="367">
        <v>45.71306666666667</v>
      </c>
      <c r="F99" s="368"/>
      <c r="G99" s="333">
        <f>F99*E99</f>
        <v>0</v>
      </c>
      <c r="H99" s="519"/>
      <c r="I99" s="519"/>
      <c r="J99" s="519"/>
      <c r="K99" s="519"/>
      <c r="L99" s="519"/>
      <c r="M99" s="519"/>
      <c r="N99" s="519"/>
      <c r="O99" s="519"/>
      <c r="P99" s="519"/>
      <c r="Q99" s="519"/>
      <c r="R99" s="519"/>
      <c r="S99" s="519"/>
      <c r="T99" s="519"/>
    </row>
    <row r="100" spans="1:20" s="521" customFormat="1" ht="7.5" customHeight="1" x14ac:dyDescent="0.2">
      <c r="A100" s="207"/>
      <c r="B100" s="331"/>
      <c r="C100" s="366"/>
      <c r="D100" s="331"/>
      <c r="E100" s="367"/>
      <c r="F100" s="368"/>
      <c r="G100" s="333"/>
      <c r="H100" s="519"/>
      <c r="I100" s="519"/>
      <c r="J100" s="519"/>
      <c r="K100" s="519"/>
      <c r="L100" s="519"/>
      <c r="M100" s="519"/>
      <c r="N100" s="519"/>
      <c r="O100" s="519"/>
      <c r="P100" s="519"/>
      <c r="Q100" s="519"/>
      <c r="R100" s="519"/>
      <c r="S100" s="519"/>
      <c r="T100" s="519"/>
    </row>
    <row r="101" spans="1:20" s="518" customFormat="1" ht="89.25" x14ac:dyDescent="0.2">
      <c r="A101" s="207"/>
      <c r="B101" s="331" t="s">
        <v>704</v>
      </c>
      <c r="C101" s="366" t="s">
        <v>705</v>
      </c>
      <c r="D101" s="331" t="s">
        <v>521</v>
      </c>
      <c r="E101" s="367">
        <v>22.856533333333338</v>
      </c>
      <c r="F101" s="368"/>
      <c r="G101" s="333">
        <f>F101*E101</f>
        <v>0</v>
      </c>
      <c r="H101" s="517"/>
      <c r="I101" s="517"/>
      <c r="J101" s="517"/>
      <c r="K101" s="517"/>
      <c r="L101" s="517"/>
      <c r="M101" s="517"/>
      <c r="N101" s="517"/>
      <c r="O101" s="517"/>
      <c r="P101" s="517"/>
      <c r="Q101" s="517"/>
      <c r="R101" s="517"/>
      <c r="S101" s="517"/>
      <c r="T101" s="517"/>
    </row>
    <row r="102" spans="1:20" s="518" customFormat="1" ht="6.75" customHeight="1" x14ac:dyDescent="0.2">
      <c r="A102" s="207"/>
      <c r="B102" s="331"/>
      <c r="C102" s="366"/>
      <c r="D102" s="331"/>
      <c r="E102" s="367"/>
      <c r="F102" s="368"/>
      <c r="G102" s="333"/>
      <c r="H102" s="517"/>
      <c r="I102" s="517"/>
      <c r="J102" s="517"/>
      <c r="K102" s="517"/>
      <c r="L102" s="517"/>
      <c r="M102" s="517"/>
      <c r="N102" s="517"/>
      <c r="O102" s="517"/>
      <c r="P102" s="517"/>
      <c r="Q102" s="517"/>
      <c r="R102" s="517"/>
      <c r="S102" s="517"/>
      <c r="T102" s="517"/>
    </row>
    <row r="103" spans="1:20" ht="55.5" customHeight="1" x14ac:dyDescent="0.2">
      <c r="B103" s="331" t="s">
        <v>549</v>
      </c>
      <c r="C103" s="366" t="s">
        <v>706</v>
      </c>
      <c r="D103" s="331" t="s">
        <v>21</v>
      </c>
      <c r="E103" s="420">
        <v>19.840000000000003</v>
      </c>
      <c r="G103" s="333">
        <f>F103*E103</f>
        <v>0</v>
      </c>
    </row>
    <row r="104" spans="1:20" x14ac:dyDescent="0.2">
      <c r="E104" s="420"/>
      <c r="G104" s="333"/>
    </row>
    <row r="105" spans="1:20" x14ac:dyDescent="0.2">
      <c r="A105" s="370"/>
      <c r="B105" s="371"/>
      <c r="C105" s="384" t="s">
        <v>553</v>
      </c>
      <c r="D105" s="371"/>
      <c r="E105" s="501"/>
      <c r="F105" s="374"/>
      <c r="G105" s="375"/>
    </row>
    <row r="106" spans="1:20" x14ac:dyDescent="0.2">
      <c r="A106" s="370"/>
      <c r="B106" s="371"/>
      <c r="C106" s="384"/>
      <c r="D106" s="371"/>
      <c r="E106" s="501"/>
      <c r="F106" s="374"/>
      <c r="G106" s="375"/>
    </row>
    <row r="107" spans="1:20" ht="25.5" x14ac:dyDescent="0.2">
      <c r="B107" s="331" t="s">
        <v>556</v>
      </c>
      <c r="C107" s="366" t="s">
        <v>557</v>
      </c>
      <c r="D107" s="331" t="s">
        <v>19</v>
      </c>
      <c r="E107" s="420">
        <v>21</v>
      </c>
      <c r="G107" s="333">
        <f>F107*E107</f>
        <v>0</v>
      </c>
    </row>
    <row r="108" spans="1:20" ht="6.75" customHeight="1" x14ac:dyDescent="0.2">
      <c r="E108" s="420"/>
      <c r="F108" s="374"/>
      <c r="G108" s="333"/>
    </row>
    <row r="109" spans="1:20" ht="153" x14ac:dyDescent="0.2">
      <c r="B109" s="331" t="s">
        <v>707</v>
      </c>
      <c r="C109" s="366" t="s">
        <v>708</v>
      </c>
      <c r="D109" s="331" t="s">
        <v>19</v>
      </c>
      <c r="E109" s="420">
        <v>9</v>
      </c>
      <c r="G109" s="333">
        <f>F109*E109</f>
        <v>0</v>
      </c>
    </row>
    <row r="110" spans="1:20" x14ac:dyDescent="0.2">
      <c r="E110" s="420"/>
      <c r="F110" s="374"/>
      <c r="G110" s="333"/>
    </row>
    <row r="111" spans="1:20" x14ac:dyDescent="0.2">
      <c r="C111" s="384" t="s">
        <v>562</v>
      </c>
      <c r="E111" s="420"/>
      <c r="G111" s="333"/>
    </row>
    <row r="112" spans="1:20" ht="5.25" customHeight="1" x14ac:dyDescent="0.2">
      <c r="E112" s="420"/>
    </row>
    <row r="113" spans="1:20" ht="14.25" x14ac:dyDescent="0.2">
      <c r="B113" s="331" t="s">
        <v>563</v>
      </c>
      <c r="C113" s="366" t="s">
        <v>709</v>
      </c>
      <c r="D113" s="331" t="s">
        <v>512</v>
      </c>
      <c r="E113" s="420">
        <v>50.140800000000013</v>
      </c>
      <c r="G113" s="333">
        <f>F113*E113</f>
        <v>0</v>
      </c>
    </row>
    <row r="114" spans="1:20" ht="6" customHeight="1" x14ac:dyDescent="0.2">
      <c r="E114" s="420"/>
    </row>
    <row r="115" spans="1:20" x14ac:dyDescent="0.2">
      <c r="B115" s="331" t="s">
        <v>710</v>
      </c>
      <c r="C115" s="366" t="s">
        <v>711</v>
      </c>
      <c r="D115" s="331" t="s">
        <v>19</v>
      </c>
      <c r="E115" s="420">
        <v>21</v>
      </c>
      <c r="G115" s="333">
        <f>F115*E115</f>
        <v>0</v>
      </c>
    </row>
    <row r="116" spans="1:20" ht="6.75" customHeight="1" x14ac:dyDescent="0.2">
      <c r="E116" s="420"/>
    </row>
    <row r="117" spans="1:20" x14ac:dyDescent="0.2">
      <c r="B117" s="331" t="s">
        <v>565</v>
      </c>
      <c r="C117" s="366" t="s">
        <v>566</v>
      </c>
      <c r="D117" s="331">
        <v>10</v>
      </c>
      <c r="E117" s="420"/>
      <c r="G117" s="336">
        <f>SUM(G82:G116)*(D117/100)</f>
        <v>0</v>
      </c>
    </row>
    <row r="118" spans="1:20" ht="8.25" customHeight="1" x14ac:dyDescent="0.2">
      <c r="E118" s="420"/>
    </row>
    <row r="119" spans="1:20" ht="13.5" thickBot="1" x14ac:dyDescent="0.25">
      <c r="A119" s="423"/>
      <c r="B119" s="391" t="s">
        <v>466</v>
      </c>
      <c r="C119" s="432" t="s">
        <v>712</v>
      </c>
      <c r="D119" s="424"/>
      <c r="E119" s="502"/>
      <c r="F119" s="393"/>
      <c r="G119" s="425">
        <f>SUM(G76:G117)</f>
        <v>0</v>
      </c>
    </row>
    <row r="120" spans="1:20" ht="13.5" thickTop="1" x14ac:dyDescent="0.2">
      <c r="E120" s="420"/>
    </row>
    <row r="121" spans="1:20" x14ac:dyDescent="0.2">
      <c r="E121" s="420"/>
    </row>
    <row r="122" spans="1:20" x14ac:dyDescent="0.2">
      <c r="E122" s="420"/>
    </row>
    <row r="123" spans="1:20" ht="16.5" x14ac:dyDescent="0.2">
      <c r="B123" s="385" t="s">
        <v>713</v>
      </c>
      <c r="C123" s="385"/>
      <c r="E123" s="420"/>
    </row>
    <row r="124" spans="1:20" ht="53.25" customHeight="1" x14ac:dyDescent="0.2">
      <c r="C124" s="366" t="s">
        <v>714</v>
      </c>
      <c r="D124" s="495"/>
      <c r="E124" s="495"/>
    </row>
    <row r="125" spans="1:20" x14ac:dyDescent="0.2">
      <c r="E125" s="420"/>
    </row>
    <row r="126" spans="1:20" s="388" customFormat="1" ht="17.25" thickBot="1" x14ac:dyDescent="0.3">
      <c r="A126" s="376"/>
      <c r="B126" s="377" t="s">
        <v>468</v>
      </c>
      <c r="C126" s="439" t="s">
        <v>715</v>
      </c>
      <c r="D126" s="377"/>
      <c r="E126" s="525"/>
      <c r="F126" s="380"/>
      <c r="G126" s="381">
        <f>G154</f>
        <v>0</v>
      </c>
      <c r="H126" s="526"/>
      <c r="I126" s="526"/>
      <c r="J126" s="526"/>
      <c r="K126" s="526"/>
      <c r="L126" s="526"/>
      <c r="M126" s="526"/>
      <c r="N126" s="526"/>
      <c r="O126" s="526"/>
      <c r="P126" s="526"/>
      <c r="Q126" s="526"/>
      <c r="R126" s="526"/>
      <c r="S126" s="526"/>
      <c r="T126" s="526"/>
    </row>
    <row r="127" spans="1:20" ht="13.5" thickTop="1" x14ac:dyDescent="0.2">
      <c r="A127" s="413"/>
      <c r="B127" s="366"/>
      <c r="D127" s="440"/>
      <c r="E127" s="440"/>
      <c r="G127" s="331"/>
    </row>
    <row r="128" spans="1:20" x14ac:dyDescent="0.2">
      <c r="A128" s="413"/>
      <c r="B128" s="325"/>
      <c r="C128" s="414" t="s">
        <v>407</v>
      </c>
      <c r="D128" s="415" t="s">
        <v>408</v>
      </c>
      <c r="E128" s="415" t="s">
        <v>409</v>
      </c>
      <c r="F128" s="417" t="s">
        <v>410</v>
      </c>
      <c r="G128" s="442" t="s">
        <v>404</v>
      </c>
    </row>
    <row r="129" spans="1:20" ht="7.5" customHeight="1" x14ac:dyDescent="0.2">
      <c r="E129" s="420"/>
    </row>
    <row r="130" spans="1:20" ht="38.25" x14ac:dyDescent="0.2">
      <c r="B130" s="331" t="s">
        <v>716</v>
      </c>
      <c r="C130" s="366" t="s">
        <v>717</v>
      </c>
      <c r="E130" s="420"/>
    </row>
    <row r="131" spans="1:20" ht="20.25" customHeight="1" x14ac:dyDescent="0.2">
      <c r="C131" s="366" t="s">
        <v>718</v>
      </c>
      <c r="D131" s="331" t="s">
        <v>21</v>
      </c>
      <c r="E131" s="420">
        <v>19.840000000000003</v>
      </c>
      <c r="G131" s="333">
        <f>F131*E131</f>
        <v>0</v>
      </c>
    </row>
    <row r="132" spans="1:20" ht="6.75" customHeight="1" x14ac:dyDescent="0.2">
      <c r="E132" s="420"/>
    </row>
    <row r="133" spans="1:20" ht="38.25" x14ac:dyDescent="0.2">
      <c r="B133" s="331" t="s">
        <v>719</v>
      </c>
      <c r="C133" s="366" t="s">
        <v>720</v>
      </c>
      <c r="E133" s="420"/>
    </row>
    <row r="134" spans="1:20" x14ac:dyDescent="0.2">
      <c r="C134" s="366" t="s">
        <v>721</v>
      </c>
      <c r="D134" s="331" t="s">
        <v>21</v>
      </c>
      <c r="E134" s="420">
        <v>24.8</v>
      </c>
      <c r="G134" s="333">
        <f>F134*E134</f>
        <v>0</v>
      </c>
    </row>
    <row r="135" spans="1:20" ht="7.5" customHeight="1" x14ac:dyDescent="0.2">
      <c r="E135" s="420"/>
    </row>
    <row r="136" spans="1:20" ht="38.25" x14ac:dyDescent="0.2">
      <c r="B136" s="331" t="s">
        <v>722</v>
      </c>
      <c r="C136" s="366" t="s">
        <v>717</v>
      </c>
      <c r="E136" s="420"/>
      <c r="H136" s="369"/>
      <c r="I136" s="369"/>
      <c r="J136" s="369"/>
      <c r="K136" s="369"/>
      <c r="L136" s="369"/>
      <c r="M136" s="369"/>
      <c r="N136" s="369"/>
      <c r="O136" s="369"/>
      <c r="P136" s="369"/>
      <c r="Q136" s="369"/>
      <c r="R136" s="369"/>
      <c r="S136" s="369"/>
      <c r="T136" s="369"/>
    </row>
    <row r="137" spans="1:20" ht="15" customHeight="1" x14ac:dyDescent="0.2">
      <c r="C137" s="366" t="s">
        <v>723</v>
      </c>
      <c r="D137" s="331" t="s">
        <v>21</v>
      </c>
      <c r="E137" s="420">
        <v>10</v>
      </c>
      <c r="G137" s="333">
        <f>F137*E137</f>
        <v>0</v>
      </c>
      <c r="H137" s="369"/>
      <c r="I137" s="369"/>
      <c r="J137" s="369"/>
      <c r="K137" s="369"/>
      <c r="L137" s="369"/>
      <c r="M137" s="369"/>
      <c r="N137" s="369"/>
      <c r="O137" s="369"/>
      <c r="P137" s="369"/>
      <c r="Q137" s="369"/>
      <c r="R137" s="369"/>
      <c r="S137" s="369"/>
      <c r="T137" s="369"/>
    </row>
    <row r="138" spans="1:20" ht="8.25" customHeight="1" x14ac:dyDescent="0.2">
      <c r="A138" s="413"/>
      <c r="B138" s="325"/>
      <c r="E138" s="331"/>
      <c r="G138" s="331"/>
      <c r="H138" s="369"/>
      <c r="I138" s="369"/>
      <c r="J138" s="369"/>
      <c r="K138" s="369"/>
      <c r="L138" s="369"/>
      <c r="M138" s="369"/>
      <c r="N138" s="369"/>
      <c r="O138" s="369"/>
      <c r="P138" s="369"/>
      <c r="Q138" s="369"/>
      <c r="R138" s="369"/>
      <c r="S138" s="369"/>
      <c r="T138" s="369"/>
    </row>
    <row r="139" spans="1:20" ht="63.75" x14ac:dyDescent="0.2">
      <c r="B139" s="331" t="s">
        <v>724</v>
      </c>
      <c r="C139" s="366" t="s">
        <v>725</v>
      </c>
      <c r="E139" s="420"/>
    </row>
    <row r="140" spans="1:20" x14ac:dyDescent="0.2">
      <c r="C140" s="366" t="s">
        <v>726</v>
      </c>
      <c r="D140" s="331" t="s">
        <v>19</v>
      </c>
      <c r="E140" s="420">
        <v>6</v>
      </c>
      <c r="G140" s="333">
        <f>F140*E140</f>
        <v>0</v>
      </c>
    </row>
    <row r="141" spans="1:20" ht="8.25" customHeight="1" x14ac:dyDescent="0.2">
      <c r="E141" s="420"/>
    </row>
    <row r="142" spans="1:20" ht="63.75" x14ac:dyDescent="0.2">
      <c r="B142" s="331" t="s">
        <v>727</v>
      </c>
      <c r="C142" s="366" t="s">
        <v>728</v>
      </c>
      <c r="D142" s="331" t="s">
        <v>19</v>
      </c>
      <c r="E142" s="420">
        <v>24</v>
      </c>
      <c r="G142" s="333">
        <f>F142*E142</f>
        <v>0</v>
      </c>
    </row>
    <row r="143" spans="1:20" ht="7.5" customHeight="1" x14ac:dyDescent="0.2">
      <c r="E143" s="420"/>
    </row>
    <row r="144" spans="1:20" s="518" customFormat="1" ht="38.25" x14ac:dyDescent="0.2">
      <c r="A144" s="207"/>
      <c r="B144" s="331" t="s">
        <v>729</v>
      </c>
      <c r="C144" s="366" t="s">
        <v>730</v>
      </c>
      <c r="D144" s="331" t="s">
        <v>19</v>
      </c>
      <c r="E144" s="420">
        <v>10</v>
      </c>
      <c r="F144" s="368"/>
      <c r="G144" s="333">
        <f>F144*E144</f>
        <v>0</v>
      </c>
    </row>
    <row r="145" spans="1:20" x14ac:dyDescent="0.2">
      <c r="A145" s="413"/>
      <c r="B145" s="325"/>
      <c r="D145" s="440"/>
      <c r="E145" s="331"/>
      <c r="G145" s="331"/>
      <c r="H145" s="369"/>
      <c r="I145" s="369"/>
      <c r="J145" s="369"/>
      <c r="K145" s="369"/>
      <c r="L145" s="369"/>
      <c r="M145" s="369"/>
      <c r="N145" s="369"/>
      <c r="O145" s="369"/>
      <c r="P145" s="369"/>
      <c r="Q145" s="369"/>
      <c r="R145" s="369"/>
      <c r="S145" s="369"/>
      <c r="T145" s="369"/>
    </row>
    <row r="146" spans="1:20" ht="51" x14ac:dyDescent="0.2">
      <c r="B146" s="331" t="s">
        <v>731</v>
      </c>
      <c r="C146" s="366" t="s">
        <v>732</v>
      </c>
      <c r="D146" s="331" t="s">
        <v>19</v>
      </c>
      <c r="E146" s="420">
        <v>21</v>
      </c>
      <c r="G146" s="333">
        <f>F146*E146</f>
        <v>0</v>
      </c>
    </row>
    <row r="147" spans="1:20" ht="6.75" customHeight="1" x14ac:dyDescent="0.2">
      <c r="E147" s="420"/>
    </row>
    <row r="148" spans="1:20" ht="38.25" x14ac:dyDescent="0.2">
      <c r="B148" s="331" t="s">
        <v>733</v>
      </c>
      <c r="C148" s="366" t="s">
        <v>734</v>
      </c>
      <c r="D148" s="331" t="s">
        <v>19</v>
      </c>
      <c r="E148" s="420">
        <v>24</v>
      </c>
      <c r="G148" s="333">
        <f>F148*E148</f>
        <v>0</v>
      </c>
    </row>
    <row r="149" spans="1:20" ht="6.75" customHeight="1" x14ac:dyDescent="0.2">
      <c r="E149" s="420"/>
    </row>
    <row r="150" spans="1:20" ht="30" customHeight="1" x14ac:dyDescent="0.2">
      <c r="A150" s="413"/>
      <c r="B150" s="527" t="s">
        <v>608</v>
      </c>
      <c r="C150" s="366" t="s">
        <v>735</v>
      </c>
      <c r="D150" s="331" t="s">
        <v>19</v>
      </c>
      <c r="E150" s="367">
        <v>1</v>
      </c>
      <c r="G150" s="333">
        <f>F150*E150</f>
        <v>0</v>
      </c>
      <c r="H150" s="369"/>
      <c r="I150" s="369"/>
      <c r="J150" s="369"/>
      <c r="K150" s="369"/>
      <c r="L150" s="369"/>
      <c r="M150" s="369"/>
      <c r="N150" s="369"/>
      <c r="O150" s="369"/>
      <c r="P150" s="369"/>
      <c r="Q150" s="369"/>
      <c r="R150" s="369"/>
      <c r="S150" s="369"/>
      <c r="T150" s="369"/>
    </row>
    <row r="151" spans="1:20" ht="6.75" customHeight="1" x14ac:dyDescent="0.2">
      <c r="A151" s="413"/>
      <c r="B151" s="527"/>
      <c r="G151" s="333"/>
      <c r="H151" s="369"/>
      <c r="I151" s="369"/>
      <c r="J151" s="369"/>
      <c r="K151" s="369"/>
      <c r="L151" s="369"/>
      <c r="M151" s="369"/>
      <c r="N151" s="369"/>
      <c r="O151" s="369"/>
      <c r="P151" s="369"/>
      <c r="Q151" s="369"/>
      <c r="R151" s="369"/>
      <c r="S151" s="369"/>
      <c r="T151" s="369"/>
    </row>
    <row r="152" spans="1:20" x14ac:dyDescent="0.2">
      <c r="B152" s="331" t="s">
        <v>612</v>
      </c>
      <c r="C152" s="366" t="s">
        <v>613</v>
      </c>
      <c r="D152" s="331">
        <v>10</v>
      </c>
      <c r="E152" s="297"/>
      <c r="G152" s="336">
        <f>SUM(G129:G151)*(D152/100)</f>
        <v>0</v>
      </c>
    </row>
    <row r="153" spans="1:20" ht="5.25" customHeight="1" x14ac:dyDescent="0.2">
      <c r="C153" s="448"/>
      <c r="E153" s="297"/>
      <c r="F153" s="422"/>
      <c r="G153" s="429"/>
    </row>
    <row r="154" spans="1:20" ht="13.5" thickBot="1" x14ac:dyDescent="0.25">
      <c r="A154" s="423"/>
      <c r="B154" s="391" t="s">
        <v>468</v>
      </c>
      <c r="C154" s="432" t="s">
        <v>736</v>
      </c>
      <c r="D154" s="424" t="s">
        <v>615</v>
      </c>
      <c r="E154" s="528"/>
      <c r="F154" s="393"/>
      <c r="G154" s="425">
        <f>SUM(G129:G153)</f>
        <v>0</v>
      </c>
    </row>
    <row r="155" spans="1:20" ht="13.5" thickTop="1" x14ac:dyDescent="0.2">
      <c r="E155" s="420"/>
    </row>
    <row r="156" spans="1:20" x14ac:dyDescent="0.2">
      <c r="E156" s="420"/>
    </row>
    <row r="157" spans="1:20" x14ac:dyDescent="0.2">
      <c r="E157" s="420"/>
    </row>
    <row r="158" spans="1:20" s="364" customFormat="1" ht="16.5" x14ac:dyDescent="0.25">
      <c r="A158" s="363"/>
      <c r="B158" s="385" t="s">
        <v>737</v>
      </c>
      <c r="C158" s="431"/>
      <c r="D158" s="431"/>
      <c r="E158" s="431"/>
      <c r="F158" s="450"/>
      <c r="G158" s="451"/>
      <c r="H158" s="492"/>
      <c r="I158" s="492"/>
      <c r="J158" s="492"/>
      <c r="K158" s="492"/>
      <c r="L158" s="492"/>
      <c r="M158" s="492"/>
      <c r="N158" s="492"/>
      <c r="O158" s="492"/>
      <c r="P158" s="492"/>
      <c r="Q158" s="492"/>
      <c r="R158" s="492"/>
      <c r="S158" s="492"/>
      <c r="T158" s="492"/>
    </row>
    <row r="159" spans="1:20" ht="16.5" x14ac:dyDescent="0.2">
      <c r="C159" s="385" t="s">
        <v>738</v>
      </c>
      <c r="E159" s="420"/>
    </row>
    <row r="160" spans="1:20" ht="8.25" customHeight="1" x14ac:dyDescent="0.2">
      <c r="C160" s="385"/>
      <c r="E160" s="420"/>
    </row>
    <row r="161" spans="2:7" x14ac:dyDescent="0.2">
      <c r="B161" s="645" t="s">
        <v>739</v>
      </c>
      <c r="C161" s="645"/>
      <c r="D161" s="645"/>
      <c r="E161" s="650"/>
      <c r="F161" s="422"/>
      <c r="G161" s="429"/>
    </row>
    <row r="162" spans="2:7" x14ac:dyDescent="0.2">
      <c r="B162" s="645"/>
      <c r="C162" s="645"/>
      <c r="D162" s="645"/>
      <c r="E162" s="650"/>
      <c r="F162" s="422"/>
      <c r="G162" s="429"/>
    </row>
    <row r="163" spans="2:7" x14ac:dyDescent="0.2">
      <c r="B163" s="645"/>
      <c r="C163" s="645"/>
      <c r="D163" s="645"/>
      <c r="E163" s="650"/>
      <c r="F163" s="422"/>
      <c r="G163" s="429"/>
    </row>
    <row r="164" spans="2:7" x14ac:dyDescent="0.2">
      <c r="B164" s="645"/>
      <c r="C164" s="645"/>
      <c r="D164" s="645"/>
      <c r="E164" s="650"/>
      <c r="F164" s="422"/>
      <c r="G164" s="429"/>
    </row>
    <row r="165" spans="2:7" x14ac:dyDescent="0.2">
      <c r="B165" s="645"/>
      <c r="C165" s="645"/>
      <c r="D165" s="645"/>
      <c r="E165" s="650"/>
      <c r="F165" s="422"/>
      <c r="G165" s="429"/>
    </row>
    <row r="166" spans="2:7" x14ac:dyDescent="0.2">
      <c r="B166" s="645"/>
      <c r="C166" s="645"/>
      <c r="D166" s="645"/>
      <c r="E166" s="650"/>
      <c r="F166" s="422"/>
      <c r="G166" s="429"/>
    </row>
    <row r="167" spans="2:7" x14ac:dyDescent="0.2">
      <c r="B167" s="645"/>
      <c r="C167" s="645"/>
      <c r="D167" s="645"/>
      <c r="E167" s="650"/>
      <c r="F167" s="422"/>
      <c r="G167" s="429"/>
    </row>
    <row r="168" spans="2:7" x14ac:dyDescent="0.2">
      <c r="B168" s="645"/>
      <c r="C168" s="645"/>
      <c r="D168" s="645"/>
      <c r="E168" s="650"/>
      <c r="F168" s="422"/>
      <c r="G168" s="429"/>
    </row>
    <row r="169" spans="2:7" x14ac:dyDescent="0.2">
      <c r="B169" s="645"/>
      <c r="C169" s="645"/>
      <c r="D169" s="645"/>
      <c r="E169" s="650"/>
      <c r="F169" s="422"/>
      <c r="G169" s="429"/>
    </row>
    <row r="170" spans="2:7" x14ac:dyDescent="0.2">
      <c r="B170" s="645"/>
      <c r="C170" s="645"/>
      <c r="D170" s="645"/>
      <c r="E170" s="650"/>
      <c r="F170" s="422"/>
      <c r="G170" s="429"/>
    </row>
    <row r="171" spans="2:7" x14ac:dyDescent="0.2">
      <c r="B171" s="645"/>
      <c r="C171" s="645"/>
      <c r="D171" s="645"/>
      <c r="E171" s="650"/>
      <c r="F171" s="422"/>
      <c r="G171" s="429"/>
    </row>
    <row r="172" spans="2:7" x14ac:dyDescent="0.2">
      <c r="B172" s="645"/>
      <c r="C172" s="645"/>
      <c r="D172" s="645"/>
      <c r="E172" s="650"/>
      <c r="F172" s="422"/>
      <c r="G172" s="429"/>
    </row>
    <row r="173" spans="2:7" x14ac:dyDescent="0.2">
      <c r="B173" s="645"/>
      <c r="C173" s="645"/>
      <c r="D173" s="645"/>
      <c r="E173" s="650"/>
      <c r="F173" s="422"/>
      <c r="G173" s="429"/>
    </row>
    <row r="174" spans="2:7" x14ac:dyDescent="0.2">
      <c r="B174" s="645"/>
      <c r="C174" s="645"/>
      <c r="D174" s="645"/>
      <c r="E174" s="650"/>
      <c r="F174" s="422"/>
      <c r="G174" s="429"/>
    </row>
    <row r="175" spans="2:7" x14ac:dyDescent="0.2">
      <c r="B175" s="645"/>
      <c r="C175" s="645"/>
      <c r="D175" s="645"/>
      <c r="E175" s="650"/>
      <c r="F175" s="422"/>
      <c r="G175" s="429"/>
    </row>
    <row r="176" spans="2:7" x14ac:dyDescent="0.2">
      <c r="B176" s="645"/>
      <c r="C176" s="645"/>
      <c r="D176" s="645"/>
      <c r="E176" s="650"/>
      <c r="F176" s="422"/>
      <c r="G176" s="429"/>
    </row>
    <row r="177" spans="1:20" x14ac:dyDescent="0.2">
      <c r="B177" s="645"/>
      <c r="C177" s="645"/>
      <c r="D177" s="645"/>
      <c r="E177" s="650"/>
      <c r="F177" s="422"/>
      <c r="G177" s="429"/>
    </row>
    <row r="178" spans="1:20" x14ac:dyDescent="0.2">
      <c r="B178" s="645"/>
      <c r="C178" s="645"/>
      <c r="D178" s="645"/>
      <c r="E178" s="650"/>
      <c r="F178" s="422"/>
      <c r="G178" s="429"/>
    </row>
    <row r="179" spans="1:20" x14ac:dyDescent="0.2">
      <c r="B179" s="645"/>
      <c r="C179" s="645"/>
      <c r="D179" s="645"/>
      <c r="E179" s="650"/>
      <c r="F179" s="422"/>
      <c r="G179" s="429"/>
    </row>
    <row r="180" spans="1:20" x14ac:dyDescent="0.2">
      <c r="B180" s="645"/>
      <c r="C180" s="645"/>
      <c r="D180" s="645"/>
      <c r="E180" s="650"/>
      <c r="F180" s="422"/>
      <c r="G180" s="429"/>
    </row>
    <row r="181" spans="1:20" ht="46.5" customHeight="1" x14ac:dyDescent="0.2">
      <c r="B181" s="645"/>
      <c r="C181" s="645"/>
      <c r="D181" s="645"/>
      <c r="E181" s="650"/>
      <c r="F181" s="422"/>
      <c r="G181" s="429"/>
    </row>
    <row r="182" spans="1:20" s="455" customFormat="1" x14ac:dyDescent="0.2">
      <c r="A182" s="433"/>
      <c r="B182" s="434"/>
      <c r="C182" s="452"/>
      <c r="D182" s="452"/>
      <c r="E182" s="529"/>
      <c r="F182" s="453"/>
      <c r="G182" s="454" t="s">
        <v>404</v>
      </c>
      <c r="H182" s="530"/>
      <c r="I182" s="530"/>
      <c r="J182" s="530"/>
      <c r="K182" s="530"/>
      <c r="L182" s="530"/>
      <c r="M182" s="530"/>
      <c r="N182" s="530"/>
      <c r="O182" s="530"/>
      <c r="P182" s="530"/>
      <c r="Q182" s="530"/>
      <c r="R182" s="530"/>
      <c r="S182" s="530"/>
      <c r="T182" s="530"/>
    </row>
    <row r="183" spans="1:20" s="456" customFormat="1" ht="26.25" thickBot="1" x14ac:dyDescent="0.25">
      <c r="B183" s="391" t="s">
        <v>470</v>
      </c>
      <c r="C183" s="432" t="s">
        <v>740</v>
      </c>
      <c r="D183" s="391"/>
      <c r="E183" s="528"/>
      <c r="F183" s="393"/>
      <c r="G183" s="425">
        <f>G213</f>
        <v>0</v>
      </c>
      <c r="H183" s="531"/>
      <c r="I183" s="531"/>
      <c r="J183" s="531"/>
      <c r="K183" s="531"/>
      <c r="L183" s="531"/>
      <c r="M183" s="531"/>
      <c r="N183" s="531"/>
      <c r="O183" s="531"/>
      <c r="P183" s="531"/>
      <c r="Q183" s="531"/>
      <c r="R183" s="531"/>
      <c r="S183" s="531"/>
      <c r="T183" s="531"/>
    </row>
    <row r="184" spans="1:20" ht="9.75" customHeight="1" thickTop="1" x14ac:dyDescent="0.2">
      <c r="C184" s="448"/>
      <c r="E184" s="297"/>
      <c r="F184" s="422"/>
      <c r="G184" s="429"/>
    </row>
    <row r="185" spans="1:20" x14ac:dyDescent="0.2">
      <c r="C185" s="497" t="s">
        <v>407</v>
      </c>
      <c r="D185" s="415" t="s">
        <v>408</v>
      </c>
      <c r="E185" s="498" t="s">
        <v>409</v>
      </c>
      <c r="F185" s="499" t="s">
        <v>410</v>
      </c>
      <c r="G185" s="500" t="s">
        <v>404</v>
      </c>
    </row>
    <row r="186" spans="1:20" ht="8.25" customHeight="1" x14ac:dyDescent="0.2">
      <c r="C186" s="532"/>
      <c r="D186" s="371"/>
      <c r="E186" s="483"/>
      <c r="F186" s="533"/>
      <c r="G186" s="534"/>
    </row>
    <row r="187" spans="1:20" s="538" customFormat="1" x14ac:dyDescent="0.2">
      <c r="A187" s="370"/>
      <c r="B187" s="371" t="s">
        <v>470</v>
      </c>
      <c r="C187" s="535" t="s">
        <v>741</v>
      </c>
      <c r="D187" s="371"/>
      <c r="E187" s="483"/>
      <c r="F187" s="536"/>
      <c r="G187" s="537"/>
      <c r="H187" s="526"/>
      <c r="I187" s="526"/>
      <c r="J187" s="526"/>
      <c r="K187" s="526"/>
      <c r="L187" s="526"/>
      <c r="M187" s="526"/>
      <c r="N187" s="526"/>
      <c r="O187" s="526"/>
      <c r="P187" s="526"/>
      <c r="Q187" s="526"/>
      <c r="R187" s="526"/>
      <c r="S187" s="526"/>
      <c r="T187" s="526"/>
    </row>
    <row r="188" spans="1:20" s="538" customFormat="1" ht="5.25" customHeight="1" x14ac:dyDescent="0.2">
      <c r="A188" s="370"/>
      <c r="B188" s="371"/>
      <c r="C188" s="535"/>
      <c r="D188" s="371"/>
      <c r="E188" s="483"/>
      <c r="F188" s="536"/>
      <c r="G188" s="537"/>
      <c r="H188" s="526"/>
      <c r="I188" s="526"/>
      <c r="J188" s="526"/>
      <c r="K188" s="526"/>
      <c r="L188" s="526"/>
      <c r="M188" s="526"/>
      <c r="N188" s="526"/>
      <c r="O188" s="526"/>
      <c r="P188" s="526"/>
      <c r="Q188" s="526"/>
      <c r="R188" s="526"/>
      <c r="S188" s="526"/>
      <c r="T188" s="526"/>
    </row>
    <row r="189" spans="1:20" ht="8.25" customHeight="1" x14ac:dyDescent="0.2">
      <c r="E189" s="465"/>
      <c r="H189" s="369"/>
      <c r="I189" s="369"/>
      <c r="J189" s="369"/>
      <c r="K189" s="369"/>
      <c r="L189" s="369"/>
      <c r="M189" s="369"/>
      <c r="N189" s="369"/>
      <c r="O189" s="369"/>
      <c r="P189" s="369"/>
      <c r="Q189" s="369"/>
      <c r="R189" s="369"/>
      <c r="S189" s="369"/>
      <c r="T189" s="369"/>
    </row>
    <row r="190" spans="1:20" ht="32.25" customHeight="1" x14ac:dyDescent="0.2">
      <c r="B190" s="331" t="s">
        <v>742</v>
      </c>
      <c r="C190" s="335" t="s">
        <v>743</v>
      </c>
      <c r="D190" s="335"/>
      <c r="E190" s="325"/>
      <c r="F190" s="422"/>
      <c r="G190" s="429"/>
    </row>
    <row r="191" spans="1:20" x14ac:dyDescent="0.2">
      <c r="B191" s="335"/>
      <c r="C191" s="335" t="s">
        <v>744</v>
      </c>
      <c r="D191" s="331" t="s">
        <v>21</v>
      </c>
      <c r="E191" s="297">
        <v>24.8</v>
      </c>
      <c r="G191" s="333">
        <f>F191*E191</f>
        <v>0</v>
      </c>
      <c r="J191" s="493"/>
    </row>
    <row r="192" spans="1:20" x14ac:dyDescent="0.2">
      <c r="B192" s="335"/>
      <c r="C192" s="335" t="s">
        <v>745</v>
      </c>
      <c r="D192" s="331" t="s">
        <v>21</v>
      </c>
      <c r="E192" s="297">
        <v>10</v>
      </c>
      <c r="G192" s="333">
        <f>F192*E192</f>
        <v>0</v>
      </c>
      <c r="H192" s="369"/>
      <c r="I192" s="369"/>
      <c r="J192" s="369"/>
      <c r="K192" s="369"/>
      <c r="L192" s="369"/>
      <c r="M192" s="369"/>
      <c r="N192" s="369"/>
      <c r="O192" s="369"/>
      <c r="P192" s="369"/>
      <c r="Q192" s="369"/>
      <c r="R192" s="369"/>
      <c r="S192" s="369"/>
      <c r="T192" s="369"/>
    </row>
    <row r="193" spans="2:20" ht="25.5" x14ac:dyDescent="0.2">
      <c r="B193" s="335"/>
      <c r="C193" s="335" t="s">
        <v>746</v>
      </c>
      <c r="D193" s="331" t="s">
        <v>21</v>
      </c>
      <c r="E193" s="297">
        <v>19.840000000000003</v>
      </c>
      <c r="G193" s="333">
        <f>F193*E193</f>
        <v>0</v>
      </c>
    </row>
    <row r="194" spans="2:20" ht="7.5" customHeight="1" x14ac:dyDescent="0.2">
      <c r="B194" s="440"/>
      <c r="C194" s="335"/>
      <c r="D194" s="335"/>
      <c r="E194" s="297"/>
      <c r="F194" s="422"/>
      <c r="G194" s="429"/>
    </row>
    <row r="195" spans="2:20" ht="51" x14ac:dyDescent="0.2">
      <c r="B195" s="331" t="s">
        <v>747</v>
      </c>
      <c r="C195" s="448" t="s">
        <v>748</v>
      </c>
      <c r="E195" s="465"/>
      <c r="G195" s="333"/>
      <c r="H195" s="369"/>
      <c r="I195" s="369"/>
      <c r="J195" s="369"/>
      <c r="K195" s="369"/>
      <c r="L195" s="369"/>
      <c r="M195" s="369"/>
      <c r="N195" s="369"/>
      <c r="O195" s="369"/>
      <c r="P195" s="369"/>
      <c r="Q195" s="369"/>
      <c r="R195" s="369"/>
      <c r="S195" s="369"/>
      <c r="T195" s="369"/>
    </row>
    <row r="196" spans="2:20" x14ac:dyDescent="0.2">
      <c r="C196" s="448" t="s">
        <v>749</v>
      </c>
      <c r="D196" s="331" t="s">
        <v>19</v>
      </c>
      <c r="E196" s="465">
        <v>1</v>
      </c>
      <c r="G196" s="333">
        <f>F196*E196</f>
        <v>0</v>
      </c>
      <c r="H196" s="369"/>
      <c r="I196" s="369"/>
      <c r="J196" s="369"/>
      <c r="K196" s="369"/>
      <c r="L196" s="369"/>
      <c r="M196" s="369"/>
      <c r="N196" s="369"/>
      <c r="O196" s="369"/>
      <c r="P196" s="369"/>
      <c r="Q196" s="369"/>
      <c r="R196" s="369"/>
      <c r="S196" s="369"/>
      <c r="T196" s="369"/>
    </row>
    <row r="197" spans="2:20" x14ac:dyDescent="0.2">
      <c r="C197" s="448" t="s">
        <v>750</v>
      </c>
      <c r="D197" s="331" t="s">
        <v>19</v>
      </c>
      <c r="E197" s="465">
        <v>3</v>
      </c>
      <c r="G197" s="333">
        <f>F197*E197</f>
        <v>0</v>
      </c>
      <c r="H197" s="369"/>
      <c r="I197" s="369"/>
      <c r="J197" s="369"/>
      <c r="K197" s="369"/>
      <c r="L197" s="369"/>
      <c r="M197" s="369"/>
      <c r="N197" s="369"/>
      <c r="O197" s="369"/>
      <c r="P197" s="369"/>
      <c r="Q197" s="369"/>
      <c r="R197" s="369"/>
      <c r="S197" s="369"/>
      <c r="T197" s="369"/>
    </row>
    <row r="198" spans="2:20" ht="8.25" customHeight="1" x14ac:dyDescent="0.2">
      <c r="E198" s="465"/>
      <c r="H198" s="369"/>
      <c r="I198" s="369"/>
      <c r="J198" s="539"/>
      <c r="K198" s="369"/>
      <c r="L198" s="369"/>
      <c r="M198" s="369"/>
      <c r="N198" s="369"/>
      <c r="O198" s="369"/>
      <c r="P198" s="369"/>
      <c r="Q198" s="369"/>
      <c r="R198" s="369"/>
      <c r="S198" s="369"/>
      <c r="T198" s="369"/>
    </row>
    <row r="199" spans="2:20" ht="140.25" x14ac:dyDescent="0.2">
      <c r="B199" s="331" t="s">
        <v>751</v>
      </c>
      <c r="C199" s="366" t="s">
        <v>752</v>
      </c>
      <c r="D199" s="495"/>
      <c r="E199" s="495"/>
    </row>
    <row r="200" spans="2:20" x14ac:dyDescent="0.2">
      <c r="C200" s="366" t="s">
        <v>753</v>
      </c>
      <c r="D200" s="331" t="s">
        <v>19</v>
      </c>
      <c r="E200" s="297">
        <v>6</v>
      </c>
      <c r="G200" s="333">
        <f>F200*E200</f>
        <v>0</v>
      </c>
    </row>
    <row r="201" spans="2:20" ht="15" x14ac:dyDescent="0.2">
      <c r="C201" s="649" t="s">
        <v>754</v>
      </c>
      <c r="D201" s="651"/>
      <c r="E201" s="651"/>
    </row>
    <row r="202" spans="2:20" ht="6" customHeight="1" x14ac:dyDescent="0.2">
      <c r="E202" s="420"/>
    </row>
    <row r="203" spans="2:20" ht="118.5" customHeight="1" x14ac:dyDescent="0.2">
      <c r="B203" s="331" t="s">
        <v>755</v>
      </c>
      <c r="C203" s="366" t="s">
        <v>756</v>
      </c>
      <c r="D203" s="331" t="s">
        <v>19</v>
      </c>
      <c r="E203" s="297">
        <v>6</v>
      </c>
      <c r="G203" s="333">
        <f>F203*E203</f>
        <v>0</v>
      </c>
    </row>
    <row r="204" spans="2:20" ht="6.75" customHeight="1" x14ac:dyDescent="0.2">
      <c r="E204" s="420"/>
    </row>
    <row r="205" spans="2:20" ht="15" x14ac:dyDescent="0.2">
      <c r="B205" s="331" t="s">
        <v>757</v>
      </c>
      <c r="C205" s="649" t="s">
        <v>758</v>
      </c>
      <c r="D205" s="651"/>
      <c r="E205" s="651"/>
    </row>
    <row r="206" spans="2:20" x14ac:dyDescent="0.2">
      <c r="C206" s="366" t="s">
        <v>759</v>
      </c>
      <c r="D206" s="331" t="s">
        <v>19</v>
      </c>
      <c r="E206" s="297">
        <v>6</v>
      </c>
      <c r="G206" s="333">
        <f>F206*E206</f>
        <v>0</v>
      </c>
    </row>
    <row r="207" spans="2:20" x14ac:dyDescent="0.2">
      <c r="C207" s="366" t="s">
        <v>760</v>
      </c>
      <c r="D207" s="331" t="s">
        <v>19</v>
      </c>
      <c r="E207" s="297">
        <v>1</v>
      </c>
      <c r="G207" s="333">
        <f>F207*E207</f>
        <v>0</v>
      </c>
    </row>
    <row r="208" spans="2:20" ht="7.5" customHeight="1" x14ac:dyDescent="0.2">
      <c r="E208" s="420"/>
    </row>
    <row r="209" spans="2:20" ht="154.5" customHeight="1" x14ac:dyDescent="0.2">
      <c r="B209" s="331" t="s">
        <v>761</v>
      </c>
      <c r="C209" s="366" t="s">
        <v>762</v>
      </c>
      <c r="D209" s="331" t="s">
        <v>19</v>
      </c>
      <c r="E209" s="420">
        <v>6</v>
      </c>
      <c r="G209" s="333">
        <f>F209*E209</f>
        <v>0</v>
      </c>
      <c r="H209" s="369"/>
      <c r="I209" s="369"/>
      <c r="J209" s="369"/>
      <c r="K209" s="369"/>
      <c r="L209" s="369"/>
      <c r="M209" s="369"/>
      <c r="N209" s="369"/>
      <c r="O209" s="369"/>
      <c r="P209" s="369"/>
      <c r="Q209" s="369"/>
      <c r="R209" s="369"/>
      <c r="S209" s="369"/>
      <c r="T209" s="369"/>
    </row>
    <row r="210" spans="2:20" ht="6" customHeight="1" x14ac:dyDescent="0.2">
      <c r="E210" s="420"/>
      <c r="H210" s="369"/>
      <c r="I210" s="369"/>
      <c r="J210" s="369"/>
      <c r="K210" s="369"/>
      <c r="L210" s="369"/>
      <c r="M210" s="369"/>
      <c r="N210" s="369"/>
      <c r="O210" s="369"/>
      <c r="P210" s="369"/>
      <c r="Q210" s="369"/>
      <c r="R210" s="369"/>
      <c r="S210" s="369"/>
      <c r="T210" s="369"/>
    </row>
    <row r="211" spans="2:20" x14ac:dyDescent="0.2">
      <c r="B211" s="331" t="s">
        <v>656</v>
      </c>
      <c r="C211" s="366" t="s">
        <v>657</v>
      </c>
      <c r="D211" s="331">
        <v>10</v>
      </c>
      <c r="E211" s="297"/>
      <c r="G211" s="336">
        <f>SUM(G189:G209)*(D211/100)</f>
        <v>0</v>
      </c>
    </row>
    <row r="212" spans="2:20" ht="6.75" customHeight="1" x14ac:dyDescent="0.2">
      <c r="C212" s="448"/>
      <c r="E212" s="297"/>
      <c r="F212" s="422"/>
      <c r="G212" s="429"/>
    </row>
    <row r="213" spans="2:20" s="423" customFormat="1" ht="13.5" thickBot="1" x14ac:dyDescent="0.25">
      <c r="B213" s="391" t="s">
        <v>470</v>
      </c>
      <c r="C213" s="432" t="s">
        <v>763</v>
      </c>
      <c r="D213" s="424" t="s">
        <v>615</v>
      </c>
      <c r="E213" s="528"/>
      <c r="F213" s="393"/>
      <c r="G213" s="425">
        <f>SUM(G188:G212)</f>
        <v>0</v>
      </c>
      <c r="H213" s="540"/>
      <c r="I213" s="540"/>
      <c r="J213" s="540"/>
      <c r="K213" s="540"/>
      <c r="L213" s="540"/>
      <c r="M213" s="540"/>
      <c r="N213" s="540"/>
      <c r="O213" s="540"/>
      <c r="P213" s="540"/>
      <c r="Q213" s="540"/>
      <c r="R213" s="540"/>
      <c r="S213" s="540"/>
      <c r="T213" s="540"/>
    </row>
    <row r="214" spans="2:20" ht="13.5" thickTop="1" x14ac:dyDescent="0.2">
      <c r="E214" s="420"/>
    </row>
    <row r="218" spans="2:20" x14ac:dyDescent="0.2">
      <c r="E218" s="420"/>
      <c r="F218" s="420"/>
      <c r="G218" s="333"/>
    </row>
  </sheetData>
  <sheetProtection algorithmName="SHA-512" hashValue="IjnWkp6sJ5MsFhpkdEjkaBOioG6dutvk6L6FdXldKmvX6C8nl5jwPVwsjLpqL+beOTq0y0PvxI7JOWItf/4kZw==" saltValue="Mc7JU1szpVQ8Z8fb22n77w==" spinCount="100000" sheet="1" objects="1" scenarios="1"/>
  <mergeCells count="6">
    <mergeCell ref="C205:E205"/>
    <mergeCell ref="B15:E15"/>
    <mergeCell ref="B17:E36"/>
    <mergeCell ref="B39:E50"/>
    <mergeCell ref="B161:E181"/>
    <mergeCell ref="C201:E201"/>
  </mergeCells>
  <conditionalFormatting sqref="F88 F113 F61 F91 F193">
    <cfRule type="expression" dxfId="39" priority="40">
      <formula>F61=""</formula>
    </cfRule>
  </conditionalFormatting>
  <conditionalFormatting sqref="F55">
    <cfRule type="expression" dxfId="38" priority="39">
      <formula>F55=""</formula>
    </cfRule>
  </conditionalFormatting>
  <conditionalFormatting sqref="F58">
    <cfRule type="expression" dxfId="37" priority="38">
      <formula>F58=""</formula>
    </cfRule>
  </conditionalFormatting>
  <conditionalFormatting sqref="F69">
    <cfRule type="expression" dxfId="36" priority="37">
      <formula>F69=""</formula>
    </cfRule>
  </conditionalFormatting>
  <conditionalFormatting sqref="F71">
    <cfRule type="expression" dxfId="35" priority="36">
      <formula>F71=""</formula>
    </cfRule>
  </conditionalFormatting>
  <conditionalFormatting sqref="F82">
    <cfRule type="expression" dxfId="34" priority="35">
      <formula>F82=""</formula>
    </cfRule>
  </conditionalFormatting>
  <conditionalFormatting sqref="F95">
    <cfRule type="expression" dxfId="33" priority="34">
      <formula>F95=""</formula>
    </cfRule>
  </conditionalFormatting>
  <conditionalFormatting sqref="F96">
    <cfRule type="expression" dxfId="32" priority="33">
      <formula>F96=""</formula>
    </cfRule>
  </conditionalFormatting>
  <conditionalFormatting sqref="F97 F103">
    <cfRule type="expression" dxfId="31" priority="32">
      <formula>F97=""</formula>
    </cfRule>
  </conditionalFormatting>
  <conditionalFormatting sqref="F103">
    <cfRule type="expression" dxfId="30" priority="31">
      <formula>F103=""</formula>
    </cfRule>
  </conditionalFormatting>
  <conditionalFormatting sqref="F107">
    <cfRule type="expression" dxfId="29" priority="30">
      <formula>F107=""</formula>
    </cfRule>
  </conditionalFormatting>
  <conditionalFormatting sqref="F115">
    <cfRule type="expression" dxfId="28" priority="29">
      <formula>F115=""</formula>
    </cfRule>
  </conditionalFormatting>
  <conditionalFormatting sqref="F206">
    <cfRule type="expression" dxfId="27" priority="23">
      <formula>F206=""</formula>
    </cfRule>
  </conditionalFormatting>
  <conditionalFormatting sqref="F134">
    <cfRule type="expression" dxfId="26" priority="28">
      <formula>F134=""</formula>
    </cfRule>
  </conditionalFormatting>
  <conditionalFormatting sqref="F148">
    <cfRule type="expression" dxfId="25" priority="26">
      <formula>F148=""</formula>
    </cfRule>
  </conditionalFormatting>
  <conditionalFormatting sqref="F146">
    <cfRule type="expression" dxfId="24" priority="27">
      <formula>F146=""</formula>
    </cfRule>
  </conditionalFormatting>
  <conditionalFormatting sqref="F191">
    <cfRule type="expression" dxfId="23" priority="25">
      <formula>F191=""</formula>
    </cfRule>
  </conditionalFormatting>
  <conditionalFormatting sqref="F203">
    <cfRule type="expression" dxfId="22" priority="24">
      <formula>F203=""</formula>
    </cfRule>
  </conditionalFormatting>
  <conditionalFormatting sqref="F101">
    <cfRule type="expression" dxfId="21" priority="22">
      <formula>F101=""</formula>
    </cfRule>
  </conditionalFormatting>
  <conditionalFormatting sqref="F109">
    <cfRule type="expression" dxfId="20" priority="21">
      <formula>F109=""</formula>
    </cfRule>
  </conditionalFormatting>
  <conditionalFormatting sqref="F99">
    <cfRule type="expression" dxfId="19" priority="19">
      <formula>F99=""</formula>
    </cfRule>
  </conditionalFormatting>
  <conditionalFormatting sqref="F142">
    <cfRule type="expression" dxfId="18" priority="20">
      <formula>F142=""</formula>
    </cfRule>
  </conditionalFormatting>
  <conditionalFormatting sqref="F207">
    <cfRule type="expression" dxfId="17" priority="18">
      <formula>F207=""</formula>
    </cfRule>
  </conditionalFormatting>
  <conditionalFormatting sqref="F131">
    <cfRule type="expression" dxfId="16" priority="17">
      <formula>F131=""</formula>
    </cfRule>
  </conditionalFormatting>
  <conditionalFormatting sqref="F196">
    <cfRule type="expression" dxfId="15" priority="16">
      <formula>F196=""</formula>
    </cfRule>
  </conditionalFormatting>
  <conditionalFormatting sqref="F197">
    <cfRule type="expression" dxfId="14" priority="15">
      <formula>F197=""</formula>
    </cfRule>
  </conditionalFormatting>
  <conditionalFormatting sqref="F209">
    <cfRule type="expression" dxfId="13" priority="14">
      <formula>F209=""</formula>
    </cfRule>
  </conditionalFormatting>
  <conditionalFormatting sqref="F140">
    <cfRule type="expression" dxfId="12" priority="13">
      <formula>F140=""</formula>
    </cfRule>
  </conditionalFormatting>
  <conditionalFormatting sqref="F144">
    <cfRule type="expression" dxfId="11" priority="12">
      <formula>F144=""</formula>
    </cfRule>
  </conditionalFormatting>
  <conditionalFormatting sqref="F137">
    <cfRule type="expression" dxfId="10" priority="11">
      <formula>F137=""</formula>
    </cfRule>
  </conditionalFormatting>
  <conditionalFormatting sqref="F192">
    <cfRule type="expression" dxfId="9" priority="10">
      <formula>F192=""</formula>
    </cfRule>
  </conditionalFormatting>
  <conditionalFormatting sqref="F56">
    <cfRule type="expression" dxfId="8" priority="9">
      <formula>F56=""</formula>
    </cfRule>
  </conditionalFormatting>
  <conditionalFormatting sqref="F62">
    <cfRule type="expression" dxfId="7" priority="8">
      <formula>F62=""</formula>
    </cfRule>
  </conditionalFormatting>
  <conditionalFormatting sqref="F83">
    <cfRule type="expression" dxfId="6" priority="7">
      <formula>F83=""</formula>
    </cfRule>
  </conditionalFormatting>
  <conditionalFormatting sqref="F85">
    <cfRule type="expression" dxfId="5" priority="6">
      <formula>F85=""</formula>
    </cfRule>
  </conditionalFormatting>
  <conditionalFormatting sqref="F92">
    <cfRule type="expression" dxfId="4" priority="5">
      <formula>F92=""</formula>
    </cfRule>
  </conditionalFormatting>
  <conditionalFormatting sqref="F65">
    <cfRule type="expression" dxfId="3" priority="4">
      <formula>F65=""</formula>
    </cfRule>
  </conditionalFormatting>
  <conditionalFormatting sqref="F67">
    <cfRule type="expression" dxfId="2" priority="3">
      <formula>F67=""</formula>
    </cfRule>
  </conditionalFormatting>
  <conditionalFormatting sqref="F150">
    <cfRule type="expression" dxfId="1" priority="2">
      <formula>F150=""</formula>
    </cfRule>
  </conditionalFormatting>
  <conditionalFormatting sqref="F200">
    <cfRule type="expression" dxfId="0" priority="1">
      <formula>F200=""</formula>
    </cfRule>
  </conditionalFormatting>
  <pageMargins left="0.70866141732283472" right="0.70866141732283472" top="0.74803149606299213" bottom="0.74803149606299213" header="0.31496062992125984" footer="0.31496062992125984"/>
  <pageSetup paperSize="9" scale="79" orientation="portrait" r:id="rId1"/>
  <headerFooter>
    <oddHeader>&amp;R&amp;9 1912-V/21
PZI</oddHeader>
    <oddFooter>&amp;R&amp;9&amp;P/&amp;N</oddFooter>
  </headerFooter>
  <rowBreaks count="3" manualBreakCount="3">
    <brk id="93" max="16383" man="1"/>
    <brk id="122" max="6" man="1"/>
    <brk id="157"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5" tint="0.39997558519241921"/>
    <pageSetUpPr fitToPage="1"/>
  </sheetPr>
  <dimension ref="A1:P929"/>
  <sheetViews>
    <sheetView view="pageBreakPreview" zoomScaleSheetLayoutView="100" workbookViewId="0">
      <selection activeCell="C24" sqref="C24"/>
    </sheetView>
  </sheetViews>
  <sheetFormatPr defaultColWidth="9.33203125" defaultRowHeight="13.5" customHeight="1" x14ac:dyDescent="0.2"/>
  <cols>
    <col min="1" max="1" width="9.6640625" style="4" customWidth="1"/>
    <col min="2" max="2" width="7.1640625" style="5" customWidth="1"/>
    <col min="3" max="3" width="61.5" style="6" customWidth="1"/>
    <col min="4" max="4" width="21.1640625" style="6" customWidth="1"/>
    <col min="5" max="5" width="9.33203125" style="7"/>
    <col min="6" max="6" width="15.1640625" style="7" bestFit="1" customWidth="1"/>
    <col min="7" max="7" width="5.6640625" style="6" customWidth="1"/>
    <col min="8" max="8" width="17" style="6" bestFit="1" customWidth="1"/>
    <col min="9" max="9" width="7.33203125" style="6" customWidth="1"/>
    <col min="10" max="10" width="13.83203125" style="6" bestFit="1" customWidth="1"/>
    <col min="11" max="16384" width="9.33203125" style="6"/>
  </cols>
  <sheetData>
    <row r="1" spans="1:4" s="2" customFormat="1" ht="13.5" customHeight="1" x14ac:dyDescent="0.2">
      <c r="A1" s="29"/>
      <c r="B1" s="29"/>
      <c r="C1" s="30"/>
      <c r="D1" s="30"/>
    </row>
    <row r="2" spans="1:4" s="2" customFormat="1" ht="13.5" customHeight="1" x14ac:dyDescent="0.2">
      <c r="A2" s="566" t="s">
        <v>179</v>
      </c>
      <c r="B2" s="567"/>
      <c r="C2" s="567"/>
      <c r="D2" s="568"/>
    </row>
    <row r="3" spans="1:4" s="2" customFormat="1" ht="13.5" customHeight="1" x14ac:dyDescent="0.2">
      <c r="A3" s="29"/>
      <c r="B3" s="29"/>
      <c r="C3" s="30"/>
      <c r="D3" s="30"/>
    </row>
    <row r="4" spans="1:4" s="2" customFormat="1" ht="13.5" customHeight="1" x14ac:dyDescent="0.2">
      <c r="A4" s="29"/>
      <c r="B4" s="29"/>
      <c r="C4" s="30"/>
      <c r="D4" s="30"/>
    </row>
    <row r="5" spans="1:4" s="2" customFormat="1" ht="19.899999999999999" customHeight="1" x14ac:dyDescent="0.2">
      <c r="A5" s="29"/>
      <c r="B5" s="89"/>
      <c r="D5" s="89"/>
    </row>
    <row r="6" spans="1:4" s="2" customFormat="1" ht="13.5" customHeight="1" x14ac:dyDescent="0.2">
      <c r="D6" s="30"/>
    </row>
    <row r="7" spans="1:4" s="2" customFormat="1" ht="13.5" customHeight="1" x14ac:dyDescent="0.2">
      <c r="A7" s="29"/>
      <c r="B7" s="29"/>
      <c r="C7" s="30"/>
      <c r="D7" s="30"/>
    </row>
    <row r="8" spans="1:4" s="2" customFormat="1" ht="13.5" customHeight="1" x14ac:dyDescent="0.2">
      <c r="D8" s="30"/>
    </row>
    <row r="9" spans="1:4" s="2" customFormat="1" ht="13.5" customHeight="1" x14ac:dyDescent="0.2">
      <c r="D9" s="30"/>
    </row>
    <row r="10" spans="1:4" s="2" customFormat="1" ht="13.5" customHeight="1" x14ac:dyDescent="0.2">
      <c r="D10" s="30"/>
    </row>
    <row r="11" spans="1:4" s="3" customFormat="1" ht="12.75" x14ac:dyDescent="0.2">
      <c r="D11" s="34"/>
    </row>
    <row r="12" spans="1:4" s="3" customFormat="1" ht="13.5" customHeight="1" x14ac:dyDescent="0.2">
      <c r="D12" s="34"/>
    </row>
    <row r="13" spans="1:4" s="3" customFormat="1" ht="12.75" x14ac:dyDescent="0.2">
      <c r="D13" s="34"/>
    </row>
    <row r="14" spans="1:4" s="3" customFormat="1" ht="13.5" customHeight="1" x14ac:dyDescent="0.2">
      <c r="D14" s="34"/>
    </row>
    <row r="15" spans="1:4" s="3" customFormat="1" ht="13.5" customHeight="1" x14ac:dyDescent="0.25">
      <c r="C15" s="87" t="s">
        <v>30</v>
      </c>
      <c r="D15" s="34"/>
    </row>
    <row r="16" spans="1:4" s="3" customFormat="1" ht="13.5" customHeight="1" x14ac:dyDescent="0.2">
      <c r="A16" s="31"/>
      <c r="B16" s="32"/>
      <c r="C16" s="78"/>
      <c r="D16" s="37"/>
    </row>
    <row r="17" spans="1:9" s="3" customFormat="1" ht="13.5" customHeight="1" x14ac:dyDescent="0.2">
      <c r="D17" s="36"/>
    </row>
    <row r="18" spans="1:9" s="3" customFormat="1" ht="13.5" customHeight="1" x14ac:dyDescent="0.2">
      <c r="D18" s="37"/>
    </row>
    <row r="19" spans="1:9" s="3" customFormat="1" ht="13.5" customHeight="1" x14ac:dyDescent="0.2">
      <c r="A19" s="38"/>
      <c r="B19" s="38"/>
      <c r="D19" s="34"/>
    </row>
    <row r="20" spans="1:9" s="3" customFormat="1" ht="13.5" customHeight="1" x14ac:dyDescent="0.2">
      <c r="A20" s="38"/>
      <c r="B20" s="38"/>
      <c r="D20" s="34"/>
    </row>
    <row r="21" spans="1:9" s="3" customFormat="1" ht="13.5" customHeight="1" x14ac:dyDescent="0.2">
      <c r="A21" s="38"/>
      <c r="B21" s="38"/>
      <c r="C21" s="38"/>
      <c r="D21" s="34"/>
    </row>
    <row r="22" spans="1:9" s="3" customFormat="1" ht="13.5" customHeight="1" x14ac:dyDescent="0.2">
      <c r="A22" s="31"/>
      <c r="B22" s="32"/>
      <c r="C22" s="38"/>
      <c r="D22" s="34"/>
    </row>
    <row r="23" spans="1:9" s="3" customFormat="1" ht="13.5" customHeight="1" x14ac:dyDescent="0.2">
      <c r="A23" s="31"/>
      <c r="B23" s="32"/>
      <c r="C23" s="79"/>
      <c r="D23" s="34"/>
    </row>
    <row r="24" spans="1:9" s="3" customFormat="1" ht="13.5" customHeight="1" x14ac:dyDescent="0.2">
      <c r="A24" s="31" t="s">
        <v>32</v>
      </c>
      <c r="B24" s="32"/>
      <c r="C24" s="139" t="s">
        <v>215</v>
      </c>
      <c r="D24" s="41"/>
      <c r="E24"/>
      <c r="F24"/>
      <c r="G24"/>
      <c r="H24"/>
      <c r="I24"/>
    </row>
    <row r="25" spans="1:9" s="3" customFormat="1" ht="13.5" customHeight="1" x14ac:dyDescent="0.2">
      <c r="C25" s="139" t="s">
        <v>216</v>
      </c>
      <c r="D25" s="41"/>
      <c r="E25"/>
      <c r="F25"/>
      <c r="G25"/>
      <c r="H25"/>
      <c r="I25"/>
    </row>
    <row r="26" spans="1:9" s="3" customFormat="1" ht="13.5" customHeight="1" x14ac:dyDescent="0.2">
      <c r="C26" s="139" t="s">
        <v>217</v>
      </c>
      <c r="D26" s="33"/>
    </row>
    <row r="27" spans="1:9" s="3" customFormat="1" ht="13.5" customHeight="1" x14ac:dyDescent="0.2">
      <c r="D27" s="33"/>
    </row>
    <row r="28" spans="1:9" s="3" customFormat="1" ht="13.5" customHeight="1" x14ac:dyDescent="0.2">
      <c r="C28" s="139" t="s">
        <v>261</v>
      </c>
      <c r="D28" s="33"/>
    </row>
    <row r="29" spans="1:9" s="3" customFormat="1" ht="13.5" customHeight="1" x14ac:dyDescent="0.2">
      <c r="C29" s="139" t="s">
        <v>262</v>
      </c>
      <c r="D29" s="33"/>
    </row>
    <row r="30" spans="1:9" s="3" customFormat="1" ht="13.5" customHeight="1" x14ac:dyDescent="0.2">
      <c r="C30" s="139" t="s">
        <v>263</v>
      </c>
      <c r="D30" s="33"/>
    </row>
    <row r="31" spans="1:9" s="3" customFormat="1" ht="13.5" customHeight="1" x14ac:dyDescent="0.2">
      <c r="D31" s="36"/>
    </row>
    <row r="32" spans="1:9" s="3" customFormat="1" ht="13.5" customHeight="1" x14ac:dyDescent="0.2">
      <c r="D32" s="33"/>
    </row>
    <row r="33" spans="1:4" s="3" customFormat="1" ht="13.5" customHeight="1" x14ac:dyDescent="0.2">
      <c r="D33" s="33"/>
    </row>
    <row r="34" spans="1:4" s="3" customFormat="1" ht="13.5" customHeight="1" x14ac:dyDescent="0.2">
      <c r="A34" s="31"/>
      <c r="B34" s="32"/>
      <c r="C34" s="41"/>
      <c r="D34" s="33"/>
    </row>
    <row r="35" spans="1:4" s="3" customFormat="1" ht="39.75" customHeight="1" x14ac:dyDescent="0.2">
      <c r="A35" s="31" t="s">
        <v>31</v>
      </c>
      <c r="B35" s="36"/>
      <c r="C35" s="88" t="s">
        <v>256</v>
      </c>
      <c r="D35" s="33"/>
    </row>
    <row r="36" spans="1:4" s="3" customFormat="1" ht="13.5" customHeight="1" x14ac:dyDescent="0.2">
      <c r="A36" s="35"/>
      <c r="B36" s="32"/>
      <c r="C36" s="33"/>
      <c r="D36" s="33"/>
    </row>
    <row r="37" spans="1:4" s="3" customFormat="1" ht="13.5" customHeight="1" x14ac:dyDescent="0.2">
      <c r="A37" s="35"/>
      <c r="B37" s="32"/>
      <c r="C37" s="33"/>
      <c r="D37" s="33"/>
    </row>
    <row r="38" spans="1:4" s="3" customFormat="1" ht="13.5" customHeight="1" x14ac:dyDescent="0.2">
      <c r="A38" s="35"/>
      <c r="B38" s="32"/>
      <c r="C38" s="33"/>
      <c r="D38" s="33"/>
    </row>
    <row r="39" spans="1:4" s="3" customFormat="1" ht="13.5" customHeight="1" x14ac:dyDescent="0.2">
      <c r="A39" s="31"/>
      <c r="B39"/>
      <c r="D39" s="33"/>
    </row>
    <row r="40" spans="1:4" s="3" customFormat="1" ht="13.5" customHeight="1" x14ac:dyDescent="0.2">
      <c r="A40" s="38"/>
      <c r="B40" s="39"/>
      <c r="C40" s="77"/>
      <c r="D40" s="33"/>
    </row>
    <row r="41" spans="1:4" s="3" customFormat="1" ht="13.5" customHeight="1" x14ac:dyDescent="0.2">
      <c r="D41" s="33"/>
    </row>
    <row r="42" spans="1:4" s="3" customFormat="1" ht="13.5" customHeight="1" x14ac:dyDescent="0.2">
      <c r="A42" s="31"/>
      <c r="B42" s="38"/>
      <c r="C42" s="91"/>
      <c r="D42" s="33"/>
    </row>
    <row r="43" spans="1:4" s="3" customFormat="1" ht="13.5" customHeight="1" x14ac:dyDescent="0.2">
      <c r="A43" s="31" t="s">
        <v>178</v>
      </c>
      <c r="B43" s="32"/>
      <c r="C43" s="41" t="s">
        <v>258</v>
      </c>
      <c r="D43" s="36"/>
    </row>
    <row r="44" spans="1:4" s="2" customFormat="1" ht="13.5" customHeight="1" x14ac:dyDescent="0.2">
      <c r="A44" s="31" t="s">
        <v>33</v>
      </c>
      <c r="B44" s="32"/>
      <c r="C44" s="41" t="s">
        <v>257</v>
      </c>
      <c r="D44" s="30"/>
    </row>
    <row r="45" spans="1:4" s="2" customFormat="1" ht="13.5" customHeight="1" x14ac:dyDescent="0.2">
      <c r="A45" s="31"/>
      <c r="B45" s="32"/>
      <c r="C45" s="33"/>
      <c r="D45" s="30"/>
    </row>
    <row r="46" spans="1:4" s="3" customFormat="1" ht="13.5" customHeight="1" x14ac:dyDescent="0.2">
      <c r="A46" s="41" t="s">
        <v>34</v>
      </c>
      <c r="B46" s="38"/>
      <c r="C46" s="90">
        <v>44755</v>
      </c>
      <c r="D46" s="33"/>
    </row>
    <row r="47" spans="1:4" s="3" customFormat="1" ht="13.5" customHeight="1" x14ac:dyDescent="0.25">
      <c r="A47" s="569" t="s">
        <v>118</v>
      </c>
      <c r="B47" s="570"/>
      <c r="C47" s="570"/>
      <c r="D47" s="571"/>
    </row>
    <row r="48" spans="1:4" s="3" customFormat="1" ht="13.5" customHeight="1" x14ac:dyDescent="0.2">
      <c r="A48" s="110"/>
      <c r="B48" s="110"/>
      <c r="C48" s="34"/>
    </row>
    <row r="49" spans="1:16" s="3" customFormat="1" ht="13.5" customHeight="1" x14ac:dyDescent="0.2">
      <c r="A49" s="111"/>
      <c r="B49" s="112"/>
      <c r="C49" s="34"/>
    </row>
    <row r="50" spans="1:16" s="3" customFormat="1" ht="13.5" customHeight="1" x14ac:dyDescent="0.2">
      <c r="A50" s="113" t="s">
        <v>36</v>
      </c>
      <c r="B50" s="114" t="s">
        <v>35</v>
      </c>
      <c r="D50" s="68">
        <f>+'0-Preddela'!G17</f>
        <v>0</v>
      </c>
    </row>
    <row r="51" spans="1:16" s="3" customFormat="1" ht="13.5" customHeight="1" x14ac:dyDescent="0.2">
      <c r="A51" s="129"/>
      <c r="B51" s="130"/>
      <c r="D51" s="134"/>
    </row>
    <row r="52" spans="1:16" s="3" customFormat="1" ht="13.5" customHeight="1" x14ac:dyDescent="0.2">
      <c r="A52" s="115" t="s">
        <v>135</v>
      </c>
      <c r="B52" s="116" t="s">
        <v>259</v>
      </c>
      <c r="D52" s="68">
        <f>'KANAL K1'!G9</f>
        <v>0</v>
      </c>
    </row>
    <row r="53" spans="1:16" s="3" customFormat="1" ht="13.5" customHeight="1" x14ac:dyDescent="0.2">
      <c r="A53" s="129"/>
      <c r="B53" s="130"/>
      <c r="D53" s="134"/>
    </row>
    <row r="54" spans="1:16" s="3" customFormat="1" ht="13.5" customHeight="1" x14ac:dyDescent="0.2">
      <c r="A54" s="115" t="s">
        <v>136</v>
      </c>
      <c r="B54" s="116" t="s">
        <v>260</v>
      </c>
      <c r="D54" s="68">
        <f>'KANAL M1'!G9</f>
        <v>0</v>
      </c>
    </row>
    <row r="55" spans="1:16" s="3" customFormat="1" ht="13.5" customHeight="1" x14ac:dyDescent="0.2">
      <c r="A55" s="135"/>
      <c r="B55" s="202"/>
      <c r="C55" s="162"/>
      <c r="D55" s="206"/>
    </row>
    <row r="56" spans="1:16" ht="13.5" customHeight="1" x14ac:dyDescent="0.2">
      <c r="A56" s="131"/>
      <c r="B56" s="6"/>
      <c r="C56" s="131"/>
      <c r="D56" s="132"/>
      <c r="F56" s="6"/>
    </row>
    <row r="57" spans="1:16" ht="13.5" customHeight="1" x14ac:dyDescent="0.2">
      <c r="A57" s="34" t="s">
        <v>0</v>
      </c>
      <c r="B57" s="6"/>
      <c r="C57" s="34"/>
      <c r="D57" s="68">
        <f>SUM(D50:D55)</f>
        <v>0</v>
      </c>
      <c r="F57" s="6"/>
    </row>
    <row r="58" spans="1:16" ht="13.5" customHeight="1" x14ac:dyDescent="0.2">
      <c r="A58" s="110"/>
      <c r="B58" s="6"/>
      <c r="C58" s="110"/>
      <c r="D58" s="40"/>
      <c r="F58" s="6"/>
    </row>
    <row r="59" spans="1:16" ht="13.5" customHeight="1" x14ac:dyDescent="0.2">
      <c r="A59" s="34" t="s">
        <v>27</v>
      </c>
      <c r="B59" s="6"/>
      <c r="C59" s="34"/>
      <c r="D59" s="68">
        <f>+D57*0.22</f>
        <v>0</v>
      </c>
      <c r="E59" s="40"/>
      <c r="F59" s="40"/>
      <c r="G59" s="40"/>
      <c r="H59" s="40"/>
      <c r="I59" s="40"/>
    </row>
    <row r="60" spans="1:16" ht="13.5" customHeight="1" thickBot="1" x14ac:dyDescent="0.25">
      <c r="A60" s="137"/>
      <c r="B60" s="138"/>
      <c r="C60" s="137"/>
      <c r="D60" s="44"/>
      <c r="E60" s="40"/>
      <c r="F60" s="40"/>
      <c r="G60" s="40"/>
      <c r="H60" s="40"/>
      <c r="I60" s="40"/>
    </row>
    <row r="61" spans="1:16" ht="13.5" customHeight="1" thickTop="1" x14ac:dyDescent="0.2">
      <c r="A61" s="110"/>
      <c r="B61" s="6"/>
      <c r="C61" s="110"/>
      <c r="D61" s="42"/>
      <c r="E61" s="40"/>
      <c r="F61" s="40"/>
      <c r="G61" s="40"/>
      <c r="H61" s="40"/>
      <c r="I61" s="40"/>
    </row>
    <row r="62" spans="1:16" ht="13.5" customHeight="1" x14ac:dyDescent="0.2">
      <c r="A62" s="117" t="s">
        <v>101</v>
      </c>
      <c r="B62" s="6"/>
      <c r="C62" s="117"/>
      <c r="D62" s="99">
        <f>SUM(D57:D59)</f>
        <v>0</v>
      </c>
      <c r="E62" s="40"/>
      <c r="F62" s="40"/>
      <c r="G62" s="40"/>
      <c r="H62" s="40"/>
      <c r="I62" s="40"/>
    </row>
    <row r="63" spans="1:16" ht="13.5" customHeight="1" thickBot="1" x14ac:dyDescent="0.25">
      <c r="A63" s="43"/>
      <c r="B63" s="43"/>
      <c r="C63" s="43"/>
      <c r="D63" s="44"/>
      <c r="E63" s="40"/>
      <c r="F63" s="40"/>
      <c r="G63" s="40"/>
      <c r="H63" s="40"/>
      <c r="I63" s="40"/>
      <c r="J63" s="40"/>
      <c r="K63" s="40"/>
      <c r="L63" s="40"/>
      <c r="M63" s="40"/>
      <c r="N63" s="40"/>
      <c r="O63" s="40"/>
      <c r="P63" s="40"/>
    </row>
    <row r="64" spans="1:16" ht="13.5" customHeight="1" thickTop="1" x14ac:dyDescent="0.2">
      <c r="A64" s="47"/>
      <c r="B64" s="45"/>
      <c r="C64" s="45"/>
      <c r="D64" s="46"/>
      <c r="E64" s="40"/>
      <c r="F64" s="40"/>
      <c r="G64" s="40"/>
      <c r="H64" s="40"/>
      <c r="I64" s="40"/>
      <c r="J64" s="40"/>
      <c r="K64" s="40"/>
      <c r="L64" s="40"/>
      <c r="M64" s="40"/>
      <c r="N64" s="40"/>
      <c r="O64" s="40"/>
      <c r="P64" s="40"/>
    </row>
    <row r="65" spans="1:16" ht="97.5" customHeight="1" x14ac:dyDescent="0.2">
      <c r="A65" s="47"/>
      <c r="B65" s="48"/>
      <c r="C65" s="49"/>
      <c r="D65" s="49"/>
      <c r="E65" s="40"/>
      <c r="F65" s="40"/>
      <c r="G65" s="40"/>
      <c r="H65" s="40"/>
      <c r="I65" s="40"/>
      <c r="J65" s="40"/>
      <c r="K65" s="40"/>
      <c r="L65" s="40"/>
      <c r="M65" s="40"/>
      <c r="N65" s="40"/>
      <c r="O65" s="40"/>
      <c r="P65" s="40"/>
    </row>
    <row r="66" spans="1:16" ht="13.5" customHeight="1" x14ac:dyDescent="0.2">
      <c r="A66" s="47"/>
      <c r="B66" s="48"/>
      <c r="C66" s="50"/>
      <c r="D66" s="50"/>
      <c r="E66" s="40"/>
      <c r="F66" s="40"/>
      <c r="G66" s="40"/>
      <c r="H66" s="40"/>
      <c r="I66" s="40"/>
      <c r="J66" s="40"/>
      <c r="K66" s="40"/>
      <c r="L66" s="40"/>
      <c r="M66" s="40"/>
      <c r="N66" s="40"/>
      <c r="O66" s="40"/>
      <c r="P66" s="40"/>
    </row>
    <row r="67" spans="1:16" ht="13.5" customHeight="1" x14ac:dyDescent="0.2">
      <c r="A67" s="47"/>
      <c r="B67" s="48"/>
      <c r="C67" s="50"/>
      <c r="D67" s="50"/>
    </row>
    <row r="68" spans="1:16" ht="13.5" customHeight="1" x14ac:dyDescent="0.2">
      <c r="A68" s="47"/>
      <c r="B68" s="48"/>
      <c r="C68" s="50"/>
      <c r="D68" s="50"/>
    </row>
    <row r="69" spans="1:16" ht="13.5" customHeight="1" x14ac:dyDescent="0.2">
      <c r="A69" s="47"/>
      <c r="B69" s="48"/>
      <c r="C69" s="49"/>
      <c r="D69" s="49"/>
    </row>
    <row r="70" spans="1:16" ht="13.5" customHeight="1" x14ac:dyDescent="0.2">
      <c r="A70" s="47"/>
      <c r="B70" s="48"/>
      <c r="C70" s="50"/>
      <c r="D70" s="50"/>
    </row>
    <row r="71" spans="1:16" ht="13.5" customHeight="1" x14ac:dyDescent="0.2">
      <c r="A71" s="47"/>
      <c r="B71" s="48"/>
      <c r="C71" s="49"/>
      <c r="D71" s="49"/>
    </row>
    <row r="72" spans="1:16" ht="13.5" customHeight="1" x14ac:dyDescent="0.2">
      <c r="A72" s="47"/>
      <c r="B72" s="48"/>
      <c r="C72" s="49"/>
      <c r="D72" s="49"/>
    </row>
    <row r="73" spans="1:16" ht="13.5" customHeight="1" x14ac:dyDescent="0.2">
      <c r="A73" s="47"/>
      <c r="B73" s="48"/>
      <c r="C73" s="49"/>
      <c r="D73" s="49"/>
    </row>
    <row r="74" spans="1:16" ht="13.5" customHeight="1" x14ac:dyDescent="0.2">
      <c r="A74" s="47"/>
      <c r="B74" s="48"/>
      <c r="C74" s="49"/>
      <c r="D74" s="49"/>
    </row>
    <row r="75" spans="1:16" ht="13.5" customHeight="1" x14ac:dyDescent="0.2">
      <c r="A75" s="47"/>
      <c r="B75" s="48"/>
      <c r="C75" s="50"/>
      <c r="D75" s="50"/>
    </row>
    <row r="76" spans="1:16" ht="13.5" customHeight="1" x14ac:dyDescent="0.2">
      <c r="A76" s="47"/>
      <c r="B76" s="48"/>
      <c r="C76" s="49"/>
      <c r="D76" s="49"/>
    </row>
    <row r="77" spans="1:16" ht="13.5" customHeight="1" x14ac:dyDescent="0.2">
      <c r="A77" s="47"/>
      <c r="B77" s="48"/>
      <c r="C77" s="50"/>
      <c r="D77" s="50"/>
    </row>
    <row r="78" spans="1:16" ht="13.5" customHeight="1" x14ac:dyDescent="0.2">
      <c r="A78" s="47"/>
      <c r="B78" s="48"/>
      <c r="C78" s="49"/>
      <c r="D78" s="49"/>
    </row>
    <row r="79" spans="1:16" ht="13.5" customHeight="1" x14ac:dyDescent="0.2">
      <c r="A79" s="47"/>
      <c r="B79" s="48"/>
      <c r="C79" s="50"/>
      <c r="D79" s="50"/>
    </row>
    <row r="80" spans="1:16" ht="13.5" customHeight="1" x14ac:dyDescent="0.2">
      <c r="A80" s="47"/>
      <c r="B80" s="48"/>
      <c r="C80" s="49"/>
      <c r="D80" s="49"/>
    </row>
    <row r="81" spans="1:4" ht="13.5" customHeight="1" x14ac:dyDescent="0.2">
      <c r="A81" s="47"/>
      <c r="B81" s="48"/>
      <c r="C81" s="50"/>
      <c r="D81" s="50"/>
    </row>
    <row r="82" spans="1:4" ht="13.5" customHeight="1" x14ac:dyDescent="0.2">
      <c r="A82" s="47"/>
      <c r="B82" s="48"/>
      <c r="C82" s="50"/>
      <c r="D82" s="50"/>
    </row>
    <row r="83" spans="1:4" ht="13.5" customHeight="1" x14ac:dyDescent="0.2">
      <c r="A83" s="47"/>
      <c r="B83" s="48"/>
      <c r="C83" s="49"/>
      <c r="D83" s="49"/>
    </row>
    <row r="84" spans="1:4" ht="13.5" customHeight="1" x14ac:dyDescent="0.2">
      <c r="A84" s="47"/>
      <c r="B84" s="48"/>
      <c r="C84" s="50"/>
      <c r="D84" s="50"/>
    </row>
    <row r="85" spans="1:4" ht="13.5" customHeight="1" x14ac:dyDescent="0.2">
      <c r="A85" s="47"/>
      <c r="B85" s="48"/>
      <c r="C85" s="50"/>
      <c r="D85" s="50"/>
    </row>
    <row r="86" spans="1:4" ht="13.5" customHeight="1" x14ac:dyDescent="0.2">
      <c r="A86" s="47"/>
      <c r="B86" s="48"/>
      <c r="C86" s="49"/>
      <c r="D86" s="49"/>
    </row>
    <row r="87" spans="1:4" ht="13.5" customHeight="1" x14ac:dyDescent="0.2">
      <c r="A87" s="47"/>
      <c r="B87" s="48"/>
      <c r="C87" s="50"/>
      <c r="D87" s="50"/>
    </row>
    <row r="88" spans="1:4" ht="13.5" customHeight="1" x14ac:dyDescent="0.2">
      <c r="A88" s="47"/>
      <c r="B88" s="48"/>
      <c r="C88" s="49"/>
      <c r="D88" s="49"/>
    </row>
    <row r="89" spans="1:4" ht="13.5" customHeight="1" x14ac:dyDescent="0.2">
      <c r="A89" s="47"/>
      <c r="B89" s="48"/>
      <c r="C89" s="49"/>
      <c r="D89" s="49"/>
    </row>
    <row r="90" spans="1:4" ht="13.5" customHeight="1" x14ac:dyDescent="0.2">
      <c r="A90" s="47"/>
      <c r="B90" s="48"/>
      <c r="C90" s="49"/>
      <c r="D90" s="49"/>
    </row>
    <row r="91" spans="1:4" ht="13.5" customHeight="1" x14ac:dyDescent="0.2">
      <c r="A91" s="47"/>
      <c r="B91" s="48"/>
      <c r="C91" s="49"/>
      <c r="D91" s="49"/>
    </row>
    <row r="92" spans="1:4" ht="13.5" customHeight="1" x14ac:dyDescent="0.2">
      <c r="A92" s="47"/>
      <c r="B92" s="48"/>
      <c r="C92" s="49"/>
      <c r="D92" s="49"/>
    </row>
    <row r="93" spans="1:4" ht="13.5" customHeight="1" x14ac:dyDescent="0.2">
      <c r="A93" s="47"/>
      <c r="B93" s="48"/>
      <c r="C93" s="49"/>
      <c r="D93" s="49"/>
    </row>
    <row r="94" spans="1:4" ht="13.5" customHeight="1" x14ac:dyDescent="0.2">
      <c r="A94" s="47"/>
      <c r="B94" s="48"/>
      <c r="C94" s="50"/>
      <c r="D94" s="50"/>
    </row>
    <row r="95" spans="1:4" ht="13.5" customHeight="1" x14ac:dyDescent="0.2">
      <c r="A95" s="47"/>
      <c r="B95" s="48"/>
      <c r="C95" s="50"/>
      <c r="D95" s="50"/>
    </row>
    <row r="96" spans="1:4" ht="13.5" customHeight="1" x14ac:dyDescent="0.2">
      <c r="A96" s="47"/>
      <c r="B96" s="48"/>
      <c r="C96" s="49"/>
      <c r="D96" s="49"/>
    </row>
    <row r="97" spans="1:6" ht="13.5" customHeight="1" x14ac:dyDescent="0.2">
      <c r="A97" s="47"/>
      <c r="B97" s="48"/>
      <c r="C97" s="49"/>
      <c r="D97" s="49"/>
    </row>
    <row r="98" spans="1:6" ht="13.5" customHeight="1" x14ac:dyDescent="0.2">
      <c r="A98" s="47"/>
      <c r="B98" s="48"/>
      <c r="C98" s="50"/>
      <c r="D98" s="50"/>
    </row>
    <row r="99" spans="1:6" ht="13.5" customHeight="1" x14ac:dyDescent="0.2">
      <c r="A99" s="47"/>
      <c r="B99" s="48"/>
      <c r="C99" s="50"/>
      <c r="D99" s="50"/>
    </row>
    <row r="100" spans="1:6" ht="13.5" customHeight="1" x14ac:dyDescent="0.2">
      <c r="A100" s="47"/>
      <c r="B100" s="48"/>
      <c r="C100" s="49"/>
      <c r="D100" s="49"/>
    </row>
    <row r="101" spans="1:6" ht="13.5" customHeight="1" x14ac:dyDescent="0.2">
      <c r="A101" s="47"/>
      <c r="B101" s="48"/>
      <c r="C101" s="50"/>
      <c r="D101" s="50"/>
    </row>
    <row r="102" spans="1:6" ht="13.5" customHeight="1" x14ac:dyDescent="0.2">
      <c r="A102" s="47"/>
      <c r="B102" s="48"/>
      <c r="C102" s="50"/>
      <c r="D102" s="50"/>
    </row>
    <row r="103" spans="1:6" ht="13.5" customHeight="1" x14ac:dyDescent="0.2">
      <c r="A103" s="47"/>
      <c r="B103" s="48"/>
      <c r="C103" s="49"/>
      <c r="D103" s="49"/>
    </row>
    <row r="104" spans="1:6" ht="13.5" customHeight="1" x14ac:dyDescent="0.2">
      <c r="A104" s="47"/>
      <c r="B104" s="48"/>
      <c r="C104" s="50"/>
      <c r="D104" s="50"/>
    </row>
    <row r="105" spans="1:6" ht="13.5" customHeight="1" x14ac:dyDescent="0.2">
      <c r="A105" s="47"/>
      <c r="B105" s="48"/>
      <c r="C105" s="49"/>
      <c r="D105" s="49"/>
    </row>
    <row r="106" spans="1:6" ht="13.5" customHeight="1" x14ac:dyDescent="0.2">
      <c r="A106" s="47"/>
      <c r="B106" s="48"/>
      <c r="C106" s="49"/>
      <c r="D106" s="49"/>
    </row>
    <row r="107" spans="1:6" ht="13.5" customHeight="1" x14ac:dyDescent="0.2">
      <c r="A107" s="47"/>
      <c r="B107" s="48"/>
      <c r="C107" s="50"/>
      <c r="D107" s="50"/>
    </row>
    <row r="108" spans="1:6" ht="13.5" customHeight="1" x14ac:dyDescent="0.2">
      <c r="A108" s="47"/>
      <c r="B108" s="48"/>
      <c r="C108" s="50"/>
      <c r="D108" s="50"/>
    </row>
    <row r="109" spans="1:6" ht="13.5" customHeight="1" x14ac:dyDescent="0.2">
      <c r="A109" s="47"/>
      <c r="B109" s="48"/>
      <c r="C109" s="50"/>
      <c r="D109" s="50"/>
    </row>
    <row r="110" spans="1:6" s="13" customFormat="1" ht="13.5" customHeight="1" x14ac:dyDescent="0.2">
      <c r="A110" s="51"/>
      <c r="B110" s="48"/>
      <c r="C110" s="50"/>
      <c r="D110" s="50"/>
      <c r="E110" s="12"/>
      <c r="F110" s="12"/>
    </row>
    <row r="111" spans="1:6" ht="13.5" customHeight="1" x14ac:dyDescent="0.2">
      <c r="A111" s="47"/>
      <c r="B111" s="48"/>
      <c r="C111" s="50"/>
      <c r="D111" s="50"/>
    </row>
    <row r="112" spans="1:6" ht="13.5" customHeight="1" x14ac:dyDescent="0.2">
      <c r="A112" s="47"/>
      <c r="B112" s="48"/>
      <c r="C112" s="50"/>
      <c r="D112" s="50"/>
    </row>
    <row r="113" spans="1:4" ht="13.5" customHeight="1" x14ac:dyDescent="0.2">
      <c r="A113" s="47"/>
      <c r="B113" s="48"/>
      <c r="C113" s="50"/>
      <c r="D113" s="50"/>
    </row>
    <row r="114" spans="1:4" ht="13.5" customHeight="1" x14ac:dyDescent="0.2">
      <c r="A114" s="47"/>
      <c r="B114" s="48"/>
      <c r="C114" s="50"/>
      <c r="D114" s="50"/>
    </row>
    <row r="115" spans="1:4" ht="13.5" customHeight="1" x14ac:dyDescent="0.2">
      <c r="A115" s="47"/>
      <c r="B115" s="48"/>
      <c r="C115" s="50"/>
      <c r="D115" s="50"/>
    </row>
    <row r="116" spans="1:4" ht="13.5" customHeight="1" x14ac:dyDescent="0.2">
      <c r="A116" s="47"/>
      <c r="B116" s="48"/>
      <c r="C116" s="50"/>
      <c r="D116" s="50"/>
    </row>
    <row r="117" spans="1:4" ht="13.5" customHeight="1" x14ac:dyDescent="0.2">
      <c r="A117" s="47"/>
      <c r="B117" s="48"/>
      <c r="C117" s="49"/>
      <c r="D117" s="49"/>
    </row>
    <row r="118" spans="1:4" ht="13.5" customHeight="1" x14ac:dyDescent="0.2">
      <c r="A118" s="47"/>
      <c r="B118" s="48"/>
      <c r="C118" s="49"/>
      <c r="D118" s="49"/>
    </row>
    <row r="119" spans="1:4" ht="13.5" customHeight="1" x14ac:dyDescent="0.2">
      <c r="A119" s="47"/>
      <c r="B119" s="48"/>
      <c r="C119" s="50"/>
      <c r="D119" s="50"/>
    </row>
    <row r="120" spans="1:4" ht="13.5" customHeight="1" x14ac:dyDescent="0.2">
      <c r="A120" s="47"/>
      <c r="B120" s="48"/>
      <c r="C120" s="50"/>
      <c r="D120" s="50"/>
    </row>
    <row r="121" spans="1:4" ht="13.5" customHeight="1" x14ac:dyDescent="0.2">
      <c r="A121" s="47"/>
      <c r="B121" s="48"/>
      <c r="C121" s="49"/>
      <c r="D121" s="49"/>
    </row>
    <row r="122" spans="1:4" ht="13.5" customHeight="1" x14ac:dyDescent="0.2">
      <c r="A122" s="47"/>
      <c r="B122" s="48"/>
      <c r="C122" s="50"/>
      <c r="D122" s="50"/>
    </row>
    <row r="123" spans="1:4" ht="13.5" customHeight="1" x14ac:dyDescent="0.2">
      <c r="A123" s="47"/>
      <c r="B123" s="48"/>
      <c r="C123" s="50"/>
      <c r="D123" s="50"/>
    </row>
    <row r="124" spans="1:4" ht="13.5" customHeight="1" x14ac:dyDescent="0.2">
      <c r="A124" s="47"/>
      <c r="B124" s="48"/>
      <c r="C124" s="49"/>
      <c r="D124" s="49"/>
    </row>
    <row r="125" spans="1:4" ht="13.5" customHeight="1" x14ac:dyDescent="0.2">
      <c r="A125" s="47"/>
      <c r="B125" s="48"/>
      <c r="C125" s="50"/>
      <c r="D125" s="50"/>
    </row>
    <row r="126" spans="1:4" ht="13.5" customHeight="1" x14ac:dyDescent="0.2">
      <c r="A126" s="47"/>
      <c r="B126" s="48"/>
      <c r="C126" s="49"/>
      <c r="D126" s="49"/>
    </row>
    <row r="127" spans="1:4" ht="13.5" customHeight="1" x14ac:dyDescent="0.2">
      <c r="A127" s="47"/>
      <c r="B127" s="48"/>
      <c r="C127" s="50"/>
      <c r="D127" s="50"/>
    </row>
    <row r="128" spans="1:4" ht="13.5" customHeight="1" x14ac:dyDescent="0.2">
      <c r="A128" s="47"/>
      <c r="B128" s="48"/>
      <c r="C128" s="50"/>
      <c r="D128" s="50"/>
    </row>
    <row r="129" spans="1:4" ht="13.5" customHeight="1" x14ac:dyDescent="0.2">
      <c r="A129" s="47"/>
      <c r="B129" s="52"/>
      <c r="C129" s="53"/>
      <c r="D129" s="53"/>
    </row>
    <row r="130" spans="1:4" ht="13.5" customHeight="1" x14ac:dyDescent="0.2">
      <c r="A130" s="47"/>
      <c r="B130" s="48"/>
      <c r="C130" s="49"/>
      <c r="D130" s="49"/>
    </row>
    <row r="131" spans="1:4" ht="13.5" customHeight="1" x14ac:dyDescent="0.2">
      <c r="A131" s="47"/>
      <c r="B131" s="48"/>
      <c r="C131" s="49"/>
      <c r="D131" s="49"/>
    </row>
    <row r="132" spans="1:4" ht="13.5" customHeight="1" x14ac:dyDescent="0.2">
      <c r="A132" s="47"/>
      <c r="B132" s="48"/>
      <c r="C132" s="49"/>
      <c r="D132" s="49"/>
    </row>
    <row r="133" spans="1:4" ht="13.5" customHeight="1" x14ac:dyDescent="0.2">
      <c r="A133" s="47"/>
      <c r="B133" s="48"/>
      <c r="C133" s="49"/>
      <c r="D133" s="49"/>
    </row>
    <row r="134" spans="1:4" ht="13.5" customHeight="1" x14ac:dyDescent="0.2">
      <c r="A134" s="47"/>
      <c r="B134" s="48"/>
      <c r="C134" s="49"/>
      <c r="D134" s="49"/>
    </row>
    <row r="135" spans="1:4" ht="13.5" customHeight="1" x14ac:dyDescent="0.2">
      <c r="A135" s="47"/>
      <c r="B135" s="48"/>
      <c r="C135" s="49"/>
      <c r="D135" s="49"/>
    </row>
    <row r="136" spans="1:4" ht="13.5" customHeight="1" x14ac:dyDescent="0.2">
      <c r="A136" s="47"/>
      <c r="B136" s="48"/>
      <c r="C136" s="49"/>
      <c r="D136" s="49"/>
    </row>
    <row r="137" spans="1:4" ht="13.5" customHeight="1" x14ac:dyDescent="0.2">
      <c r="A137" s="47"/>
      <c r="B137" s="48"/>
      <c r="C137" s="49"/>
      <c r="D137" s="49"/>
    </row>
    <row r="138" spans="1:4" ht="13.5" customHeight="1" x14ac:dyDescent="0.2">
      <c r="A138" s="47"/>
      <c r="B138" s="48"/>
      <c r="C138" s="50"/>
      <c r="D138" s="50"/>
    </row>
    <row r="139" spans="1:4" ht="13.5" customHeight="1" x14ac:dyDescent="0.2">
      <c r="A139" s="47"/>
      <c r="B139" s="48"/>
      <c r="C139" s="50"/>
      <c r="D139" s="50"/>
    </row>
    <row r="140" spans="1:4" ht="13.5" customHeight="1" x14ac:dyDescent="0.2">
      <c r="A140" s="47"/>
      <c r="B140" s="48"/>
      <c r="C140" s="50"/>
      <c r="D140" s="50"/>
    </row>
    <row r="141" spans="1:4" ht="13.5" customHeight="1" x14ac:dyDescent="0.2">
      <c r="A141" s="47"/>
      <c r="B141" s="48"/>
      <c r="C141" s="49"/>
      <c r="D141" s="49"/>
    </row>
    <row r="142" spans="1:4" ht="13.5" customHeight="1" x14ac:dyDescent="0.2">
      <c r="A142" s="47"/>
      <c r="B142" s="48"/>
      <c r="C142" s="49"/>
      <c r="D142" s="49"/>
    </row>
    <row r="143" spans="1:4" s="15" customFormat="1" ht="13.5" customHeight="1" x14ac:dyDescent="0.2">
      <c r="A143" s="47"/>
      <c r="B143" s="48"/>
      <c r="C143" s="49"/>
      <c r="D143" s="49"/>
    </row>
    <row r="144" spans="1:4" ht="13.5" customHeight="1" x14ac:dyDescent="0.2">
      <c r="A144" s="47"/>
      <c r="B144" s="48"/>
      <c r="C144" s="49"/>
      <c r="D144" s="49"/>
    </row>
    <row r="145" spans="1:4" ht="13.5" customHeight="1" x14ac:dyDescent="0.2">
      <c r="A145" s="47"/>
      <c r="B145" s="48"/>
      <c r="C145" s="49"/>
      <c r="D145" s="49"/>
    </row>
    <row r="146" spans="1:4" ht="13.5" customHeight="1" x14ac:dyDescent="0.2">
      <c r="A146" s="47"/>
      <c r="B146" s="48"/>
      <c r="C146" s="50"/>
      <c r="D146" s="50"/>
    </row>
    <row r="147" spans="1:4" ht="13.5" customHeight="1" x14ac:dyDescent="0.2">
      <c r="A147" s="47"/>
      <c r="B147" s="48"/>
      <c r="C147" s="49"/>
      <c r="D147" s="49"/>
    </row>
    <row r="148" spans="1:4" ht="13.5" customHeight="1" x14ac:dyDescent="0.2">
      <c r="A148" s="47"/>
      <c r="B148" s="48"/>
      <c r="C148" s="50"/>
      <c r="D148" s="50"/>
    </row>
    <row r="149" spans="1:4" ht="13.5" customHeight="1" x14ac:dyDescent="0.2">
      <c r="A149" s="47"/>
      <c r="B149" s="48"/>
      <c r="C149" s="50"/>
      <c r="D149" s="50"/>
    </row>
    <row r="150" spans="1:4" ht="13.5" customHeight="1" x14ac:dyDescent="0.2">
      <c r="A150" s="47"/>
      <c r="B150" s="48"/>
      <c r="C150" s="49"/>
      <c r="D150" s="49"/>
    </row>
    <row r="151" spans="1:4" ht="13.5" customHeight="1" x14ac:dyDescent="0.2">
      <c r="A151" s="47"/>
      <c r="B151" s="48"/>
      <c r="C151" s="49"/>
      <c r="D151" s="49"/>
    </row>
    <row r="152" spans="1:4" ht="13.5" customHeight="1" x14ac:dyDescent="0.2">
      <c r="A152" s="47"/>
      <c r="B152" s="48"/>
      <c r="C152" s="49"/>
      <c r="D152" s="49"/>
    </row>
    <row r="153" spans="1:4" ht="13.5" customHeight="1" x14ac:dyDescent="0.2">
      <c r="A153" s="47"/>
      <c r="B153" s="48"/>
      <c r="C153" s="49"/>
      <c r="D153" s="49"/>
    </row>
    <row r="154" spans="1:4" ht="13.5" customHeight="1" x14ac:dyDescent="0.2">
      <c r="A154" s="47"/>
      <c r="B154" s="48"/>
      <c r="C154" s="50"/>
      <c r="D154" s="50"/>
    </row>
    <row r="155" spans="1:4" ht="13.5" customHeight="1" x14ac:dyDescent="0.2">
      <c r="A155" s="47"/>
      <c r="B155" s="48"/>
      <c r="C155" s="50"/>
      <c r="D155" s="50"/>
    </row>
    <row r="156" spans="1:4" ht="13.5" customHeight="1" x14ac:dyDescent="0.2">
      <c r="A156" s="47"/>
      <c r="B156" s="48"/>
      <c r="C156" s="50"/>
      <c r="D156" s="50"/>
    </row>
    <row r="157" spans="1:4" ht="13.5" customHeight="1" x14ac:dyDescent="0.2">
      <c r="A157" s="47"/>
      <c r="B157" s="48"/>
      <c r="C157" s="50"/>
      <c r="D157" s="50"/>
    </row>
    <row r="158" spans="1:4" ht="13.5" customHeight="1" x14ac:dyDescent="0.2">
      <c r="A158" s="47"/>
      <c r="B158" s="48"/>
      <c r="C158" s="50"/>
      <c r="D158" s="50"/>
    </row>
    <row r="159" spans="1:4" ht="13.5" customHeight="1" x14ac:dyDescent="0.2">
      <c r="A159" s="47"/>
      <c r="B159" s="48"/>
      <c r="C159" s="50"/>
      <c r="D159" s="50"/>
    </row>
    <row r="160" spans="1:4" ht="13.5" customHeight="1" x14ac:dyDescent="0.2">
      <c r="A160" s="47"/>
      <c r="B160" s="48"/>
      <c r="C160" s="50"/>
      <c r="D160" s="50"/>
    </row>
    <row r="161" spans="1:4" ht="13.5" customHeight="1" x14ac:dyDescent="0.2">
      <c r="A161" s="47"/>
      <c r="B161" s="54"/>
      <c r="C161" s="55"/>
      <c r="D161" s="55"/>
    </row>
    <row r="162" spans="1:4" ht="13.5" customHeight="1" x14ac:dyDescent="0.2">
      <c r="A162" s="47"/>
      <c r="B162" s="48"/>
      <c r="C162" s="49"/>
      <c r="D162" s="49"/>
    </row>
    <row r="163" spans="1:4" ht="13.5" customHeight="1" x14ac:dyDescent="0.2">
      <c r="A163" s="47"/>
      <c r="B163" s="48"/>
      <c r="C163" s="49"/>
      <c r="D163" s="49"/>
    </row>
    <row r="164" spans="1:4" ht="13.5" customHeight="1" x14ac:dyDescent="0.2">
      <c r="A164" s="47"/>
      <c r="B164" s="48"/>
      <c r="C164" s="50"/>
      <c r="D164" s="50"/>
    </row>
    <row r="165" spans="1:4" ht="13.5" customHeight="1" x14ac:dyDescent="0.2">
      <c r="A165" s="47"/>
      <c r="B165" s="48"/>
      <c r="C165" s="50"/>
      <c r="D165" s="50"/>
    </row>
    <row r="166" spans="1:4" ht="13.5" customHeight="1" x14ac:dyDescent="0.2">
      <c r="A166" s="47"/>
      <c r="B166" s="48"/>
      <c r="C166" s="50"/>
      <c r="D166" s="50"/>
    </row>
    <row r="167" spans="1:4" ht="13.5" customHeight="1" x14ac:dyDescent="0.2">
      <c r="A167" s="47"/>
      <c r="B167" s="48"/>
      <c r="C167" s="50"/>
      <c r="D167" s="50"/>
    </row>
    <row r="168" spans="1:4" ht="13.5" customHeight="1" x14ac:dyDescent="0.2">
      <c r="A168" s="47"/>
      <c r="B168" s="48"/>
      <c r="C168" s="49"/>
      <c r="D168" s="49"/>
    </row>
    <row r="169" spans="1:4" ht="13.5" customHeight="1" x14ac:dyDescent="0.2">
      <c r="B169" s="48"/>
      <c r="C169" s="50"/>
      <c r="D169" s="50"/>
    </row>
    <row r="170" spans="1:4" ht="13.5" customHeight="1" x14ac:dyDescent="0.2">
      <c r="B170" s="48"/>
      <c r="C170" s="49"/>
      <c r="D170" s="49"/>
    </row>
    <row r="171" spans="1:4" ht="13.5" customHeight="1" x14ac:dyDescent="0.2">
      <c r="B171" s="48"/>
      <c r="C171" s="49"/>
      <c r="D171" s="49"/>
    </row>
    <row r="172" spans="1:4" ht="13.5" customHeight="1" x14ac:dyDescent="0.2">
      <c r="B172" s="48"/>
      <c r="C172" s="50"/>
      <c r="D172" s="50"/>
    </row>
    <row r="173" spans="1:4" ht="13.5" customHeight="1" x14ac:dyDescent="0.2">
      <c r="B173" s="48"/>
      <c r="C173" s="50"/>
      <c r="D173" s="50"/>
    </row>
    <row r="174" spans="1:4" ht="13.5" customHeight="1" x14ac:dyDescent="0.2">
      <c r="B174" s="48"/>
      <c r="C174" s="50"/>
      <c r="D174" s="50"/>
    </row>
    <row r="175" spans="1:4" ht="13.5" customHeight="1" x14ac:dyDescent="0.2">
      <c r="B175" s="48"/>
      <c r="C175" s="50"/>
      <c r="D175" s="50"/>
    </row>
    <row r="176" spans="1:4" ht="13.5" customHeight="1" x14ac:dyDescent="0.2">
      <c r="B176" s="48"/>
      <c r="C176" s="49"/>
      <c r="D176" s="49"/>
    </row>
    <row r="177" spans="2:4" ht="13.5" customHeight="1" x14ac:dyDescent="0.2">
      <c r="B177" s="48"/>
      <c r="C177" s="50"/>
      <c r="D177" s="50"/>
    </row>
    <row r="178" spans="2:4" ht="13.5" customHeight="1" x14ac:dyDescent="0.2">
      <c r="B178" s="48"/>
      <c r="C178" s="49"/>
      <c r="D178" s="49"/>
    </row>
    <row r="179" spans="2:4" ht="13.5" customHeight="1" x14ac:dyDescent="0.2">
      <c r="B179" s="48"/>
      <c r="C179" s="50"/>
      <c r="D179" s="50"/>
    </row>
    <row r="180" spans="2:4" ht="13.5" customHeight="1" x14ac:dyDescent="0.2">
      <c r="B180" s="48"/>
      <c r="C180" s="49"/>
      <c r="D180" s="49"/>
    </row>
    <row r="181" spans="2:4" ht="13.5" customHeight="1" x14ac:dyDescent="0.2">
      <c r="B181" s="48"/>
      <c r="C181" s="50"/>
      <c r="D181" s="50"/>
    </row>
    <row r="182" spans="2:4" ht="13.5" customHeight="1" x14ac:dyDescent="0.2">
      <c r="B182" s="48"/>
      <c r="C182" s="50"/>
      <c r="D182" s="50"/>
    </row>
    <row r="183" spans="2:4" ht="13.5" customHeight="1" x14ac:dyDescent="0.2">
      <c r="B183" s="48"/>
      <c r="C183" s="50"/>
      <c r="D183" s="50"/>
    </row>
    <row r="184" spans="2:4" ht="13.5" customHeight="1" x14ac:dyDescent="0.2">
      <c r="B184" s="48"/>
      <c r="C184" s="50"/>
      <c r="D184" s="50"/>
    </row>
    <row r="185" spans="2:4" ht="13.5" customHeight="1" x14ac:dyDescent="0.2">
      <c r="B185" s="48"/>
      <c r="C185" s="50"/>
      <c r="D185" s="50"/>
    </row>
    <row r="186" spans="2:4" ht="13.5" customHeight="1" x14ac:dyDescent="0.2">
      <c r="B186" s="48"/>
      <c r="C186" s="50"/>
      <c r="D186" s="50"/>
    </row>
    <row r="187" spans="2:4" ht="13.5" customHeight="1" x14ac:dyDescent="0.2">
      <c r="B187" s="48"/>
      <c r="C187" s="49"/>
      <c r="D187" s="49"/>
    </row>
    <row r="197" spans="3:4" ht="13.5" customHeight="1" x14ac:dyDescent="0.2">
      <c r="C197" s="8"/>
      <c r="D197" s="8"/>
    </row>
    <row r="198" spans="3:4" ht="13.5" customHeight="1" x14ac:dyDescent="0.2">
      <c r="C198" s="8"/>
      <c r="D198" s="8"/>
    </row>
    <row r="199" spans="3:4" ht="13.5" customHeight="1" x14ac:dyDescent="0.2">
      <c r="C199" s="8"/>
      <c r="D199" s="8"/>
    </row>
    <row r="200" spans="3:4" ht="13.5" customHeight="1" x14ac:dyDescent="0.2">
      <c r="C200" s="8"/>
      <c r="D200" s="8"/>
    </row>
    <row r="201" spans="3:4" ht="13.5" customHeight="1" x14ac:dyDescent="0.2">
      <c r="C201" s="8"/>
      <c r="D201" s="8"/>
    </row>
    <row r="202" spans="3:4" ht="13.5" customHeight="1" x14ac:dyDescent="0.2">
      <c r="C202" s="8"/>
      <c r="D202" s="8"/>
    </row>
    <row r="203" spans="3:4" ht="13.5" customHeight="1" x14ac:dyDescent="0.2">
      <c r="C203" s="8"/>
      <c r="D203" s="8"/>
    </row>
    <row r="206" spans="3:4" ht="13.5" customHeight="1" x14ac:dyDescent="0.2">
      <c r="C206" s="8"/>
      <c r="D206" s="8"/>
    </row>
    <row r="207" spans="3:4" ht="13.5" customHeight="1" x14ac:dyDescent="0.2">
      <c r="C207" s="8"/>
      <c r="D207" s="8"/>
    </row>
    <row r="208" spans="3:4" ht="13.5" customHeight="1" x14ac:dyDescent="0.2">
      <c r="C208" s="8"/>
      <c r="D208" s="8"/>
    </row>
    <row r="209" spans="3:4" ht="13.5" customHeight="1" x14ac:dyDescent="0.2">
      <c r="C209" s="8"/>
      <c r="D209" s="8"/>
    </row>
    <row r="210" spans="3:4" ht="13.5" customHeight="1" x14ac:dyDescent="0.2">
      <c r="C210" s="8"/>
      <c r="D210" s="8"/>
    </row>
    <row r="211" spans="3:4" ht="13.5" customHeight="1" x14ac:dyDescent="0.2">
      <c r="C211" s="8"/>
      <c r="D211" s="8"/>
    </row>
    <row r="214" spans="3:4" ht="13.5" customHeight="1" x14ac:dyDescent="0.2">
      <c r="C214" s="8"/>
      <c r="D214" s="8"/>
    </row>
    <row r="216" spans="3:4" ht="13.5" customHeight="1" x14ac:dyDescent="0.2">
      <c r="C216" s="8"/>
      <c r="D216" s="8"/>
    </row>
    <row r="219" spans="3:4" ht="13.5" customHeight="1" x14ac:dyDescent="0.2">
      <c r="C219" s="8"/>
      <c r="D219" s="8"/>
    </row>
    <row r="220" spans="3:4" ht="13.5" customHeight="1" x14ac:dyDescent="0.2">
      <c r="C220" s="8"/>
      <c r="D220" s="8"/>
    </row>
    <row r="226" spans="1:6" s="13" customFormat="1" ht="13.5" customHeight="1" x14ac:dyDescent="0.2">
      <c r="A226" s="9"/>
      <c r="B226" s="5"/>
      <c r="C226" s="6"/>
      <c r="D226" s="6"/>
      <c r="E226" s="12"/>
      <c r="F226" s="12"/>
    </row>
    <row r="227" spans="1:6" ht="13.5" customHeight="1" x14ac:dyDescent="0.2">
      <c r="C227" s="8"/>
      <c r="D227" s="8"/>
    </row>
    <row r="228" spans="1:6" ht="13.5" customHeight="1" x14ac:dyDescent="0.2">
      <c r="C228" s="8"/>
      <c r="D228" s="8"/>
    </row>
    <row r="237" spans="1:6" ht="13.5" customHeight="1" x14ac:dyDescent="0.2">
      <c r="C237" s="8"/>
      <c r="D237" s="8"/>
    </row>
    <row r="245" spans="2:4" ht="13.5" customHeight="1" x14ac:dyDescent="0.2">
      <c r="B245" s="10"/>
      <c r="C245" s="11"/>
      <c r="D245" s="11"/>
    </row>
    <row r="249" spans="2:4" ht="13.5" customHeight="1" x14ac:dyDescent="0.2">
      <c r="C249" s="8"/>
      <c r="D249" s="8"/>
    </row>
    <row r="258" spans="3:4" ht="13.5" customHeight="1" x14ac:dyDescent="0.2">
      <c r="C258" s="8"/>
      <c r="D258" s="8"/>
    </row>
    <row r="259" spans="3:4" ht="13.5" customHeight="1" x14ac:dyDescent="0.2">
      <c r="C259" s="8"/>
      <c r="D259" s="8"/>
    </row>
    <row r="266" spans="3:4" ht="13.5" customHeight="1" x14ac:dyDescent="0.2">
      <c r="C266" s="8"/>
      <c r="D266" s="8"/>
    </row>
    <row r="267" spans="3:4" ht="13.5" customHeight="1" x14ac:dyDescent="0.2">
      <c r="C267" s="8"/>
      <c r="D267" s="8"/>
    </row>
    <row r="268" spans="3:4" ht="13.5" customHeight="1" x14ac:dyDescent="0.2">
      <c r="C268" s="8"/>
      <c r="D268" s="8"/>
    </row>
    <row r="269" spans="3:4" ht="13.5" customHeight="1" x14ac:dyDescent="0.2">
      <c r="C269" s="8"/>
      <c r="D269" s="8"/>
    </row>
    <row r="271" spans="3:4" ht="13.5" customHeight="1" x14ac:dyDescent="0.2">
      <c r="C271" s="8"/>
      <c r="D271" s="8"/>
    </row>
    <row r="273" spans="3:4" ht="13.5" customHeight="1" x14ac:dyDescent="0.2">
      <c r="C273" s="8"/>
      <c r="D273" s="8"/>
    </row>
    <row r="274" spans="3:4" ht="13.5" customHeight="1" x14ac:dyDescent="0.2">
      <c r="C274" s="8"/>
      <c r="D274" s="8"/>
    </row>
    <row r="277" spans="3:4" ht="13.5" customHeight="1" x14ac:dyDescent="0.2">
      <c r="C277" s="8"/>
      <c r="D277" s="8"/>
    </row>
    <row r="278" spans="3:4" ht="13.5" customHeight="1" x14ac:dyDescent="0.2">
      <c r="C278" s="8"/>
      <c r="D278" s="8"/>
    </row>
    <row r="279" spans="3:4" ht="13.5" customHeight="1" x14ac:dyDescent="0.2">
      <c r="C279" s="8"/>
      <c r="D279" s="8"/>
    </row>
    <row r="281" spans="3:4" ht="13.5" customHeight="1" x14ac:dyDescent="0.2">
      <c r="C281" s="8"/>
      <c r="D281" s="8"/>
    </row>
    <row r="282" spans="3:4" ht="13.5" customHeight="1" x14ac:dyDescent="0.2">
      <c r="C282" s="8"/>
      <c r="D282" s="8"/>
    </row>
    <row r="283" spans="3:4" ht="13.5" customHeight="1" x14ac:dyDescent="0.2">
      <c r="C283" s="8"/>
      <c r="D283" s="8"/>
    </row>
    <row r="284" spans="3:4" ht="13.5" customHeight="1" x14ac:dyDescent="0.2">
      <c r="C284" s="8"/>
      <c r="D284" s="8"/>
    </row>
    <row r="285" spans="3:4" ht="13.5" customHeight="1" x14ac:dyDescent="0.2">
      <c r="C285" s="8"/>
      <c r="D285" s="8"/>
    </row>
    <row r="287" spans="3:4" ht="13.5" customHeight="1" x14ac:dyDescent="0.2">
      <c r="C287" s="8"/>
      <c r="D287" s="8"/>
    </row>
    <row r="288" spans="3:4" ht="13.5" customHeight="1" x14ac:dyDescent="0.2">
      <c r="C288" s="8"/>
      <c r="D288" s="8"/>
    </row>
    <row r="289" spans="3:4" ht="13.5" customHeight="1" x14ac:dyDescent="0.2">
      <c r="C289" s="8"/>
      <c r="D289" s="8"/>
    </row>
    <row r="291" spans="3:4" ht="13.5" customHeight="1" x14ac:dyDescent="0.2">
      <c r="C291" s="8"/>
      <c r="D291" s="8"/>
    </row>
    <row r="292" spans="3:4" ht="13.5" customHeight="1" x14ac:dyDescent="0.2">
      <c r="C292" s="8"/>
      <c r="D292" s="8"/>
    </row>
    <row r="293" spans="3:4" ht="13.5" customHeight="1" x14ac:dyDescent="0.2">
      <c r="C293" s="8"/>
      <c r="D293" s="8"/>
    </row>
    <row r="309" spans="1:6" ht="13.5" customHeight="1" x14ac:dyDescent="0.2">
      <c r="C309" s="8"/>
      <c r="D309" s="8"/>
    </row>
    <row r="311" spans="1:6" ht="13.5" customHeight="1" x14ac:dyDescent="0.2">
      <c r="C311" s="8"/>
      <c r="D311" s="8"/>
    </row>
    <row r="312" spans="1:6" ht="13.5" customHeight="1" x14ac:dyDescent="0.2">
      <c r="C312" s="8"/>
      <c r="D312" s="8"/>
    </row>
    <row r="316" spans="1:6" ht="13.5" customHeight="1" x14ac:dyDescent="0.2">
      <c r="C316" s="8"/>
      <c r="D316" s="8"/>
    </row>
    <row r="318" spans="1:6" s="13" customFormat="1" ht="13.5" customHeight="1" x14ac:dyDescent="0.2">
      <c r="A318" s="9"/>
      <c r="B318" s="5"/>
      <c r="C318" s="8"/>
      <c r="D318" s="8"/>
      <c r="E318" s="12"/>
      <c r="F318" s="12"/>
    </row>
    <row r="320" spans="1:6" ht="13.5" customHeight="1" x14ac:dyDescent="0.2">
      <c r="C320" s="8"/>
      <c r="D320" s="8"/>
    </row>
    <row r="321" spans="3:4" ht="13.5" customHeight="1" x14ac:dyDescent="0.2">
      <c r="C321" s="8"/>
      <c r="D321" s="8"/>
    </row>
    <row r="322" spans="3:4" ht="13.5" customHeight="1" x14ac:dyDescent="0.2">
      <c r="C322" s="8"/>
      <c r="D322" s="8"/>
    </row>
    <row r="323" spans="3:4" ht="13.5" customHeight="1" x14ac:dyDescent="0.2">
      <c r="C323" s="8"/>
      <c r="D323" s="8"/>
    </row>
    <row r="324" spans="3:4" ht="13.5" customHeight="1" x14ac:dyDescent="0.2">
      <c r="C324" s="8"/>
      <c r="D324" s="8"/>
    </row>
    <row r="325" spans="3:4" ht="13.5" customHeight="1" x14ac:dyDescent="0.2">
      <c r="C325" s="8"/>
      <c r="D325" s="8"/>
    </row>
    <row r="326" spans="3:4" ht="13.5" customHeight="1" x14ac:dyDescent="0.2">
      <c r="C326" s="8"/>
      <c r="D326" s="8"/>
    </row>
    <row r="327" spans="3:4" ht="13.5" customHeight="1" x14ac:dyDescent="0.2">
      <c r="C327" s="8"/>
      <c r="D327" s="8"/>
    </row>
    <row r="330" spans="3:4" ht="13.5" customHeight="1" x14ac:dyDescent="0.2">
      <c r="C330" s="8"/>
      <c r="D330" s="8"/>
    </row>
    <row r="331" spans="3:4" ht="13.5" customHeight="1" x14ac:dyDescent="0.2">
      <c r="C331" s="8"/>
      <c r="D331" s="8"/>
    </row>
    <row r="333" spans="3:4" ht="13.5" customHeight="1" x14ac:dyDescent="0.2">
      <c r="C333" s="8"/>
      <c r="D333" s="8"/>
    </row>
    <row r="334" spans="3:4" ht="13.5" customHeight="1" x14ac:dyDescent="0.2">
      <c r="C334" s="8"/>
      <c r="D334" s="8"/>
    </row>
    <row r="337" spans="2:4" ht="13.5" customHeight="1" x14ac:dyDescent="0.2">
      <c r="B337" s="10"/>
      <c r="C337" s="11"/>
      <c r="D337" s="11"/>
    </row>
    <row r="340" spans="2:4" ht="13.5" customHeight="1" x14ac:dyDescent="0.2">
      <c r="C340" s="8"/>
      <c r="D340" s="8"/>
    </row>
    <row r="341" spans="2:4" ht="13.5" customHeight="1" x14ac:dyDescent="0.2">
      <c r="C341" s="8"/>
      <c r="D341" s="8"/>
    </row>
    <row r="342" spans="2:4" ht="13.5" customHeight="1" x14ac:dyDescent="0.2">
      <c r="C342" s="8"/>
      <c r="D342" s="8"/>
    </row>
    <row r="343" spans="2:4" ht="13.5" customHeight="1" x14ac:dyDescent="0.2">
      <c r="C343" s="8"/>
      <c r="D343" s="8"/>
    </row>
    <row r="344" spans="2:4" ht="13.5" customHeight="1" x14ac:dyDescent="0.2">
      <c r="C344" s="8"/>
      <c r="D344" s="8"/>
    </row>
    <row r="346" spans="2:4" ht="13.5" customHeight="1" x14ac:dyDescent="0.2">
      <c r="C346" s="8"/>
      <c r="D346" s="8"/>
    </row>
    <row r="347" spans="2:4" ht="13.5" customHeight="1" x14ac:dyDescent="0.2">
      <c r="C347" s="8"/>
      <c r="D347" s="8"/>
    </row>
    <row r="348" spans="2:4" ht="13.5" customHeight="1" x14ac:dyDescent="0.2">
      <c r="C348" s="8"/>
      <c r="D348" s="8"/>
    </row>
    <row r="350" spans="2:4" ht="13.5" customHeight="1" x14ac:dyDescent="0.2">
      <c r="C350" s="8"/>
      <c r="D350" s="8"/>
    </row>
    <row r="351" spans="2:4" ht="13.5" customHeight="1" x14ac:dyDescent="0.2">
      <c r="C351" s="8"/>
      <c r="D351" s="8"/>
    </row>
    <row r="352" spans="2:4" ht="13.5" customHeight="1" x14ac:dyDescent="0.2">
      <c r="C352" s="8"/>
      <c r="D352" s="8"/>
    </row>
    <row r="354" spans="3:4" ht="13.5" customHeight="1" x14ac:dyDescent="0.2">
      <c r="C354" s="8"/>
      <c r="D354" s="8"/>
    </row>
    <row r="355" spans="3:4" ht="13.5" customHeight="1" x14ac:dyDescent="0.2">
      <c r="C355" s="8"/>
      <c r="D355" s="8"/>
    </row>
    <row r="356" spans="3:4" ht="13.5" customHeight="1" x14ac:dyDescent="0.2">
      <c r="C356" s="8"/>
      <c r="D356" s="8"/>
    </row>
    <row r="359" spans="3:4" ht="13.5" customHeight="1" x14ac:dyDescent="0.2">
      <c r="C359" s="8"/>
      <c r="D359" s="8"/>
    </row>
    <row r="360" spans="3:4" ht="13.5" customHeight="1" x14ac:dyDescent="0.2">
      <c r="C360" s="8"/>
      <c r="D360" s="8"/>
    </row>
    <row r="361" spans="3:4" ht="13.5" customHeight="1" x14ac:dyDescent="0.2">
      <c r="C361" s="8"/>
      <c r="D361" s="8"/>
    </row>
    <row r="362" spans="3:4" ht="13.5" customHeight="1" x14ac:dyDescent="0.2">
      <c r="C362" s="8"/>
      <c r="D362" s="8"/>
    </row>
    <row r="363" spans="3:4" ht="13.5" customHeight="1" x14ac:dyDescent="0.2">
      <c r="C363" s="8"/>
      <c r="D363" s="8"/>
    </row>
    <row r="365" spans="3:4" ht="13.5" customHeight="1" x14ac:dyDescent="0.2">
      <c r="C365" s="8"/>
      <c r="D365" s="8"/>
    </row>
    <row r="366" spans="3:4" ht="13.5" customHeight="1" x14ac:dyDescent="0.2">
      <c r="C366" s="8"/>
      <c r="D366" s="8"/>
    </row>
    <row r="367" spans="3:4" ht="13.5" customHeight="1" x14ac:dyDescent="0.2">
      <c r="C367" s="8"/>
      <c r="D367" s="8"/>
    </row>
    <row r="369" spans="3:4" ht="13.5" customHeight="1" x14ac:dyDescent="0.2">
      <c r="C369" s="8"/>
      <c r="D369" s="8"/>
    </row>
    <row r="370" spans="3:4" ht="13.5" customHeight="1" x14ac:dyDescent="0.2">
      <c r="C370" s="8"/>
      <c r="D370" s="8"/>
    </row>
    <row r="371" spans="3:4" ht="13.5" customHeight="1" x14ac:dyDescent="0.2">
      <c r="C371" s="8"/>
      <c r="D371" s="8"/>
    </row>
    <row r="373" spans="3:4" ht="13.5" customHeight="1" x14ac:dyDescent="0.2">
      <c r="C373" s="8"/>
      <c r="D373" s="8"/>
    </row>
    <row r="374" spans="3:4" ht="13.5" customHeight="1" x14ac:dyDescent="0.2">
      <c r="C374" s="8"/>
      <c r="D374" s="8"/>
    </row>
    <row r="375" spans="3:4" ht="13.5" customHeight="1" x14ac:dyDescent="0.2">
      <c r="C375" s="8"/>
      <c r="D375" s="8"/>
    </row>
    <row r="378" spans="3:4" ht="13.5" customHeight="1" x14ac:dyDescent="0.2">
      <c r="C378" s="8"/>
      <c r="D378" s="8"/>
    </row>
    <row r="379" spans="3:4" ht="13.5" customHeight="1" x14ac:dyDescent="0.2">
      <c r="C379" s="8"/>
      <c r="D379" s="8"/>
    </row>
    <row r="380" spans="3:4" ht="13.5" customHeight="1" x14ac:dyDescent="0.2">
      <c r="C380" s="8"/>
      <c r="D380" s="8"/>
    </row>
    <row r="382" spans="3:4" ht="13.5" customHeight="1" x14ac:dyDescent="0.2">
      <c r="C382" s="8"/>
      <c r="D382" s="8"/>
    </row>
    <row r="383" spans="3:4" ht="13.5" customHeight="1" x14ac:dyDescent="0.2">
      <c r="C383" s="8"/>
      <c r="D383" s="8"/>
    </row>
    <row r="384" spans="3:4" ht="13.5" customHeight="1" x14ac:dyDescent="0.2">
      <c r="C384" s="8"/>
      <c r="D384" s="8"/>
    </row>
    <row r="386" spans="3:4" ht="13.5" customHeight="1" x14ac:dyDescent="0.2">
      <c r="C386" s="8"/>
      <c r="D386" s="8"/>
    </row>
    <row r="387" spans="3:4" ht="13.5" customHeight="1" x14ac:dyDescent="0.2">
      <c r="C387" s="8"/>
      <c r="D387" s="8"/>
    </row>
    <row r="388" spans="3:4" ht="13.5" customHeight="1" x14ac:dyDescent="0.2">
      <c r="C388" s="8"/>
      <c r="D388" s="8"/>
    </row>
    <row r="390" spans="3:4" ht="13.5" customHeight="1" x14ac:dyDescent="0.2">
      <c r="C390" s="8"/>
      <c r="D390" s="8"/>
    </row>
    <row r="391" spans="3:4" ht="13.5" customHeight="1" x14ac:dyDescent="0.2">
      <c r="C391" s="8"/>
      <c r="D391" s="8"/>
    </row>
    <row r="392" spans="3:4" ht="13.5" customHeight="1" x14ac:dyDescent="0.2">
      <c r="C392" s="8"/>
      <c r="D392" s="8"/>
    </row>
    <row r="395" spans="3:4" ht="13.5" customHeight="1" x14ac:dyDescent="0.2">
      <c r="C395" s="8"/>
      <c r="D395" s="8"/>
    </row>
    <row r="396" spans="3:4" ht="13.5" customHeight="1" x14ac:dyDescent="0.2">
      <c r="C396" s="8"/>
      <c r="D396" s="8"/>
    </row>
    <row r="397" spans="3:4" ht="13.5" customHeight="1" x14ac:dyDescent="0.2">
      <c r="C397" s="8"/>
      <c r="D397" s="8"/>
    </row>
    <row r="399" spans="3:4" ht="13.5" customHeight="1" x14ac:dyDescent="0.2">
      <c r="C399" s="8"/>
      <c r="D399" s="8"/>
    </row>
    <row r="400" spans="3:4" ht="13.5" customHeight="1" x14ac:dyDescent="0.2">
      <c r="C400" s="8"/>
      <c r="D400" s="8"/>
    </row>
    <row r="401" spans="1:6" ht="13.5" customHeight="1" x14ac:dyDescent="0.2">
      <c r="C401" s="8"/>
      <c r="D401" s="8"/>
    </row>
    <row r="403" spans="1:6" ht="13.5" customHeight="1" x14ac:dyDescent="0.2">
      <c r="C403" s="8"/>
      <c r="D403" s="8"/>
    </row>
    <row r="404" spans="1:6" ht="13.5" customHeight="1" x14ac:dyDescent="0.2">
      <c r="C404" s="8"/>
      <c r="D404" s="8"/>
    </row>
    <row r="405" spans="1:6" ht="13.5" customHeight="1" x14ac:dyDescent="0.2">
      <c r="C405" s="8"/>
      <c r="D405" s="8"/>
    </row>
    <row r="407" spans="1:6" ht="13.5" customHeight="1" x14ac:dyDescent="0.2">
      <c r="C407" s="8"/>
      <c r="D407" s="8"/>
    </row>
    <row r="408" spans="1:6" ht="13.5" customHeight="1" x14ac:dyDescent="0.2">
      <c r="C408" s="8"/>
      <c r="D408" s="8"/>
    </row>
    <row r="409" spans="1:6" s="22" customFormat="1" ht="13.5" customHeight="1" x14ac:dyDescent="0.25">
      <c r="A409" s="18"/>
      <c r="B409" s="5"/>
      <c r="C409" s="8"/>
      <c r="D409" s="8"/>
      <c r="E409" s="21"/>
      <c r="F409" s="21"/>
    </row>
    <row r="410" spans="1:6" s="13" customFormat="1" ht="13.5" customHeight="1" x14ac:dyDescent="0.2">
      <c r="A410" s="9"/>
      <c r="B410" s="5"/>
      <c r="C410" s="6"/>
      <c r="D410" s="6"/>
      <c r="E410" s="12"/>
      <c r="F410" s="12"/>
    </row>
    <row r="411" spans="1:6" ht="13.5" customHeight="1" x14ac:dyDescent="0.2">
      <c r="C411" s="8"/>
      <c r="D411" s="8"/>
    </row>
    <row r="412" spans="1:6" ht="13.5" customHeight="1" x14ac:dyDescent="0.2">
      <c r="C412" s="14"/>
      <c r="D412" s="14"/>
    </row>
    <row r="413" spans="1:6" ht="13.5" customHeight="1" x14ac:dyDescent="0.2">
      <c r="C413" s="16"/>
      <c r="D413" s="16"/>
    </row>
    <row r="414" spans="1:6" ht="13.5" customHeight="1" x14ac:dyDescent="0.2">
      <c r="C414" s="16"/>
      <c r="D414" s="16"/>
    </row>
    <row r="415" spans="1:6" ht="13.5" customHeight="1" x14ac:dyDescent="0.2">
      <c r="C415" s="16"/>
      <c r="D415" s="16"/>
    </row>
    <row r="416" spans="1:6" s="17" customFormat="1" ht="13.5" customHeight="1" x14ac:dyDescent="0.15">
      <c r="A416" s="4"/>
      <c r="B416" s="5"/>
      <c r="C416" s="16"/>
      <c r="D416" s="16"/>
      <c r="E416" s="23"/>
      <c r="F416" s="23"/>
    </row>
    <row r="417" spans="1:6" ht="13.5" customHeight="1" x14ac:dyDescent="0.2">
      <c r="C417" s="8"/>
      <c r="D417" s="8"/>
    </row>
    <row r="418" spans="1:6" s="13" customFormat="1" ht="13.5" customHeight="1" x14ac:dyDescent="0.2">
      <c r="A418" s="9"/>
      <c r="B418" s="5"/>
      <c r="C418" s="8"/>
      <c r="D418" s="8"/>
      <c r="E418" s="12"/>
      <c r="F418" s="12"/>
    </row>
    <row r="419" spans="1:6" ht="13.5" customHeight="1" x14ac:dyDescent="0.2">
      <c r="C419" s="8"/>
      <c r="D419" s="8"/>
    </row>
    <row r="420" spans="1:6" ht="13.5" customHeight="1" x14ac:dyDescent="0.2">
      <c r="C420" s="8"/>
      <c r="D420" s="8"/>
    </row>
    <row r="421" spans="1:6" ht="13.5" customHeight="1" x14ac:dyDescent="0.2">
      <c r="C421" s="8"/>
      <c r="D421" s="8"/>
    </row>
    <row r="423" spans="1:6" s="13" customFormat="1" ht="13.5" customHeight="1" x14ac:dyDescent="0.2">
      <c r="A423" s="9"/>
      <c r="B423" s="5"/>
      <c r="C423" s="6"/>
      <c r="D423" s="6"/>
      <c r="E423" s="12"/>
      <c r="F423" s="12"/>
    </row>
    <row r="424" spans="1:6" ht="13.5" customHeight="1" x14ac:dyDescent="0.2">
      <c r="C424" s="8"/>
      <c r="D424" s="8"/>
    </row>
    <row r="426" spans="1:6" ht="13.5" customHeight="1" x14ac:dyDescent="0.2">
      <c r="C426" s="17"/>
      <c r="D426" s="17"/>
    </row>
    <row r="427" spans="1:6" ht="13.5" customHeight="1" x14ac:dyDescent="0.2">
      <c r="C427" s="17"/>
      <c r="D427" s="17"/>
    </row>
    <row r="428" spans="1:6" ht="13.5" customHeight="1" x14ac:dyDescent="0.2">
      <c r="B428" s="19"/>
      <c r="C428" s="20"/>
      <c r="D428" s="20"/>
    </row>
    <row r="429" spans="1:6" ht="13.5" customHeight="1" x14ac:dyDescent="0.2">
      <c r="B429" s="10"/>
      <c r="C429" s="13"/>
      <c r="D429" s="13"/>
    </row>
    <row r="431" spans="1:6" ht="13.5" customHeight="1" x14ac:dyDescent="0.2">
      <c r="C431" s="8"/>
      <c r="D431" s="8"/>
    </row>
    <row r="432" spans="1:6" ht="13.5" customHeight="1" x14ac:dyDescent="0.2">
      <c r="C432" s="8"/>
      <c r="D432" s="8"/>
    </row>
    <row r="433" spans="2:4" ht="13.5" customHeight="1" x14ac:dyDescent="0.2">
      <c r="C433" s="8"/>
      <c r="D433" s="8"/>
    </row>
    <row r="434" spans="2:4" ht="13.5" customHeight="1" x14ac:dyDescent="0.2">
      <c r="C434" s="8"/>
      <c r="D434" s="8"/>
    </row>
    <row r="435" spans="2:4" ht="13.5" customHeight="1" x14ac:dyDescent="0.2">
      <c r="C435" s="8"/>
      <c r="D435" s="8"/>
    </row>
    <row r="436" spans="2:4" ht="13.5" customHeight="1" x14ac:dyDescent="0.2">
      <c r="C436" s="8"/>
      <c r="D436" s="8"/>
    </row>
    <row r="437" spans="2:4" ht="13.5" customHeight="1" x14ac:dyDescent="0.2">
      <c r="B437" s="10"/>
      <c r="C437" s="13"/>
      <c r="D437" s="13"/>
    </row>
    <row r="439" spans="2:4" ht="13.5" customHeight="1" x14ac:dyDescent="0.2">
      <c r="C439" s="8"/>
      <c r="D439" s="8"/>
    </row>
    <row r="440" spans="2:4" ht="13.5" customHeight="1" x14ac:dyDescent="0.2">
      <c r="C440" s="8"/>
      <c r="D440" s="8"/>
    </row>
    <row r="441" spans="2:4" ht="13.5" customHeight="1" x14ac:dyDescent="0.2">
      <c r="C441" s="8"/>
      <c r="D441" s="8"/>
    </row>
    <row r="442" spans="2:4" ht="13.5" customHeight="1" x14ac:dyDescent="0.2">
      <c r="B442" s="10"/>
      <c r="C442" s="13"/>
      <c r="D442" s="13"/>
    </row>
    <row r="444" spans="2:4" ht="13.5" customHeight="1" x14ac:dyDescent="0.2">
      <c r="C444" s="8"/>
      <c r="D444" s="8"/>
    </row>
    <row r="445" spans="2:4" ht="13.5" customHeight="1" x14ac:dyDescent="0.2">
      <c r="C445" s="8"/>
      <c r="D445" s="8"/>
    </row>
    <row r="446" spans="2:4" ht="13.5" customHeight="1" x14ac:dyDescent="0.2">
      <c r="C446" s="8"/>
      <c r="D446" s="8"/>
    </row>
    <row r="447" spans="2:4" ht="13.5" customHeight="1" x14ac:dyDescent="0.2">
      <c r="C447" s="8"/>
      <c r="D447" s="8"/>
    </row>
    <row r="449" spans="3:4" ht="13.5" customHeight="1" x14ac:dyDescent="0.2">
      <c r="C449" s="8"/>
      <c r="D449" s="8"/>
    </row>
    <row r="450" spans="3:4" ht="13.5" customHeight="1" x14ac:dyDescent="0.2">
      <c r="C450" s="8"/>
      <c r="D450" s="8"/>
    </row>
    <row r="451" spans="3:4" ht="13.5" customHeight="1" x14ac:dyDescent="0.2">
      <c r="C451" s="8"/>
      <c r="D451" s="8"/>
    </row>
    <row r="452" spans="3:4" ht="13.5" customHeight="1" x14ac:dyDescent="0.2">
      <c r="C452" s="8"/>
      <c r="D452" s="8"/>
    </row>
    <row r="453" spans="3:4" ht="13.5" customHeight="1" x14ac:dyDescent="0.2">
      <c r="C453" s="8"/>
      <c r="D453" s="8"/>
    </row>
    <row r="454" spans="3:4" ht="13.5" customHeight="1" x14ac:dyDescent="0.2">
      <c r="C454" s="8"/>
      <c r="D454" s="8"/>
    </row>
    <row r="456" spans="3:4" ht="13.5" customHeight="1" x14ac:dyDescent="0.2">
      <c r="C456" s="8"/>
      <c r="D456" s="8"/>
    </row>
    <row r="457" spans="3:4" ht="13.5" customHeight="1" x14ac:dyDescent="0.2">
      <c r="C457" s="8"/>
      <c r="D457" s="8"/>
    </row>
    <row r="458" spans="3:4" ht="13.5" customHeight="1" x14ac:dyDescent="0.2">
      <c r="C458" s="8"/>
      <c r="D458" s="8"/>
    </row>
    <row r="459" spans="3:4" ht="13.5" customHeight="1" x14ac:dyDescent="0.2">
      <c r="C459" s="8"/>
      <c r="D459" s="8"/>
    </row>
    <row r="460" spans="3:4" ht="13.5" customHeight="1" x14ac:dyDescent="0.2">
      <c r="C460" s="8"/>
      <c r="D460" s="8"/>
    </row>
    <row r="462" spans="3:4" ht="13.5" customHeight="1" x14ac:dyDescent="0.2">
      <c r="C462" s="8"/>
      <c r="D462" s="8"/>
    </row>
    <row r="463" spans="3:4" ht="13.5" customHeight="1" x14ac:dyDescent="0.2">
      <c r="C463" s="8"/>
      <c r="D463" s="8"/>
    </row>
    <row r="464" spans="3:4" ht="13.5" customHeight="1" x14ac:dyDescent="0.2">
      <c r="C464" s="8"/>
      <c r="D464" s="8"/>
    </row>
    <row r="466" spans="1:6" ht="13.5" customHeight="1" x14ac:dyDescent="0.2">
      <c r="C466" s="8"/>
      <c r="D466" s="8"/>
    </row>
    <row r="468" spans="1:6" ht="13.5" customHeight="1" x14ac:dyDescent="0.2">
      <c r="C468" s="8"/>
      <c r="D468" s="8"/>
    </row>
    <row r="470" spans="1:6" ht="13.5" customHeight="1" x14ac:dyDescent="0.2">
      <c r="C470" s="8"/>
      <c r="D470" s="8"/>
    </row>
    <row r="472" spans="1:6" ht="13.5" customHeight="1" x14ac:dyDescent="0.2">
      <c r="C472" s="8"/>
      <c r="D472" s="8"/>
    </row>
    <row r="473" spans="1:6" ht="13.5" customHeight="1" x14ac:dyDescent="0.2">
      <c r="C473" s="8"/>
      <c r="D473" s="8"/>
    </row>
    <row r="475" spans="1:6" s="13" customFormat="1" ht="13.5" customHeight="1" x14ac:dyDescent="0.2">
      <c r="A475" s="9"/>
      <c r="B475" s="5"/>
      <c r="C475" s="8"/>
      <c r="D475" s="8"/>
      <c r="E475" s="12"/>
      <c r="F475" s="12"/>
    </row>
    <row r="477" spans="1:6" ht="13.5" customHeight="1" x14ac:dyDescent="0.2">
      <c r="C477" s="8"/>
      <c r="D477" s="8"/>
    </row>
    <row r="479" spans="1:6" ht="13.5" customHeight="1" x14ac:dyDescent="0.2">
      <c r="C479" s="8"/>
      <c r="D479" s="8"/>
    </row>
    <row r="480" spans="1:6" ht="13.5" customHeight="1" x14ac:dyDescent="0.2">
      <c r="C480" s="8"/>
      <c r="D480" s="8"/>
    </row>
    <row r="482" spans="1:6" ht="13.5" customHeight="1" x14ac:dyDescent="0.2">
      <c r="C482" s="8"/>
      <c r="D482" s="8"/>
    </row>
    <row r="483" spans="1:6" s="13" customFormat="1" ht="13.5" customHeight="1" x14ac:dyDescent="0.2">
      <c r="A483" s="9"/>
      <c r="B483" s="5"/>
      <c r="C483" s="8"/>
      <c r="D483" s="8"/>
      <c r="E483" s="12"/>
      <c r="F483" s="12"/>
    </row>
    <row r="484" spans="1:6" ht="13.5" customHeight="1" x14ac:dyDescent="0.2">
      <c r="C484" s="8"/>
      <c r="D484" s="8"/>
    </row>
    <row r="485" spans="1:6" ht="13.5" customHeight="1" x14ac:dyDescent="0.2">
      <c r="C485" s="8"/>
      <c r="D485" s="8"/>
    </row>
    <row r="486" spans="1:6" ht="13.5" customHeight="1" x14ac:dyDescent="0.2">
      <c r="C486" s="8"/>
      <c r="D486" s="8"/>
    </row>
    <row r="487" spans="1:6" ht="13.5" customHeight="1" x14ac:dyDescent="0.2">
      <c r="C487" s="8"/>
      <c r="D487" s="8"/>
    </row>
    <row r="488" spans="1:6" ht="13.5" customHeight="1" x14ac:dyDescent="0.2">
      <c r="C488" s="8"/>
      <c r="D488" s="8"/>
    </row>
    <row r="489" spans="1:6" s="13" customFormat="1" ht="13.5" customHeight="1" x14ac:dyDescent="0.2">
      <c r="A489" s="9"/>
      <c r="B489" s="5"/>
      <c r="C489" s="8"/>
      <c r="D489" s="8"/>
      <c r="E489" s="12"/>
      <c r="F489" s="12"/>
    </row>
    <row r="490" spans="1:6" s="13" customFormat="1" ht="13.5" customHeight="1" x14ac:dyDescent="0.2">
      <c r="A490" s="9"/>
      <c r="B490" s="5"/>
      <c r="C490" s="6"/>
      <c r="D490" s="6"/>
      <c r="E490" s="12"/>
      <c r="F490" s="12"/>
    </row>
    <row r="491" spans="1:6" s="13" customFormat="1" ht="13.5" customHeight="1" x14ac:dyDescent="0.2">
      <c r="A491" s="9"/>
      <c r="B491" s="5"/>
      <c r="C491" s="8"/>
      <c r="D491" s="8"/>
      <c r="E491" s="12"/>
      <c r="F491" s="12"/>
    </row>
    <row r="492" spans="1:6" ht="13.5" customHeight="1" x14ac:dyDescent="0.2">
      <c r="C492" s="8"/>
      <c r="D492" s="8"/>
    </row>
    <row r="493" spans="1:6" ht="13.5" customHeight="1" x14ac:dyDescent="0.2">
      <c r="C493" s="8"/>
      <c r="D493" s="8"/>
    </row>
    <row r="494" spans="1:6" s="13" customFormat="1" ht="13.5" customHeight="1" x14ac:dyDescent="0.2">
      <c r="A494" s="9"/>
      <c r="B494" s="10"/>
      <c r="E494" s="12"/>
      <c r="F494" s="12"/>
    </row>
    <row r="495" spans="1:6" s="13" customFormat="1" ht="13.5" customHeight="1" x14ac:dyDescent="0.2">
      <c r="A495" s="9"/>
      <c r="B495" s="5"/>
      <c r="C495" s="6"/>
      <c r="D495" s="6"/>
      <c r="E495" s="12"/>
      <c r="F495" s="12"/>
    </row>
    <row r="496" spans="1:6" ht="13.5" customHeight="1" x14ac:dyDescent="0.2">
      <c r="C496" s="8"/>
      <c r="D496" s="8"/>
    </row>
    <row r="498" spans="1:6" ht="13.5" customHeight="1" x14ac:dyDescent="0.2">
      <c r="C498" s="8"/>
      <c r="D498" s="8"/>
    </row>
    <row r="501" spans="1:6" s="17" customFormat="1" ht="13.5" customHeight="1" x14ac:dyDescent="0.15">
      <c r="A501" s="4"/>
      <c r="B501" s="5"/>
      <c r="C501" s="8"/>
      <c r="D501" s="8"/>
      <c r="E501" s="23"/>
      <c r="F501" s="23"/>
    </row>
    <row r="502" spans="1:6" s="13" customFormat="1" ht="13.5" customHeight="1" x14ac:dyDescent="0.2">
      <c r="A502" s="9"/>
      <c r="B502" s="10"/>
      <c r="E502" s="12"/>
      <c r="F502" s="12"/>
    </row>
    <row r="503" spans="1:6" s="13" customFormat="1" ht="13.5" customHeight="1" x14ac:dyDescent="0.2">
      <c r="A503" s="9"/>
      <c r="B503" s="5"/>
      <c r="C503" s="6"/>
      <c r="D503" s="6"/>
      <c r="E503" s="12"/>
      <c r="F503" s="12"/>
    </row>
    <row r="504" spans="1:6" s="13" customFormat="1" ht="13.5" customHeight="1" x14ac:dyDescent="0.2">
      <c r="A504" s="9"/>
      <c r="B504" s="5"/>
      <c r="C504" s="8"/>
      <c r="D504" s="8"/>
      <c r="E504" s="12"/>
      <c r="F504" s="12"/>
    </row>
    <row r="505" spans="1:6" s="13" customFormat="1" ht="13.5" customHeight="1" x14ac:dyDescent="0.2">
      <c r="A505" s="9"/>
      <c r="B505" s="5"/>
      <c r="C505" s="6"/>
      <c r="D505" s="6"/>
      <c r="E505" s="12"/>
      <c r="F505" s="12"/>
    </row>
    <row r="506" spans="1:6" s="22" customFormat="1" ht="13.5" customHeight="1" x14ac:dyDescent="0.25">
      <c r="A506" s="18"/>
      <c r="B506" s="5"/>
      <c r="C506" s="8"/>
      <c r="D506" s="8"/>
      <c r="E506" s="21"/>
      <c r="F506" s="21"/>
    </row>
    <row r="507" spans="1:6" s="25" customFormat="1" ht="13.5" customHeight="1" x14ac:dyDescent="0.2">
      <c r="A507" s="24"/>
      <c r="B507" s="5"/>
      <c r="C507" s="8"/>
      <c r="D507" s="8"/>
    </row>
    <row r="508" spans="1:6" s="25" customFormat="1" ht="13.5" customHeight="1" x14ac:dyDescent="0.2">
      <c r="A508" s="24"/>
      <c r="B508" s="10"/>
      <c r="C508" s="13"/>
      <c r="D508" s="13"/>
    </row>
    <row r="509" spans="1:6" s="25" customFormat="1" ht="13.5" customHeight="1" x14ac:dyDescent="0.2">
      <c r="A509" s="26"/>
      <c r="B509" s="10"/>
      <c r="C509" s="13"/>
      <c r="D509" s="13"/>
    </row>
    <row r="510" spans="1:6" ht="13.5" customHeight="1" x14ac:dyDescent="0.2">
      <c r="A510" s="26"/>
      <c r="B510" s="10"/>
      <c r="C510" s="13"/>
      <c r="D510" s="13"/>
    </row>
    <row r="511" spans="1:6" ht="13.5" customHeight="1" x14ac:dyDescent="0.2">
      <c r="A511" s="26"/>
    </row>
    <row r="512" spans="1:6" ht="13.5" customHeight="1" x14ac:dyDescent="0.2">
      <c r="A512" s="26"/>
      <c r="C512" s="8"/>
      <c r="D512" s="8"/>
    </row>
    <row r="513" spans="1:6" ht="13.5" customHeight="1" x14ac:dyDescent="0.2">
      <c r="A513" s="26"/>
      <c r="B513" s="10"/>
      <c r="C513" s="13"/>
      <c r="D513" s="13"/>
    </row>
    <row r="514" spans="1:6" s="13" customFormat="1" ht="13.5" customHeight="1" x14ac:dyDescent="0.2">
      <c r="A514" s="9"/>
      <c r="B514" s="10"/>
      <c r="E514" s="12"/>
      <c r="F514" s="12"/>
    </row>
    <row r="516" spans="1:6" ht="13.5" customHeight="1" x14ac:dyDescent="0.2">
      <c r="C516" s="8"/>
      <c r="D516" s="8"/>
    </row>
    <row r="517" spans="1:6" ht="13.5" customHeight="1" x14ac:dyDescent="0.2">
      <c r="C517" s="8"/>
      <c r="D517" s="8"/>
    </row>
    <row r="518" spans="1:6" ht="13.5" customHeight="1" x14ac:dyDescent="0.2">
      <c r="C518" s="8"/>
      <c r="D518" s="8"/>
    </row>
    <row r="519" spans="1:6" ht="13.5" customHeight="1" x14ac:dyDescent="0.2">
      <c r="C519" s="8"/>
      <c r="D519" s="8"/>
    </row>
    <row r="520" spans="1:6" s="17" customFormat="1" ht="13.5" customHeight="1" x14ac:dyDescent="0.15">
      <c r="A520" s="4"/>
      <c r="B520" s="5"/>
      <c r="C520" s="8"/>
      <c r="D520" s="8"/>
      <c r="E520" s="23"/>
      <c r="F520" s="23"/>
    </row>
    <row r="521" spans="1:6" ht="13.5" customHeight="1" x14ac:dyDescent="0.2">
      <c r="B521" s="10"/>
      <c r="C521" s="13"/>
      <c r="D521" s="13"/>
    </row>
    <row r="522" spans="1:6" ht="13.5" customHeight="1" x14ac:dyDescent="0.2">
      <c r="B522" s="10"/>
      <c r="C522" s="13"/>
      <c r="D522" s="13"/>
    </row>
    <row r="523" spans="1:6" ht="13.5" customHeight="1" x14ac:dyDescent="0.2">
      <c r="B523" s="10"/>
      <c r="C523" s="13"/>
      <c r="D523" s="13"/>
    </row>
    <row r="524" spans="1:6" ht="13.5" customHeight="1" x14ac:dyDescent="0.2">
      <c r="B524" s="10"/>
      <c r="C524" s="13"/>
      <c r="D524" s="13"/>
    </row>
    <row r="525" spans="1:6" ht="13.5" customHeight="1" x14ac:dyDescent="0.2">
      <c r="B525" s="19"/>
      <c r="C525" s="20"/>
      <c r="D525" s="20"/>
    </row>
    <row r="526" spans="1:6" s="13" customFormat="1" ht="13.5" customHeight="1" x14ac:dyDescent="0.2">
      <c r="A526" s="9"/>
      <c r="B526" s="10"/>
      <c r="E526" s="12"/>
      <c r="F526" s="12"/>
    </row>
    <row r="527" spans="1:6" ht="13.5" customHeight="1" x14ac:dyDescent="0.2">
      <c r="B527" s="10"/>
      <c r="C527" s="13"/>
      <c r="D527" s="13"/>
    </row>
    <row r="528" spans="1:6" ht="13.5" customHeight="1" x14ac:dyDescent="0.2">
      <c r="C528" s="25"/>
      <c r="D528" s="25"/>
    </row>
    <row r="529" spans="2:4" ht="13.5" customHeight="1" x14ac:dyDescent="0.2">
      <c r="C529" s="25"/>
      <c r="D529" s="25"/>
    </row>
    <row r="530" spans="2:4" ht="13.5" customHeight="1" x14ac:dyDescent="0.2">
      <c r="C530" s="25"/>
      <c r="D530" s="25"/>
    </row>
    <row r="531" spans="2:4" ht="13.5" customHeight="1" x14ac:dyDescent="0.2">
      <c r="C531" s="25"/>
      <c r="D531" s="25"/>
    </row>
    <row r="532" spans="2:4" ht="13.5" customHeight="1" x14ac:dyDescent="0.2">
      <c r="C532" s="25"/>
      <c r="D532" s="25"/>
    </row>
    <row r="533" spans="2:4" ht="13.5" customHeight="1" x14ac:dyDescent="0.2">
      <c r="B533" s="10"/>
      <c r="C533" s="13"/>
      <c r="D533" s="13"/>
    </row>
    <row r="534" spans="2:4" ht="13.5" customHeight="1" x14ac:dyDescent="0.2">
      <c r="C534" s="8"/>
      <c r="D534" s="8"/>
    </row>
    <row r="535" spans="2:4" ht="13.5" customHeight="1" x14ac:dyDescent="0.2">
      <c r="C535" s="8"/>
      <c r="D535" s="8"/>
    </row>
    <row r="536" spans="2:4" ht="13.5" customHeight="1" x14ac:dyDescent="0.2">
      <c r="C536" s="8"/>
      <c r="D536" s="8"/>
    </row>
    <row r="537" spans="2:4" ht="13.5" customHeight="1" x14ac:dyDescent="0.2">
      <c r="C537" s="8"/>
      <c r="D537" s="8"/>
    </row>
    <row r="538" spans="2:4" ht="13.5" customHeight="1" x14ac:dyDescent="0.2">
      <c r="C538" s="8"/>
      <c r="D538" s="8"/>
    </row>
    <row r="539" spans="2:4" ht="13.5" customHeight="1" x14ac:dyDescent="0.2">
      <c r="C539" s="8"/>
      <c r="D539" s="8"/>
    </row>
    <row r="540" spans="2:4" ht="13.5" customHeight="1" x14ac:dyDescent="0.2">
      <c r="C540" s="8"/>
      <c r="D540" s="8"/>
    </row>
    <row r="541" spans="2:4" ht="13.5" customHeight="1" x14ac:dyDescent="0.2">
      <c r="C541" s="8"/>
      <c r="D541" s="8"/>
    </row>
    <row r="542" spans="2:4" ht="13.5" customHeight="1" x14ac:dyDescent="0.2">
      <c r="C542" s="8"/>
      <c r="D542" s="8"/>
    </row>
    <row r="543" spans="2:4" ht="13.5" customHeight="1" x14ac:dyDescent="0.2">
      <c r="C543" s="8"/>
      <c r="D543" s="8"/>
    </row>
    <row r="544" spans="2:4" ht="13.5" customHeight="1" x14ac:dyDescent="0.2">
      <c r="C544" s="8"/>
      <c r="D544" s="8"/>
    </row>
    <row r="545" spans="2:4" ht="13.5" customHeight="1" x14ac:dyDescent="0.2">
      <c r="B545" s="10"/>
      <c r="C545" s="13"/>
      <c r="D545" s="13"/>
    </row>
    <row r="550" spans="2:4" ht="13.5" customHeight="1" x14ac:dyDescent="0.2">
      <c r="C550" s="8"/>
      <c r="D550" s="8"/>
    </row>
    <row r="551" spans="2:4" ht="13.5" customHeight="1" x14ac:dyDescent="0.2">
      <c r="C551" s="8"/>
      <c r="D551" s="8"/>
    </row>
    <row r="552" spans="2:4" ht="13.5" customHeight="1" x14ac:dyDescent="0.2">
      <c r="C552" s="8"/>
      <c r="D552" s="8"/>
    </row>
    <row r="553" spans="2:4" ht="13.5" customHeight="1" x14ac:dyDescent="0.2">
      <c r="C553" s="8"/>
      <c r="D553" s="8"/>
    </row>
    <row r="554" spans="2:4" ht="13.5" customHeight="1" x14ac:dyDescent="0.2">
      <c r="C554" s="8"/>
      <c r="D554" s="8"/>
    </row>
    <row r="555" spans="2:4" ht="13.5" customHeight="1" x14ac:dyDescent="0.2">
      <c r="C555" s="8"/>
      <c r="D555" s="8"/>
    </row>
    <row r="556" spans="2:4" ht="13.5" customHeight="1" x14ac:dyDescent="0.2">
      <c r="C556" s="8"/>
      <c r="D556" s="8"/>
    </row>
    <row r="557" spans="2:4" ht="13.5" customHeight="1" x14ac:dyDescent="0.2">
      <c r="C557" s="8"/>
      <c r="D557" s="8"/>
    </row>
    <row r="559" spans="2:4" ht="13.5" customHeight="1" x14ac:dyDescent="0.2">
      <c r="C559" s="8"/>
      <c r="D559" s="8"/>
    </row>
    <row r="560" spans="2:4" ht="13.5" customHeight="1" x14ac:dyDescent="0.2">
      <c r="C560" s="8"/>
      <c r="D560" s="8"/>
    </row>
    <row r="561" spans="3:4" ht="13.5" customHeight="1" x14ac:dyDescent="0.2">
      <c r="C561" s="8"/>
      <c r="D561" s="8"/>
    </row>
    <row r="562" spans="3:4" ht="13.5" customHeight="1" x14ac:dyDescent="0.2">
      <c r="C562" s="8"/>
      <c r="D562" s="8"/>
    </row>
    <row r="563" spans="3:4" ht="13.5" customHeight="1" x14ac:dyDescent="0.2">
      <c r="C563" s="8"/>
      <c r="D563" s="8"/>
    </row>
    <row r="564" spans="3:4" ht="13.5" customHeight="1" x14ac:dyDescent="0.2">
      <c r="C564" s="8"/>
      <c r="D564" s="8"/>
    </row>
    <row r="565" spans="3:4" ht="13.5" customHeight="1" x14ac:dyDescent="0.2">
      <c r="C565" s="8"/>
      <c r="D565" s="8"/>
    </row>
    <row r="566" spans="3:4" ht="13.5" customHeight="1" x14ac:dyDescent="0.2">
      <c r="C566" s="8"/>
      <c r="D566" s="8"/>
    </row>
    <row r="567" spans="3:4" ht="13.5" customHeight="1" x14ac:dyDescent="0.2">
      <c r="C567" s="8"/>
      <c r="D567" s="8"/>
    </row>
    <row r="568" spans="3:4" ht="13.5" customHeight="1" x14ac:dyDescent="0.2">
      <c r="C568" s="8"/>
      <c r="D568" s="8"/>
    </row>
    <row r="569" spans="3:4" ht="13.5" customHeight="1" x14ac:dyDescent="0.2">
      <c r="C569" s="8"/>
      <c r="D569" s="8"/>
    </row>
    <row r="570" spans="3:4" ht="13.5" customHeight="1" x14ac:dyDescent="0.2">
      <c r="C570" s="8"/>
      <c r="D570" s="8"/>
    </row>
    <row r="571" spans="3:4" ht="13.5" customHeight="1" x14ac:dyDescent="0.2">
      <c r="C571" s="8"/>
      <c r="D571" s="8"/>
    </row>
    <row r="572" spans="3:4" ht="13.5" customHeight="1" x14ac:dyDescent="0.2">
      <c r="C572" s="8"/>
      <c r="D572" s="8"/>
    </row>
    <row r="573" spans="3:4" ht="13.5" customHeight="1" x14ac:dyDescent="0.2">
      <c r="C573" s="8"/>
      <c r="D573" s="8"/>
    </row>
    <row r="574" spans="3:4" ht="13.5" customHeight="1" x14ac:dyDescent="0.2">
      <c r="C574" s="8"/>
      <c r="D574" s="8"/>
    </row>
    <row r="575" spans="3:4" ht="13.5" customHeight="1" x14ac:dyDescent="0.2">
      <c r="C575" s="8"/>
      <c r="D575" s="8"/>
    </row>
    <row r="576" spans="3:4" ht="13.5" customHeight="1" x14ac:dyDescent="0.2">
      <c r="C576" s="8"/>
      <c r="D576" s="8"/>
    </row>
    <row r="577" spans="3:4" ht="13.5" customHeight="1" x14ac:dyDescent="0.2">
      <c r="C577" s="8"/>
      <c r="D577" s="8"/>
    </row>
    <row r="578" spans="3:4" ht="13.5" customHeight="1" x14ac:dyDescent="0.2">
      <c r="C578" s="8"/>
      <c r="D578" s="8"/>
    </row>
    <row r="579" spans="3:4" ht="13.5" customHeight="1" x14ac:dyDescent="0.2">
      <c r="C579" s="8"/>
      <c r="D579" s="8"/>
    </row>
    <row r="580" spans="3:4" ht="13.5" customHeight="1" x14ac:dyDescent="0.2">
      <c r="C580" s="8"/>
      <c r="D580" s="8"/>
    </row>
    <row r="581" spans="3:4" ht="13.5" customHeight="1" x14ac:dyDescent="0.2">
      <c r="C581" s="8"/>
      <c r="D581" s="8"/>
    </row>
    <row r="582" spans="3:4" ht="13.5" customHeight="1" x14ac:dyDescent="0.2">
      <c r="C582" s="8"/>
      <c r="D582" s="8"/>
    </row>
    <row r="583" spans="3:4" ht="13.5" customHeight="1" x14ac:dyDescent="0.2">
      <c r="C583" s="8"/>
      <c r="D583" s="8"/>
    </row>
    <row r="584" spans="3:4" ht="13.5" customHeight="1" x14ac:dyDescent="0.2">
      <c r="C584" s="8"/>
      <c r="D584" s="8"/>
    </row>
    <row r="585" spans="3:4" ht="13.5" customHeight="1" x14ac:dyDescent="0.2">
      <c r="C585" s="8"/>
      <c r="D585" s="8"/>
    </row>
    <row r="586" spans="3:4" ht="13.5" customHeight="1" x14ac:dyDescent="0.2">
      <c r="C586" s="8"/>
      <c r="D586" s="8"/>
    </row>
    <row r="587" spans="3:4" ht="13.5" customHeight="1" x14ac:dyDescent="0.2">
      <c r="C587" s="8"/>
      <c r="D587" s="8"/>
    </row>
    <row r="588" spans="3:4" ht="13.5" customHeight="1" x14ac:dyDescent="0.2">
      <c r="C588" s="8"/>
      <c r="D588" s="8"/>
    </row>
    <row r="589" spans="3:4" ht="13.5" customHeight="1" x14ac:dyDescent="0.2">
      <c r="C589" s="8"/>
      <c r="D589" s="8"/>
    </row>
    <row r="590" spans="3:4" ht="13.5" customHeight="1" x14ac:dyDescent="0.2">
      <c r="C590" s="8"/>
      <c r="D590" s="8"/>
    </row>
    <row r="591" spans="3:4" ht="13.5" customHeight="1" x14ac:dyDescent="0.2">
      <c r="C591" s="8"/>
      <c r="D591" s="8"/>
    </row>
    <row r="592" spans="3:4" ht="13.5" customHeight="1" x14ac:dyDescent="0.2">
      <c r="C592" s="8"/>
      <c r="D592" s="8"/>
    </row>
    <row r="593" spans="3:4" ht="13.5" customHeight="1" x14ac:dyDescent="0.2">
      <c r="C593" s="8"/>
      <c r="D593" s="8"/>
    </row>
    <row r="594" spans="3:4" ht="13.5" customHeight="1" x14ac:dyDescent="0.2">
      <c r="C594" s="8"/>
      <c r="D594" s="8"/>
    </row>
    <row r="595" spans="3:4" ht="13.5" customHeight="1" x14ac:dyDescent="0.2">
      <c r="C595" s="8"/>
      <c r="D595" s="8"/>
    </row>
    <row r="596" spans="3:4" ht="13.5" customHeight="1" x14ac:dyDescent="0.2">
      <c r="C596" s="8"/>
      <c r="D596" s="8"/>
    </row>
    <row r="597" spans="3:4" ht="13.5" customHeight="1" x14ac:dyDescent="0.2">
      <c r="C597" s="8"/>
      <c r="D597" s="8"/>
    </row>
    <row r="598" spans="3:4" ht="13.5" customHeight="1" x14ac:dyDescent="0.2">
      <c r="C598" s="8"/>
      <c r="D598" s="8"/>
    </row>
    <row r="599" spans="3:4" ht="13.5" customHeight="1" x14ac:dyDescent="0.2">
      <c r="C599" s="8"/>
      <c r="D599" s="8"/>
    </row>
    <row r="600" spans="3:4" ht="13.5" customHeight="1" x14ac:dyDescent="0.2">
      <c r="C600" s="8"/>
      <c r="D600" s="8"/>
    </row>
    <row r="601" spans="3:4" ht="13.5" customHeight="1" x14ac:dyDescent="0.2">
      <c r="C601" s="8"/>
      <c r="D601" s="8"/>
    </row>
    <row r="602" spans="3:4" ht="13.5" customHeight="1" x14ac:dyDescent="0.2">
      <c r="C602" s="8"/>
      <c r="D602" s="8"/>
    </row>
    <row r="603" spans="3:4" ht="13.5" customHeight="1" x14ac:dyDescent="0.2">
      <c r="C603" s="8"/>
      <c r="D603" s="8"/>
    </row>
    <row r="604" spans="3:4" ht="13.5" customHeight="1" x14ac:dyDescent="0.2">
      <c r="C604" s="8"/>
      <c r="D604" s="8"/>
    </row>
    <row r="605" spans="3:4" ht="13.5" customHeight="1" x14ac:dyDescent="0.2">
      <c r="C605" s="8"/>
      <c r="D605" s="8"/>
    </row>
    <row r="606" spans="3:4" ht="13.5" customHeight="1" x14ac:dyDescent="0.2">
      <c r="C606" s="8"/>
      <c r="D606" s="8"/>
    </row>
    <row r="607" spans="3:4" ht="13.5" customHeight="1" x14ac:dyDescent="0.2">
      <c r="C607" s="8"/>
      <c r="D607" s="8"/>
    </row>
    <row r="608" spans="3:4" ht="13.5" customHeight="1" x14ac:dyDescent="0.2">
      <c r="C608" s="8"/>
      <c r="D608" s="8"/>
    </row>
    <row r="609" spans="3:4" ht="13.5" customHeight="1" x14ac:dyDescent="0.2">
      <c r="C609" s="8"/>
      <c r="D609" s="8"/>
    </row>
    <row r="610" spans="3:4" ht="13.5" customHeight="1" x14ac:dyDescent="0.2">
      <c r="C610" s="8"/>
      <c r="D610" s="8"/>
    </row>
    <row r="611" spans="3:4" ht="13.5" customHeight="1" x14ac:dyDescent="0.2">
      <c r="C611" s="8"/>
      <c r="D611" s="8"/>
    </row>
    <row r="612" spans="3:4" ht="13.5" customHeight="1" x14ac:dyDescent="0.2">
      <c r="C612" s="8"/>
      <c r="D612" s="8"/>
    </row>
    <row r="613" spans="3:4" ht="13.5" customHeight="1" x14ac:dyDescent="0.2">
      <c r="C613" s="8"/>
      <c r="D613" s="8"/>
    </row>
    <row r="614" spans="3:4" ht="13.5" customHeight="1" x14ac:dyDescent="0.2">
      <c r="C614" s="8"/>
      <c r="D614" s="8"/>
    </row>
    <row r="615" spans="3:4" ht="13.5" customHeight="1" x14ac:dyDescent="0.2">
      <c r="C615" s="8"/>
      <c r="D615" s="8"/>
    </row>
    <row r="616" spans="3:4" ht="13.5" customHeight="1" x14ac:dyDescent="0.2">
      <c r="C616" s="8"/>
      <c r="D616" s="8"/>
    </row>
    <row r="617" spans="3:4" ht="13.5" customHeight="1" x14ac:dyDescent="0.2">
      <c r="C617" s="8"/>
      <c r="D617" s="8"/>
    </row>
    <row r="618" spans="3:4" ht="13.5" customHeight="1" x14ac:dyDescent="0.2">
      <c r="C618" s="8"/>
      <c r="D618" s="8"/>
    </row>
    <row r="619" spans="3:4" ht="13.5" customHeight="1" x14ac:dyDescent="0.2">
      <c r="C619" s="8"/>
      <c r="D619" s="8"/>
    </row>
    <row r="620" spans="3:4" ht="13.5" customHeight="1" x14ac:dyDescent="0.2">
      <c r="C620" s="8"/>
      <c r="D620" s="8"/>
    </row>
    <row r="621" spans="3:4" ht="13.5" customHeight="1" x14ac:dyDescent="0.2">
      <c r="C621" s="8"/>
      <c r="D621" s="8"/>
    </row>
    <row r="622" spans="3:4" ht="13.5" customHeight="1" x14ac:dyDescent="0.2">
      <c r="C622" s="8"/>
      <c r="D622" s="8"/>
    </row>
    <row r="623" spans="3:4" ht="13.5" customHeight="1" x14ac:dyDescent="0.2">
      <c r="C623" s="8"/>
      <c r="D623" s="8"/>
    </row>
    <row r="624" spans="3:4" ht="13.5" customHeight="1" x14ac:dyDescent="0.2">
      <c r="C624" s="8"/>
      <c r="D624" s="8"/>
    </row>
    <row r="625" spans="3:4" ht="13.5" customHeight="1" x14ac:dyDescent="0.2">
      <c r="C625" s="8"/>
      <c r="D625" s="8"/>
    </row>
    <row r="626" spans="3:4" ht="13.5" customHeight="1" x14ac:dyDescent="0.2">
      <c r="C626" s="8"/>
      <c r="D626" s="8"/>
    </row>
    <row r="627" spans="3:4" ht="13.5" customHeight="1" x14ac:dyDescent="0.2">
      <c r="C627" s="8"/>
      <c r="D627" s="8"/>
    </row>
    <row r="628" spans="3:4" ht="13.5" customHeight="1" x14ac:dyDescent="0.2">
      <c r="C628" s="8"/>
      <c r="D628" s="8"/>
    </row>
    <row r="629" spans="3:4" ht="13.5" customHeight="1" x14ac:dyDescent="0.2">
      <c r="C629" s="8"/>
      <c r="D629" s="8"/>
    </row>
    <row r="630" spans="3:4" ht="13.5" customHeight="1" x14ac:dyDescent="0.2">
      <c r="C630" s="8"/>
      <c r="D630" s="8"/>
    </row>
    <row r="631" spans="3:4" ht="13.5" customHeight="1" x14ac:dyDescent="0.2">
      <c r="C631" s="8"/>
      <c r="D631" s="8"/>
    </row>
    <row r="632" spans="3:4" ht="13.5" customHeight="1" x14ac:dyDescent="0.2">
      <c r="C632" s="8"/>
      <c r="D632" s="8"/>
    </row>
    <row r="633" spans="3:4" ht="13.5" customHeight="1" x14ac:dyDescent="0.2">
      <c r="C633" s="8"/>
      <c r="D633" s="8"/>
    </row>
    <row r="634" spans="3:4" ht="13.5" customHeight="1" x14ac:dyDescent="0.2">
      <c r="C634" s="8"/>
      <c r="D634" s="8"/>
    </row>
    <row r="635" spans="3:4" ht="13.5" customHeight="1" x14ac:dyDescent="0.2">
      <c r="C635" s="8"/>
      <c r="D635" s="8"/>
    </row>
    <row r="638" spans="3:4" ht="13.5" customHeight="1" x14ac:dyDescent="0.2">
      <c r="C638" s="8"/>
      <c r="D638" s="8"/>
    </row>
    <row r="640" spans="3:4" ht="13.5" customHeight="1" x14ac:dyDescent="0.2">
      <c r="C640" s="8"/>
      <c r="D640" s="8"/>
    </row>
    <row r="641" spans="3:4" ht="13.5" customHeight="1" x14ac:dyDescent="0.2">
      <c r="C641" s="8"/>
      <c r="D641" s="8"/>
    </row>
    <row r="642" spans="3:4" ht="13.5" customHeight="1" x14ac:dyDescent="0.2">
      <c r="C642" s="8"/>
      <c r="D642" s="8"/>
    </row>
    <row r="643" spans="3:4" ht="13.5" customHeight="1" x14ac:dyDescent="0.2">
      <c r="C643" s="8"/>
      <c r="D643" s="8"/>
    </row>
    <row r="644" spans="3:4" ht="13.5" customHeight="1" x14ac:dyDescent="0.2">
      <c r="C644" s="8"/>
      <c r="D644" s="8"/>
    </row>
    <row r="645" spans="3:4" ht="13.5" customHeight="1" x14ac:dyDescent="0.2">
      <c r="C645" s="8"/>
      <c r="D645" s="8"/>
    </row>
    <row r="646" spans="3:4" ht="13.5" customHeight="1" x14ac:dyDescent="0.2">
      <c r="C646" s="8"/>
      <c r="D646" s="8"/>
    </row>
    <row r="647" spans="3:4" ht="13.5" customHeight="1" x14ac:dyDescent="0.2">
      <c r="C647" s="8"/>
      <c r="D647" s="8"/>
    </row>
    <row r="648" spans="3:4" ht="13.5" customHeight="1" x14ac:dyDescent="0.2">
      <c r="C648" s="8"/>
      <c r="D648" s="8"/>
    </row>
    <row r="649" spans="3:4" ht="13.5" customHeight="1" x14ac:dyDescent="0.2">
      <c r="C649" s="8"/>
      <c r="D649" s="8"/>
    </row>
    <row r="650" spans="3:4" ht="13.5" customHeight="1" x14ac:dyDescent="0.2">
      <c r="C650" s="8"/>
      <c r="D650" s="8"/>
    </row>
    <row r="651" spans="3:4" ht="13.5" customHeight="1" x14ac:dyDescent="0.2">
      <c r="C651" s="8"/>
      <c r="D651" s="8"/>
    </row>
    <row r="652" spans="3:4" ht="13.5" customHeight="1" x14ac:dyDescent="0.2">
      <c r="C652" s="8"/>
      <c r="D652" s="8"/>
    </row>
    <row r="653" spans="3:4" ht="13.5" customHeight="1" x14ac:dyDescent="0.2">
      <c r="C653" s="8"/>
      <c r="D653" s="8"/>
    </row>
    <row r="654" spans="3:4" ht="13.5" customHeight="1" x14ac:dyDescent="0.2">
      <c r="C654" s="8"/>
      <c r="D654" s="8"/>
    </row>
    <row r="655" spans="3:4" ht="13.5" customHeight="1" x14ac:dyDescent="0.2">
      <c r="C655" s="8"/>
      <c r="D655" s="8"/>
    </row>
    <row r="658" spans="3:4" ht="13.5" customHeight="1" x14ac:dyDescent="0.2">
      <c r="C658" s="8"/>
      <c r="D658" s="8"/>
    </row>
    <row r="660" spans="3:4" ht="13.5" customHeight="1" x14ac:dyDescent="0.2">
      <c r="C660" s="8"/>
      <c r="D660" s="8"/>
    </row>
    <row r="661" spans="3:4" ht="13.5" customHeight="1" x14ac:dyDescent="0.2">
      <c r="C661" s="8"/>
      <c r="D661" s="8"/>
    </row>
    <row r="662" spans="3:4" ht="13.5" customHeight="1" x14ac:dyDescent="0.2">
      <c r="C662" s="8"/>
      <c r="D662" s="8"/>
    </row>
    <row r="663" spans="3:4" ht="13.5" customHeight="1" x14ac:dyDescent="0.2">
      <c r="C663" s="8"/>
      <c r="D663" s="8"/>
    </row>
    <row r="664" spans="3:4" ht="13.5" customHeight="1" x14ac:dyDescent="0.2">
      <c r="C664" s="8"/>
      <c r="D664" s="8"/>
    </row>
    <row r="665" spans="3:4" ht="13.5" customHeight="1" x14ac:dyDescent="0.2">
      <c r="C665" s="8"/>
      <c r="D665" s="8"/>
    </row>
    <row r="666" spans="3:4" ht="13.5" customHeight="1" x14ac:dyDescent="0.2">
      <c r="C666" s="8"/>
      <c r="D666" s="8"/>
    </row>
    <row r="667" spans="3:4" ht="13.5" customHeight="1" x14ac:dyDescent="0.2">
      <c r="C667" s="8"/>
      <c r="D667" s="8"/>
    </row>
    <row r="668" spans="3:4" ht="13.5" customHeight="1" x14ac:dyDescent="0.2">
      <c r="C668" s="8"/>
      <c r="D668" s="8"/>
    </row>
    <row r="669" spans="3:4" ht="13.5" customHeight="1" x14ac:dyDescent="0.2">
      <c r="C669" s="8"/>
      <c r="D669" s="8"/>
    </row>
    <row r="670" spans="3:4" ht="13.5" customHeight="1" x14ac:dyDescent="0.2">
      <c r="C670" s="8"/>
      <c r="D670" s="8"/>
    </row>
    <row r="671" spans="3:4" ht="13.5" customHeight="1" x14ac:dyDescent="0.2">
      <c r="C671" s="8"/>
      <c r="D671" s="8"/>
    </row>
    <row r="672" spans="3:4" ht="13.5" customHeight="1" x14ac:dyDescent="0.2">
      <c r="C672" s="8"/>
      <c r="D672" s="8"/>
    </row>
    <row r="673" spans="3:4" ht="13.5" customHeight="1" x14ac:dyDescent="0.2">
      <c r="C673" s="8"/>
      <c r="D673" s="8"/>
    </row>
    <row r="674" spans="3:4" ht="13.5" customHeight="1" x14ac:dyDescent="0.2">
      <c r="C674" s="8"/>
      <c r="D674" s="8"/>
    </row>
    <row r="675" spans="3:4" ht="13.5" customHeight="1" x14ac:dyDescent="0.2">
      <c r="C675" s="8"/>
      <c r="D675" s="8"/>
    </row>
    <row r="676" spans="3:4" ht="13.5" customHeight="1" x14ac:dyDescent="0.2">
      <c r="C676" s="8"/>
      <c r="D676" s="8"/>
    </row>
    <row r="677" spans="3:4" ht="13.5" customHeight="1" x14ac:dyDescent="0.2">
      <c r="C677" s="8"/>
      <c r="D677" s="8"/>
    </row>
    <row r="678" spans="3:4" ht="13.5" customHeight="1" x14ac:dyDescent="0.2">
      <c r="C678" s="8"/>
      <c r="D678" s="8"/>
    </row>
    <row r="679" spans="3:4" ht="13.5" customHeight="1" x14ac:dyDescent="0.2">
      <c r="C679" s="8"/>
      <c r="D679" s="8"/>
    </row>
    <row r="680" spans="3:4" ht="13.5" customHeight="1" x14ac:dyDescent="0.2">
      <c r="C680" s="8"/>
      <c r="D680" s="8"/>
    </row>
    <row r="681" spans="3:4" ht="13.5" customHeight="1" x14ac:dyDescent="0.2">
      <c r="C681" s="8"/>
      <c r="D681" s="8"/>
    </row>
    <row r="684" spans="3:4" ht="13.5" customHeight="1" x14ac:dyDescent="0.2">
      <c r="C684" s="8"/>
      <c r="D684" s="8"/>
    </row>
    <row r="686" spans="3:4" ht="13.5" customHeight="1" x14ac:dyDescent="0.2">
      <c r="C686" s="8"/>
      <c r="D686" s="8"/>
    </row>
    <row r="687" spans="3:4" ht="13.5" customHeight="1" x14ac:dyDescent="0.2">
      <c r="C687" s="8"/>
      <c r="D687" s="8"/>
    </row>
    <row r="688" spans="3:4" ht="13.5" customHeight="1" x14ac:dyDescent="0.2">
      <c r="C688" s="8"/>
      <c r="D688" s="8"/>
    </row>
    <row r="689" spans="3:4" ht="13.5" customHeight="1" x14ac:dyDescent="0.2">
      <c r="C689" s="8"/>
      <c r="D689" s="8"/>
    </row>
    <row r="690" spans="3:4" ht="13.5" customHeight="1" x14ac:dyDescent="0.2">
      <c r="C690" s="8"/>
      <c r="D690" s="8"/>
    </row>
    <row r="691" spans="3:4" ht="13.5" customHeight="1" x14ac:dyDescent="0.2">
      <c r="C691" s="8"/>
      <c r="D691" s="8"/>
    </row>
    <row r="692" spans="3:4" ht="13.5" customHeight="1" x14ac:dyDescent="0.2">
      <c r="C692" s="8"/>
      <c r="D692" s="8"/>
    </row>
    <row r="693" spans="3:4" ht="13.5" customHeight="1" x14ac:dyDescent="0.2">
      <c r="C693" s="8"/>
      <c r="D693" s="8"/>
    </row>
    <row r="694" spans="3:4" ht="13.5" customHeight="1" x14ac:dyDescent="0.2">
      <c r="C694" s="8"/>
      <c r="D694" s="8"/>
    </row>
    <row r="695" spans="3:4" ht="13.5" customHeight="1" x14ac:dyDescent="0.2">
      <c r="C695" s="8"/>
      <c r="D695" s="8"/>
    </row>
    <row r="696" spans="3:4" ht="13.5" customHeight="1" x14ac:dyDescent="0.2">
      <c r="C696" s="8"/>
      <c r="D696" s="8"/>
    </row>
    <row r="697" spans="3:4" ht="13.5" customHeight="1" x14ac:dyDescent="0.2">
      <c r="C697" s="8"/>
      <c r="D697" s="8"/>
    </row>
    <row r="698" spans="3:4" ht="13.5" customHeight="1" x14ac:dyDescent="0.2">
      <c r="C698" s="8"/>
      <c r="D698" s="8"/>
    </row>
    <row r="699" spans="3:4" ht="13.5" customHeight="1" x14ac:dyDescent="0.2">
      <c r="C699" s="8"/>
      <c r="D699" s="8"/>
    </row>
    <row r="700" spans="3:4" ht="13.5" customHeight="1" x14ac:dyDescent="0.2">
      <c r="C700" s="8"/>
      <c r="D700" s="8"/>
    </row>
    <row r="701" spans="3:4" ht="13.5" customHeight="1" x14ac:dyDescent="0.2">
      <c r="C701" s="8"/>
      <c r="D701" s="8"/>
    </row>
    <row r="702" spans="3:4" ht="13.5" customHeight="1" x14ac:dyDescent="0.2">
      <c r="C702" s="8"/>
      <c r="D702" s="8"/>
    </row>
    <row r="703" spans="3:4" ht="13.5" customHeight="1" x14ac:dyDescent="0.2">
      <c r="C703" s="8"/>
      <c r="D703" s="8"/>
    </row>
    <row r="704" spans="3:4" ht="13.5" customHeight="1" x14ac:dyDescent="0.2">
      <c r="C704" s="8"/>
      <c r="D704" s="8"/>
    </row>
    <row r="705" spans="3:4" ht="13.5" customHeight="1" x14ac:dyDescent="0.2">
      <c r="C705" s="8"/>
      <c r="D705" s="8"/>
    </row>
    <row r="706" spans="3:4" ht="13.5" customHeight="1" x14ac:dyDescent="0.2">
      <c r="C706" s="8"/>
      <c r="D706" s="8"/>
    </row>
    <row r="707" spans="3:4" ht="13.5" customHeight="1" x14ac:dyDescent="0.2">
      <c r="C707" s="8"/>
      <c r="D707" s="8"/>
    </row>
    <row r="711" spans="3:4" ht="13.5" customHeight="1" x14ac:dyDescent="0.2">
      <c r="C711" s="8"/>
      <c r="D711" s="8"/>
    </row>
    <row r="712" spans="3:4" ht="13.5" customHeight="1" x14ac:dyDescent="0.2">
      <c r="C712" s="8"/>
      <c r="D712" s="8"/>
    </row>
    <row r="713" spans="3:4" ht="13.5" customHeight="1" x14ac:dyDescent="0.2">
      <c r="C713" s="8"/>
      <c r="D713" s="8"/>
    </row>
    <row r="714" spans="3:4" ht="13.5" customHeight="1" x14ac:dyDescent="0.2">
      <c r="C714" s="8"/>
      <c r="D714" s="8"/>
    </row>
    <row r="715" spans="3:4" ht="13.5" customHeight="1" x14ac:dyDescent="0.2">
      <c r="C715" s="8"/>
      <c r="D715" s="8"/>
    </row>
    <row r="716" spans="3:4" ht="13.5" customHeight="1" x14ac:dyDescent="0.2">
      <c r="C716" s="8"/>
      <c r="D716" s="8"/>
    </row>
    <row r="720" spans="3:4" ht="13.5" customHeight="1" x14ac:dyDescent="0.2">
      <c r="C720" s="8"/>
      <c r="D720" s="8"/>
    </row>
    <row r="721" spans="3:4" ht="13.5" customHeight="1" x14ac:dyDescent="0.2">
      <c r="C721" s="8"/>
      <c r="D721" s="8"/>
    </row>
    <row r="722" spans="3:4" ht="13.5" customHeight="1" x14ac:dyDescent="0.2">
      <c r="C722" s="8"/>
      <c r="D722" s="8"/>
    </row>
    <row r="723" spans="3:4" ht="13.5" customHeight="1" x14ac:dyDescent="0.2">
      <c r="C723" s="8"/>
      <c r="D723" s="8"/>
    </row>
    <row r="724" spans="3:4" ht="13.5" customHeight="1" x14ac:dyDescent="0.2">
      <c r="C724" s="8"/>
      <c r="D724" s="8"/>
    </row>
    <row r="725" spans="3:4" ht="13.5" customHeight="1" x14ac:dyDescent="0.2">
      <c r="C725" s="8"/>
      <c r="D725" s="8"/>
    </row>
    <row r="726" spans="3:4" ht="13.5" customHeight="1" x14ac:dyDescent="0.2">
      <c r="C726" s="8"/>
      <c r="D726" s="8"/>
    </row>
    <row r="727" spans="3:4" ht="13.5" customHeight="1" x14ac:dyDescent="0.2">
      <c r="C727" s="8"/>
      <c r="D727" s="8"/>
    </row>
    <row r="728" spans="3:4" ht="13.5" customHeight="1" x14ac:dyDescent="0.2">
      <c r="C728" s="8"/>
      <c r="D728" s="8"/>
    </row>
    <row r="729" spans="3:4" ht="13.5" customHeight="1" x14ac:dyDescent="0.2">
      <c r="C729" s="8"/>
      <c r="D729" s="8"/>
    </row>
    <row r="730" spans="3:4" ht="13.5" customHeight="1" x14ac:dyDescent="0.2">
      <c r="C730" s="8"/>
      <c r="D730" s="8"/>
    </row>
    <row r="731" spans="3:4" ht="13.5" customHeight="1" x14ac:dyDescent="0.2">
      <c r="C731" s="8"/>
      <c r="D731" s="8"/>
    </row>
    <row r="732" spans="3:4" ht="13.5" customHeight="1" x14ac:dyDescent="0.2">
      <c r="C732" s="8"/>
      <c r="D732" s="8"/>
    </row>
    <row r="733" spans="3:4" ht="13.5" customHeight="1" x14ac:dyDescent="0.2">
      <c r="C733" s="8"/>
      <c r="D733" s="8"/>
    </row>
    <row r="734" spans="3:4" ht="13.5" customHeight="1" x14ac:dyDescent="0.2">
      <c r="C734" s="8"/>
      <c r="D734" s="8"/>
    </row>
    <row r="735" spans="3:4" ht="13.5" customHeight="1" x14ac:dyDescent="0.2">
      <c r="C735" s="8"/>
      <c r="D735" s="8"/>
    </row>
    <row r="736" spans="3:4" ht="13.5" customHeight="1" x14ac:dyDescent="0.2">
      <c r="C736" s="8"/>
      <c r="D736" s="8"/>
    </row>
    <row r="737" spans="3:4" ht="13.5" customHeight="1" x14ac:dyDescent="0.2">
      <c r="C737" s="8"/>
      <c r="D737" s="8"/>
    </row>
    <row r="738" spans="3:4" ht="13.5" customHeight="1" x14ac:dyDescent="0.2">
      <c r="C738" s="8"/>
      <c r="D738" s="8"/>
    </row>
    <row r="739" spans="3:4" ht="13.5" customHeight="1" x14ac:dyDescent="0.2">
      <c r="C739" s="8"/>
      <c r="D739" s="8"/>
    </row>
    <row r="740" spans="3:4" ht="13.5" customHeight="1" x14ac:dyDescent="0.2">
      <c r="C740" s="8"/>
      <c r="D740" s="8"/>
    </row>
    <row r="741" spans="3:4" ht="13.5" customHeight="1" x14ac:dyDescent="0.2">
      <c r="C741" s="8"/>
      <c r="D741" s="8"/>
    </row>
    <row r="742" spans="3:4" ht="13.5" customHeight="1" x14ac:dyDescent="0.2">
      <c r="C742" s="8"/>
      <c r="D742" s="8"/>
    </row>
    <row r="743" spans="3:4" ht="13.5" customHeight="1" x14ac:dyDescent="0.2">
      <c r="C743" s="8"/>
      <c r="D743" s="8"/>
    </row>
    <row r="744" spans="3:4" ht="13.5" customHeight="1" x14ac:dyDescent="0.2">
      <c r="C744" s="8"/>
      <c r="D744" s="8"/>
    </row>
    <row r="745" spans="3:4" ht="13.5" customHeight="1" x14ac:dyDescent="0.2">
      <c r="C745" s="8"/>
      <c r="D745" s="8"/>
    </row>
    <row r="746" spans="3:4" ht="13.5" customHeight="1" x14ac:dyDescent="0.2">
      <c r="C746" s="8"/>
      <c r="D746" s="8"/>
    </row>
    <row r="747" spans="3:4" ht="13.5" customHeight="1" x14ac:dyDescent="0.2">
      <c r="C747" s="8"/>
      <c r="D747" s="8"/>
    </row>
    <row r="748" spans="3:4" ht="13.5" customHeight="1" x14ac:dyDescent="0.2">
      <c r="C748" s="8"/>
      <c r="D748" s="8"/>
    </row>
    <row r="749" spans="3:4" ht="13.5" customHeight="1" x14ac:dyDescent="0.2">
      <c r="C749" s="8"/>
      <c r="D749" s="8"/>
    </row>
    <row r="750" spans="3:4" ht="13.5" customHeight="1" x14ac:dyDescent="0.2">
      <c r="C750" s="8"/>
      <c r="D750" s="8"/>
    </row>
    <row r="751" spans="3:4" ht="13.5" customHeight="1" x14ac:dyDescent="0.2">
      <c r="C751" s="8"/>
      <c r="D751" s="8"/>
    </row>
    <row r="752" spans="3:4" ht="13.5" customHeight="1" x14ac:dyDescent="0.2">
      <c r="C752" s="8"/>
      <c r="D752" s="8"/>
    </row>
    <row r="753" spans="3:4" ht="13.5" customHeight="1" x14ac:dyDescent="0.2">
      <c r="C753" s="8"/>
      <c r="D753" s="8"/>
    </row>
    <row r="755" spans="3:4" ht="13.5" customHeight="1" x14ac:dyDescent="0.2">
      <c r="C755" s="8"/>
      <c r="D755" s="8"/>
    </row>
    <row r="756" spans="3:4" ht="13.5" customHeight="1" x14ac:dyDescent="0.2">
      <c r="C756" s="8"/>
      <c r="D756" s="8"/>
    </row>
    <row r="757" spans="3:4" ht="13.5" customHeight="1" x14ac:dyDescent="0.2">
      <c r="C757" s="8"/>
      <c r="D757" s="8"/>
    </row>
    <row r="759" spans="3:4" ht="13.5" customHeight="1" x14ac:dyDescent="0.2">
      <c r="C759" s="8"/>
      <c r="D759" s="8"/>
    </row>
    <row r="760" spans="3:4" ht="13.5" customHeight="1" x14ac:dyDescent="0.2">
      <c r="C760" s="8"/>
      <c r="D760" s="8"/>
    </row>
    <row r="761" spans="3:4" ht="13.5" customHeight="1" x14ac:dyDescent="0.2">
      <c r="C761" s="8"/>
      <c r="D761" s="8"/>
    </row>
    <row r="762" spans="3:4" ht="13.5" customHeight="1" x14ac:dyDescent="0.2">
      <c r="C762" s="8"/>
      <c r="D762" s="8"/>
    </row>
    <row r="763" spans="3:4" ht="13.5" customHeight="1" x14ac:dyDescent="0.2">
      <c r="C763" s="8"/>
      <c r="D763" s="8"/>
    </row>
    <row r="764" spans="3:4" ht="13.5" customHeight="1" x14ac:dyDescent="0.2">
      <c r="C764" s="8"/>
      <c r="D764" s="8"/>
    </row>
    <row r="765" spans="3:4" ht="13.5" customHeight="1" x14ac:dyDescent="0.2">
      <c r="C765" s="8"/>
      <c r="D765" s="8"/>
    </row>
    <row r="766" spans="3:4" ht="13.5" customHeight="1" x14ac:dyDescent="0.2">
      <c r="C766" s="8"/>
      <c r="D766" s="8"/>
    </row>
    <row r="767" spans="3:4" ht="13.5" customHeight="1" x14ac:dyDescent="0.2">
      <c r="C767" s="8"/>
      <c r="D767" s="8"/>
    </row>
    <row r="768" spans="3:4" ht="13.5" customHeight="1" x14ac:dyDescent="0.2">
      <c r="C768" s="8"/>
      <c r="D768" s="8"/>
    </row>
    <row r="770" spans="1:6" ht="13.5" customHeight="1" x14ac:dyDescent="0.2">
      <c r="C770" s="8"/>
      <c r="D770" s="8"/>
    </row>
    <row r="772" spans="1:6" s="13" customFormat="1" ht="13.5" customHeight="1" x14ac:dyDescent="0.2">
      <c r="A772" s="9"/>
      <c r="B772" s="5"/>
      <c r="C772" s="6"/>
      <c r="D772" s="6"/>
      <c r="E772" s="12"/>
      <c r="F772" s="12"/>
    </row>
    <row r="773" spans="1:6" ht="13.5" customHeight="1" x14ac:dyDescent="0.2">
      <c r="C773" s="8"/>
      <c r="D773" s="8"/>
    </row>
    <row r="774" spans="1:6" ht="13.5" customHeight="1" x14ac:dyDescent="0.2">
      <c r="C774" s="8"/>
      <c r="D774" s="8"/>
    </row>
    <row r="775" spans="1:6" ht="13.5" customHeight="1" x14ac:dyDescent="0.2">
      <c r="C775" s="8"/>
      <c r="D775" s="8"/>
    </row>
    <row r="776" spans="1:6" ht="13.5" customHeight="1" x14ac:dyDescent="0.2">
      <c r="C776" s="8"/>
      <c r="D776" s="8"/>
    </row>
    <row r="777" spans="1:6" ht="13.5" customHeight="1" x14ac:dyDescent="0.2">
      <c r="C777" s="8"/>
      <c r="D777" s="8"/>
    </row>
    <row r="778" spans="1:6" ht="13.5" customHeight="1" x14ac:dyDescent="0.2">
      <c r="C778" s="8"/>
      <c r="D778" s="8"/>
    </row>
    <row r="779" spans="1:6" ht="13.5" customHeight="1" x14ac:dyDescent="0.2">
      <c r="C779" s="8"/>
      <c r="D779" s="8"/>
    </row>
    <row r="780" spans="1:6" ht="13.5" customHeight="1" x14ac:dyDescent="0.2">
      <c r="C780" s="8"/>
      <c r="D780" s="8"/>
    </row>
    <row r="781" spans="1:6" ht="13.5" customHeight="1" x14ac:dyDescent="0.2">
      <c r="C781" s="8"/>
      <c r="D781" s="8"/>
    </row>
    <row r="782" spans="1:6" ht="13.5" customHeight="1" x14ac:dyDescent="0.2">
      <c r="C782" s="8"/>
      <c r="D782" s="8"/>
    </row>
    <row r="783" spans="1:6" ht="13.5" customHeight="1" x14ac:dyDescent="0.2">
      <c r="C783" s="8"/>
      <c r="D783" s="8"/>
    </row>
    <row r="784" spans="1:6" ht="13.5" customHeight="1" x14ac:dyDescent="0.2">
      <c r="C784" s="8"/>
      <c r="D784" s="8"/>
    </row>
    <row r="785" spans="2:4" ht="13.5" customHeight="1" x14ac:dyDescent="0.2">
      <c r="C785" s="8"/>
      <c r="D785" s="8"/>
    </row>
    <row r="786" spans="2:4" ht="13.5" customHeight="1" x14ac:dyDescent="0.2">
      <c r="C786" s="8"/>
      <c r="D786" s="8"/>
    </row>
    <row r="787" spans="2:4" ht="13.5" customHeight="1" x14ac:dyDescent="0.2">
      <c r="C787" s="8"/>
      <c r="D787" s="8"/>
    </row>
    <row r="788" spans="2:4" ht="13.5" customHeight="1" x14ac:dyDescent="0.2">
      <c r="C788" s="8"/>
      <c r="D788" s="8"/>
    </row>
    <row r="789" spans="2:4" ht="13.5" customHeight="1" x14ac:dyDescent="0.2">
      <c r="C789" s="8"/>
      <c r="D789" s="8"/>
    </row>
    <row r="790" spans="2:4" ht="13.5" customHeight="1" x14ac:dyDescent="0.2">
      <c r="C790" s="8"/>
      <c r="D790" s="8"/>
    </row>
    <row r="791" spans="2:4" ht="13.5" customHeight="1" x14ac:dyDescent="0.2">
      <c r="B791" s="10"/>
      <c r="C791" s="13"/>
      <c r="D791" s="13"/>
    </row>
    <row r="793" spans="2:4" ht="13.5" customHeight="1" x14ac:dyDescent="0.2">
      <c r="C793" s="8"/>
      <c r="D793" s="8"/>
    </row>
    <row r="794" spans="2:4" ht="13.5" customHeight="1" x14ac:dyDescent="0.2">
      <c r="C794" s="8"/>
      <c r="D794" s="8"/>
    </row>
    <row r="797" spans="2:4" ht="13.5" customHeight="1" x14ac:dyDescent="0.2">
      <c r="C797" s="8"/>
      <c r="D797" s="8"/>
    </row>
    <row r="798" spans="2:4" ht="13.5" customHeight="1" x14ac:dyDescent="0.2">
      <c r="C798" s="8"/>
      <c r="D798" s="8"/>
    </row>
    <row r="799" spans="2:4" ht="13.5" customHeight="1" x14ac:dyDescent="0.2">
      <c r="C799" s="8"/>
      <c r="D799" s="8"/>
    </row>
    <row r="800" spans="2:4" ht="13.5" customHeight="1" x14ac:dyDescent="0.2">
      <c r="C800" s="8"/>
      <c r="D800" s="8"/>
    </row>
    <row r="802" spans="1:6" ht="13.5" customHeight="1" x14ac:dyDescent="0.2">
      <c r="C802" s="8"/>
      <c r="D802" s="8"/>
    </row>
    <row r="803" spans="1:6" ht="13.5" customHeight="1" x14ac:dyDescent="0.2">
      <c r="C803" s="8"/>
      <c r="D803" s="8"/>
    </row>
    <row r="804" spans="1:6" ht="13.5" customHeight="1" x14ac:dyDescent="0.2">
      <c r="C804" s="8"/>
      <c r="D804" s="8"/>
    </row>
    <row r="805" spans="1:6" ht="13.5" customHeight="1" x14ac:dyDescent="0.2">
      <c r="C805" s="8"/>
      <c r="D805" s="8"/>
    </row>
    <row r="807" spans="1:6" ht="13.5" customHeight="1" x14ac:dyDescent="0.2">
      <c r="C807" s="8"/>
      <c r="D807" s="8"/>
    </row>
    <row r="808" spans="1:6" ht="13.5" customHeight="1" x14ac:dyDescent="0.2">
      <c r="C808" s="8"/>
      <c r="D808" s="8"/>
    </row>
    <row r="810" spans="1:6" s="22" customFormat="1" ht="13.5" customHeight="1" x14ac:dyDescent="0.25">
      <c r="A810" s="18"/>
      <c r="B810" s="5"/>
      <c r="C810" s="8"/>
      <c r="D810" s="8"/>
      <c r="E810" s="21"/>
      <c r="F810" s="21"/>
    </row>
    <row r="811" spans="1:6" s="13" customFormat="1" ht="13.5" customHeight="1" x14ac:dyDescent="0.2">
      <c r="A811" s="9"/>
      <c r="B811" s="5"/>
      <c r="C811" s="8"/>
      <c r="D811" s="8"/>
      <c r="E811" s="12"/>
      <c r="F811" s="12"/>
    </row>
    <row r="812" spans="1:6" s="13" customFormat="1" ht="13.5" customHeight="1" x14ac:dyDescent="0.2">
      <c r="A812" s="9"/>
      <c r="B812" s="5"/>
      <c r="C812" s="8"/>
      <c r="D812" s="8"/>
      <c r="E812" s="12"/>
      <c r="F812" s="12"/>
    </row>
    <row r="813" spans="1:6" s="13" customFormat="1" ht="13.5" customHeight="1" x14ac:dyDescent="0.2">
      <c r="A813" s="9"/>
      <c r="B813" s="5"/>
      <c r="C813" s="8"/>
      <c r="D813" s="8"/>
      <c r="E813" s="12"/>
      <c r="F813" s="12"/>
    </row>
    <row r="815" spans="1:6" ht="13.5" customHeight="1" x14ac:dyDescent="0.2">
      <c r="C815" s="8"/>
      <c r="D815" s="8"/>
    </row>
    <row r="816" spans="1:6" ht="13.5" customHeight="1" x14ac:dyDescent="0.2">
      <c r="C816" s="8"/>
      <c r="D816" s="8"/>
    </row>
    <row r="818" spans="2:4" ht="13.5" customHeight="1" x14ac:dyDescent="0.2">
      <c r="C818" s="8"/>
      <c r="D818" s="8"/>
    </row>
    <row r="819" spans="2:4" ht="13.5" customHeight="1" x14ac:dyDescent="0.2">
      <c r="C819" s="8"/>
      <c r="D819" s="8"/>
    </row>
    <row r="821" spans="2:4" ht="13.5" customHeight="1" x14ac:dyDescent="0.2">
      <c r="C821" s="8"/>
      <c r="D821" s="8"/>
    </row>
    <row r="822" spans="2:4" ht="13.5" customHeight="1" x14ac:dyDescent="0.2">
      <c r="C822" s="8"/>
      <c r="D822" s="8"/>
    </row>
    <row r="824" spans="2:4" ht="13.5" customHeight="1" x14ac:dyDescent="0.2">
      <c r="C824" s="8"/>
      <c r="D824" s="8"/>
    </row>
    <row r="825" spans="2:4" ht="13.5" customHeight="1" x14ac:dyDescent="0.2">
      <c r="C825" s="8"/>
      <c r="D825" s="8"/>
    </row>
    <row r="829" spans="2:4" ht="13.5" customHeight="1" x14ac:dyDescent="0.2">
      <c r="B829" s="19"/>
      <c r="C829" s="20"/>
      <c r="D829" s="20"/>
    </row>
    <row r="830" spans="2:4" ht="13.5" customHeight="1" x14ac:dyDescent="0.2">
      <c r="B830" s="10"/>
      <c r="C830" s="13"/>
      <c r="D830" s="13"/>
    </row>
    <row r="831" spans="2:4" ht="13.5" customHeight="1" x14ac:dyDescent="0.2">
      <c r="B831" s="10"/>
      <c r="C831" s="13"/>
      <c r="D831" s="13"/>
    </row>
    <row r="832" spans="2:4" ht="13.5" customHeight="1" x14ac:dyDescent="0.2">
      <c r="B832" s="10"/>
      <c r="C832" s="13"/>
      <c r="D832" s="13"/>
    </row>
    <row r="835" spans="3:4" ht="13.5" customHeight="1" x14ac:dyDescent="0.2">
      <c r="C835" s="8"/>
      <c r="D835" s="8"/>
    </row>
    <row r="837" spans="3:4" ht="13.5" customHeight="1" x14ac:dyDescent="0.2">
      <c r="C837" s="8"/>
      <c r="D837" s="8"/>
    </row>
    <row r="838" spans="3:4" ht="13.5" customHeight="1" x14ac:dyDescent="0.2">
      <c r="C838" s="8"/>
      <c r="D838" s="8"/>
    </row>
    <row r="845" spans="3:4" ht="13.5" customHeight="1" x14ac:dyDescent="0.2">
      <c r="C845" s="8"/>
      <c r="D845" s="8"/>
    </row>
    <row r="848" spans="3:4" ht="13.5" customHeight="1" x14ac:dyDescent="0.2">
      <c r="C848" s="8"/>
      <c r="D848" s="8"/>
    </row>
    <row r="849" spans="3:4" ht="13.5" customHeight="1" x14ac:dyDescent="0.2">
      <c r="C849" s="8"/>
      <c r="D849" s="8"/>
    </row>
    <row r="851" spans="3:4" ht="13.5" customHeight="1" x14ac:dyDescent="0.2">
      <c r="C851" s="8"/>
      <c r="D851" s="8"/>
    </row>
    <row r="852" spans="3:4" ht="13.5" customHeight="1" x14ac:dyDescent="0.2">
      <c r="C852" s="8"/>
      <c r="D852" s="8"/>
    </row>
    <row r="854" spans="3:4" ht="13.5" customHeight="1" x14ac:dyDescent="0.2">
      <c r="C854" s="8"/>
      <c r="D854" s="8"/>
    </row>
    <row r="856" spans="3:4" ht="13.5" customHeight="1" x14ac:dyDescent="0.2">
      <c r="C856" s="8"/>
      <c r="D856" s="8"/>
    </row>
    <row r="861" spans="3:4" ht="13.5" customHeight="1" x14ac:dyDescent="0.2">
      <c r="C861" s="8"/>
      <c r="D861" s="8"/>
    </row>
    <row r="862" spans="3:4" ht="13.5" customHeight="1" x14ac:dyDescent="0.2">
      <c r="C862" s="8"/>
      <c r="D862" s="8"/>
    </row>
    <row r="863" spans="3:4" ht="13.5" customHeight="1" x14ac:dyDescent="0.2">
      <c r="C863" s="8"/>
      <c r="D863" s="8"/>
    </row>
    <row r="864" spans="3:4" ht="13.5" customHeight="1" x14ac:dyDescent="0.2">
      <c r="C864" s="8"/>
      <c r="D864" s="8"/>
    </row>
    <row r="865" spans="1:6" ht="13.5" customHeight="1" x14ac:dyDescent="0.2">
      <c r="C865" s="8"/>
      <c r="D865" s="8"/>
    </row>
    <row r="866" spans="1:6" ht="13.5" customHeight="1" x14ac:dyDescent="0.2">
      <c r="C866" s="8"/>
      <c r="D866" s="8"/>
    </row>
    <row r="867" spans="1:6" ht="13.5" customHeight="1" x14ac:dyDescent="0.2">
      <c r="C867" s="8"/>
      <c r="D867" s="8"/>
    </row>
    <row r="868" spans="1:6" s="13" customFormat="1" ht="13.5" customHeight="1" x14ac:dyDescent="0.2">
      <c r="A868" s="9"/>
      <c r="B868" s="5"/>
      <c r="C868" s="8"/>
      <c r="D868" s="8"/>
      <c r="E868" s="12"/>
      <c r="F868" s="12"/>
    </row>
    <row r="869" spans="1:6" ht="13.5" customHeight="1" x14ac:dyDescent="0.2">
      <c r="C869" s="8"/>
      <c r="D869" s="8"/>
    </row>
    <row r="870" spans="1:6" ht="13.5" customHeight="1" x14ac:dyDescent="0.2">
      <c r="C870" s="8"/>
      <c r="D870" s="8"/>
    </row>
    <row r="871" spans="1:6" ht="13.5" customHeight="1" x14ac:dyDescent="0.2">
      <c r="C871" s="8"/>
      <c r="D871" s="8"/>
    </row>
    <row r="872" spans="1:6" ht="13.5" customHeight="1" x14ac:dyDescent="0.2">
      <c r="C872" s="8"/>
      <c r="D872" s="8"/>
    </row>
    <row r="873" spans="1:6" ht="13.5" customHeight="1" x14ac:dyDescent="0.2">
      <c r="C873" s="8"/>
      <c r="D873" s="8"/>
    </row>
    <row r="876" spans="1:6" ht="13.5" customHeight="1" x14ac:dyDescent="0.2">
      <c r="C876" s="8"/>
      <c r="D876" s="8"/>
    </row>
    <row r="877" spans="1:6" ht="13.5" customHeight="1" x14ac:dyDescent="0.2">
      <c r="C877" s="8"/>
      <c r="D877" s="8"/>
    </row>
    <row r="879" spans="1:6" s="17" customFormat="1" ht="13.5" customHeight="1" x14ac:dyDescent="0.15">
      <c r="A879" s="4"/>
      <c r="B879" s="5"/>
      <c r="C879" s="6"/>
      <c r="D879" s="6"/>
      <c r="E879" s="23"/>
      <c r="F879" s="23"/>
    </row>
    <row r="883" spans="1:6" s="13" customFormat="1" ht="13.5" customHeight="1" x14ac:dyDescent="0.2">
      <c r="A883" s="9"/>
      <c r="B883" s="5"/>
      <c r="C883" s="6"/>
      <c r="D883" s="6"/>
      <c r="E883" s="12"/>
      <c r="F883" s="12"/>
    </row>
    <row r="884" spans="1:6" s="25" customFormat="1" ht="13.5" customHeight="1" x14ac:dyDescent="0.2">
      <c r="A884" s="4"/>
      <c r="B884" s="5"/>
      <c r="C884" s="8"/>
      <c r="D884" s="8"/>
    </row>
    <row r="885" spans="1:6" s="1" customFormat="1" ht="13.5" customHeight="1" x14ac:dyDescent="0.2">
      <c r="A885" s="9"/>
      <c r="B885" s="5"/>
      <c r="C885" s="6"/>
      <c r="D885" s="6"/>
    </row>
    <row r="886" spans="1:6" s="25" customFormat="1" ht="13.5" customHeight="1" x14ac:dyDescent="0.2">
      <c r="A886" s="4"/>
      <c r="B886" s="5"/>
      <c r="C886" s="6"/>
      <c r="D886" s="6"/>
    </row>
    <row r="887" spans="1:6" s="25" customFormat="1" ht="13.5" customHeight="1" x14ac:dyDescent="0.2">
      <c r="A887" s="4"/>
      <c r="B887" s="10"/>
      <c r="C887" s="13"/>
      <c r="D887" s="13"/>
    </row>
    <row r="890" spans="1:6" ht="13.5" customHeight="1" x14ac:dyDescent="0.2">
      <c r="B890" s="27"/>
      <c r="C890" s="14"/>
      <c r="D890" s="14"/>
    </row>
    <row r="892" spans="1:6" ht="13.5" customHeight="1" x14ac:dyDescent="0.2">
      <c r="C892" s="8"/>
      <c r="D892" s="8"/>
    </row>
    <row r="893" spans="1:6" ht="13.5" customHeight="1" x14ac:dyDescent="0.2">
      <c r="C893" s="8"/>
      <c r="D893" s="8"/>
    </row>
    <row r="894" spans="1:6" ht="13.5" customHeight="1" x14ac:dyDescent="0.2">
      <c r="C894" s="8"/>
      <c r="D894" s="8"/>
    </row>
    <row r="896" spans="1:6" ht="13.5" customHeight="1" x14ac:dyDescent="0.2">
      <c r="C896" s="8"/>
      <c r="D896" s="8"/>
    </row>
    <row r="897" spans="1:6" ht="13.5" customHeight="1" x14ac:dyDescent="0.2">
      <c r="B897" s="27"/>
      <c r="C897" s="14"/>
      <c r="D897" s="14"/>
    </row>
    <row r="898" spans="1:6" ht="13.5" customHeight="1" x14ac:dyDescent="0.2">
      <c r="B898" s="27"/>
      <c r="C898" s="14"/>
      <c r="D898" s="14"/>
    </row>
    <row r="899" spans="1:6" ht="13.5" customHeight="1" x14ac:dyDescent="0.2">
      <c r="B899" s="27"/>
      <c r="C899" s="14"/>
      <c r="D899" s="14"/>
    </row>
    <row r="900" spans="1:6" s="25" customFormat="1" ht="13.5" customHeight="1" x14ac:dyDescent="0.2">
      <c r="A900" s="4"/>
      <c r="B900" s="27"/>
      <c r="C900" s="14"/>
      <c r="D900" s="14"/>
    </row>
    <row r="901" spans="1:6" s="25" customFormat="1" ht="13.5" customHeight="1" x14ac:dyDescent="0.2">
      <c r="A901" s="4"/>
      <c r="B901" s="27"/>
      <c r="C901" s="14"/>
      <c r="D901" s="14"/>
    </row>
    <row r="902" spans="1:6" s="25" customFormat="1" ht="13.5" customHeight="1" x14ac:dyDescent="0.2">
      <c r="A902" s="4"/>
      <c r="B902" s="10"/>
      <c r="C902" s="13"/>
      <c r="D902" s="13"/>
    </row>
    <row r="903" spans="1:6" s="25" customFormat="1" ht="13.5" customHeight="1" x14ac:dyDescent="0.2">
      <c r="A903" s="4"/>
      <c r="B903" s="5"/>
      <c r="C903" s="6"/>
      <c r="D903" s="6"/>
    </row>
    <row r="904" spans="1:6" ht="13.5" customHeight="1" x14ac:dyDescent="0.2">
      <c r="B904" s="10"/>
      <c r="C904" s="13"/>
      <c r="D904" s="13"/>
    </row>
    <row r="905" spans="1:6" ht="13.5" customHeight="1" x14ac:dyDescent="0.2">
      <c r="B905" s="27"/>
      <c r="C905" s="14"/>
      <c r="D905" s="14"/>
    </row>
    <row r="906" spans="1:6" ht="13.5" customHeight="1" x14ac:dyDescent="0.2">
      <c r="B906" s="27"/>
      <c r="C906" s="14"/>
      <c r="D906" s="14"/>
    </row>
    <row r="907" spans="1:6" s="25" customFormat="1" ht="13.5" customHeight="1" x14ac:dyDescent="0.2">
      <c r="A907" s="4"/>
      <c r="B907" s="27"/>
      <c r="C907" s="14"/>
      <c r="D907" s="14"/>
    </row>
    <row r="908" spans="1:6" s="25" customFormat="1" ht="13.5" customHeight="1" x14ac:dyDescent="0.2">
      <c r="A908" s="4"/>
      <c r="B908" s="5"/>
      <c r="C908" s="6"/>
      <c r="D908" s="6"/>
    </row>
    <row r="909" spans="1:6" ht="13.5" customHeight="1" x14ac:dyDescent="0.2">
      <c r="A909" s="26"/>
      <c r="B909" s="27"/>
      <c r="C909" s="16"/>
      <c r="D909" s="16"/>
    </row>
    <row r="910" spans="1:6" ht="13.5" customHeight="1" x14ac:dyDescent="0.2">
      <c r="A910" s="26"/>
    </row>
    <row r="911" spans="1:6" s="17" customFormat="1" ht="13.5" customHeight="1" x14ac:dyDescent="0.15">
      <c r="A911" s="4"/>
      <c r="B911" s="27"/>
      <c r="C911" s="16"/>
      <c r="D911" s="16"/>
      <c r="E911" s="23"/>
      <c r="F911" s="23"/>
    </row>
    <row r="912" spans="1:6" ht="13.5" customHeight="1" x14ac:dyDescent="0.2">
      <c r="B912" s="27"/>
      <c r="C912" s="16"/>
      <c r="D912" s="16"/>
    </row>
    <row r="913" spans="2:4" ht="13.5" customHeight="1" x14ac:dyDescent="0.2">
      <c r="C913" s="16"/>
      <c r="D913" s="16"/>
    </row>
    <row r="916" spans="2:4" ht="13.5" customHeight="1" x14ac:dyDescent="0.2">
      <c r="B916" s="27"/>
      <c r="C916" s="14"/>
      <c r="D916" s="14"/>
    </row>
    <row r="917" spans="2:4" ht="13.5" customHeight="1" x14ac:dyDescent="0.2">
      <c r="B917" s="27"/>
      <c r="C917" s="14"/>
      <c r="D917" s="14"/>
    </row>
    <row r="919" spans="2:4" ht="13.5" customHeight="1" x14ac:dyDescent="0.2">
      <c r="C919" s="8"/>
      <c r="D919" s="8"/>
    </row>
    <row r="920" spans="2:4" ht="13.5" customHeight="1" x14ac:dyDescent="0.2">
      <c r="B920" s="28"/>
      <c r="C920" s="17"/>
      <c r="D920" s="17"/>
    </row>
    <row r="929" spans="3:4" ht="13.5" customHeight="1" x14ac:dyDescent="0.2">
      <c r="C929" s="25"/>
      <c r="D929" s="25"/>
    </row>
  </sheetData>
  <sheetProtection algorithmName="SHA-512" hashValue="iM/5N87eleFh1seIN6BISYRa9wBHmoLWdZkLmO5IaIUbmwXY/yEa604Am/3bFtCd5ggZ4fJ5OYxKRtd6+g+uwA==" saltValue="pWKklv3oPV4ryZchuHMpIQ==" spinCount="100000" sheet="1" objects="1" scenarios="1"/>
  <mergeCells count="2">
    <mergeCell ref="A47:D47"/>
    <mergeCell ref="A2:D2"/>
  </mergeCells>
  <phoneticPr fontId="0" type="noConversion"/>
  <pageMargins left="1" right="0.2" top="0.78740157480314965" bottom="0.78740157480314965" header="0.35433070866141736" footer="0"/>
  <pageSetup paperSize="9" fitToHeight="0" orientation="portrait" r:id="rId1"/>
  <headerFooter alignWithMargins="0">
    <oddFooter>&amp;R&amp;8&amp;P/&amp;N</oddFooter>
  </headerFooter>
  <rowBreaks count="1" manualBreakCount="1">
    <brk id="46" max="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1:I55"/>
  <sheetViews>
    <sheetView view="pageBreakPreview" topLeftCell="B7" zoomScaleNormal="100" zoomScaleSheetLayoutView="100" workbookViewId="0">
      <selection activeCell="E7" sqref="E7:F7"/>
    </sheetView>
  </sheetViews>
  <sheetFormatPr defaultColWidth="9.33203125" defaultRowHeight="12.75" x14ac:dyDescent="0.2"/>
  <cols>
    <col min="1" max="1" width="1.83203125" style="41" hidden="1" customWidth="1"/>
    <col min="2" max="2" width="7.1640625" style="82" bestFit="1" customWidth="1"/>
    <col min="3" max="3" width="57.33203125" style="41" customWidth="1"/>
    <col min="4" max="4" width="7.6640625" style="60" bestFit="1" customWidth="1"/>
    <col min="5" max="5" width="9.5" style="67" bestFit="1" customWidth="1"/>
    <col min="6" max="6" width="12" style="76" customWidth="1"/>
    <col min="7" max="7" width="13.6640625" style="41" bestFit="1" customWidth="1"/>
    <col min="8" max="8" width="6.6640625" style="41" customWidth="1"/>
    <col min="9" max="16384" width="9.33203125" style="41"/>
  </cols>
  <sheetData>
    <row r="1" spans="1:7" x14ac:dyDescent="0.2">
      <c r="B1" s="85" t="s">
        <v>36</v>
      </c>
      <c r="C1" s="80" t="s">
        <v>35</v>
      </c>
      <c r="D1" s="81"/>
      <c r="E1" s="81"/>
      <c r="F1" s="554"/>
      <c r="G1" s="81"/>
    </row>
    <row r="2" spans="1:7" x14ac:dyDescent="0.2">
      <c r="B2" s="69"/>
      <c r="C2" s="77"/>
      <c r="D2" s="59"/>
      <c r="E2" s="64"/>
      <c r="F2" s="75"/>
    </row>
    <row r="3" spans="1:7" ht="25.5" x14ac:dyDescent="0.2">
      <c r="A3" s="86"/>
      <c r="B3" s="119" t="s">
        <v>14</v>
      </c>
      <c r="C3" s="120" t="s">
        <v>15</v>
      </c>
      <c r="D3" s="119" t="s">
        <v>16</v>
      </c>
      <c r="E3" s="119" t="s">
        <v>17</v>
      </c>
      <c r="F3" s="555" t="s">
        <v>121</v>
      </c>
      <c r="G3" s="119" t="s">
        <v>122</v>
      </c>
    </row>
    <row r="4" spans="1:7" x14ac:dyDescent="0.2">
      <c r="A4" s="86"/>
      <c r="B4" s="92" t="s">
        <v>83</v>
      </c>
      <c r="C4" s="106" t="s">
        <v>84</v>
      </c>
      <c r="D4" s="93"/>
      <c r="E4" s="94"/>
      <c r="F4" s="556"/>
      <c r="G4" s="106"/>
    </row>
    <row r="5" spans="1:7" ht="38.25" x14ac:dyDescent="0.2">
      <c r="A5" s="86"/>
      <c r="B5" s="92" t="s">
        <v>93</v>
      </c>
      <c r="C5" s="121" t="s">
        <v>220</v>
      </c>
      <c r="D5" s="122" t="s">
        <v>28</v>
      </c>
      <c r="E5" s="123">
        <v>1</v>
      </c>
      <c r="F5" s="124"/>
      <c r="G5" s="125">
        <f t="shared" ref="G5:G11" si="0">+ROUND((E5*F5),2)</f>
        <v>0</v>
      </c>
    </row>
    <row r="6" spans="1:7" ht="76.5" x14ac:dyDescent="0.2">
      <c r="A6" s="86"/>
      <c r="B6" s="92" t="s">
        <v>94</v>
      </c>
      <c r="C6" s="107" t="s">
        <v>173</v>
      </c>
      <c r="D6" s="126" t="s">
        <v>28</v>
      </c>
      <c r="E6" s="123">
        <v>1</v>
      </c>
      <c r="F6" s="124"/>
      <c r="G6" s="125">
        <f t="shared" si="0"/>
        <v>0</v>
      </c>
    </row>
    <row r="7" spans="1:7" ht="89.25" x14ac:dyDescent="0.2">
      <c r="A7" s="86"/>
      <c r="B7" s="92" t="s">
        <v>95</v>
      </c>
      <c r="C7" s="107" t="s">
        <v>219</v>
      </c>
      <c r="D7" s="126" t="s">
        <v>28</v>
      </c>
      <c r="E7" s="123">
        <v>1</v>
      </c>
      <c r="F7" s="124"/>
      <c r="G7" s="125">
        <f t="shared" ref="G7" si="1">+ROUND((E7*F7),2)</f>
        <v>0</v>
      </c>
    </row>
    <row r="8" spans="1:7" ht="38.25" x14ac:dyDescent="0.2">
      <c r="A8" s="86"/>
      <c r="B8" s="92" t="s">
        <v>96</v>
      </c>
      <c r="C8" s="107" t="s">
        <v>92</v>
      </c>
      <c r="D8" s="97" t="s">
        <v>28</v>
      </c>
      <c r="E8" s="123">
        <v>1</v>
      </c>
      <c r="F8" s="124"/>
      <c r="G8" s="125">
        <f t="shared" si="0"/>
        <v>0</v>
      </c>
    </row>
    <row r="9" spans="1:7" ht="51" x14ac:dyDescent="0.2">
      <c r="A9" s="86"/>
      <c r="B9" s="92" t="s">
        <v>97</v>
      </c>
      <c r="C9" s="108" t="s">
        <v>221</v>
      </c>
      <c r="D9" s="97" t="s">
        <v>28</v>
      </c>
      <c r="E9" s="123">
        <v>1</v>
      </c>
      <c r="F9" s="124"/>
      <c r="G9" s="125">
        <f t="shared" si="0"/>
        <v>0</v>
      </c>
    </row>
    <row r="10" spans="1:7" ht="114.75" x14ac:dyDescent="0.2">
      <c r="A10" s="86"/>
      <c r="B10" s="92" t="s">
        <v>165</v>
      </c>
      <c r="C10" s="108" t="s">
        <v>218</v>
      </c>
      <c r="D10" s="97" t="s">
        <v>1</v>
      </c>
      <c r="E10" s="123">
        <f>kubature!B23</f>
        <v>175</v>
      </c>
      <c r="F10" s="124"/>
      <c r="G10" s="125">
        <f t="shared" si="0"/>
        <v>0</v>
      </c>
    </row>
    <row r="11" spans="1:7" ht="51" x14ac:dyDescent="0.2">
      <c r="A11" s="86"/>
      <c r="B11" s="92" t="s">
        <v>174</v>
      </c>
      <c r="C11" s="108" t="s">
        <v>164</v>
      </c>
      <c r="D11" s="97" t="s">
        <v>28</v>
      </c>
      <c r="E11" s="123">
        <v>1</v>
      </c>
      <c r="F11" s="124"/>
      <c r="G11" s="125">
        <f t="shared" si="0"/>
        <v>0</v>
      </c>
    </row>
    <row r="12" spans="1:7" x14ac:dyDescent="0.2">
      <c r="A12" s="86"/>
      <c r="B12" s="92" t="s">
        <v>85</v>
      </c>
      <c r="C12" s="127" t="s">
        <v>86</v>
      </c>
      <c r="D12" s="97"/>
      <c r="E12" s="128"/>
      <c r="F12" s="557"/>
      <c r="G12" s="127"/>
    </row>
    <row r="13" spans="1:7" ht="51" x14ac:dyDescent="0.2">
      <c r="A13" s="86"/>
      <c r="B13" s="92" t="s">
        <v>87</v>
      </c>
      <c r="C13" s="108" t="s">
        <v>222</v>
      </c>
      <c r="D13" s="97" t="s">
        <v>19</v>
      </c>
      <c r="E13" s="123">
        <v>1</v>
      </c>
      <c r="F13" s="124"/>
      <c r="G13" s="125">
        <f>+ROUND((E13*F13),2)</f>
        <v>0</v>
      </c>
    </row>
    <row r="14" spans="1:7" x14ac:dyDescent="0.2">
      <c r="A14" s="86"/>
      <c r="B14" s="92" t="s">
        <v>98</v>
      </c>
      <c r="C14" s="108" t="s">
        <v>99</v>
      </c>
      <c r="D14" s="97"/>
      <c r="E14" s="123"/>
      <c r="F14" s="124"/>
      <c r="G14" s="125"/>
    </row>
    <row r="15" spans="1:7" ht="69" customHeight="1" x14ac:dyDescent="0.2">
      <c r="A15" s="86"/>
      <c r="B15" s="92" t="s">
        <v>100</v>
      </c>
      <c r="C15" s="100" t="s">
        <v>223</v>
      </c>
      <c r="D15" s="93" t="s">
        <v>28</v>
      </c>
      <c r="E15" s="101">
        <v>1</v>
      </c>
      <c r="F15" s="102"/>
      <c r="G15" s="109">
        <f>E15*F15</f>
        <v>0</v>
      </c>
    </row>
    <row r="16" spans="1:7" ht="76.5" x14ac:dyDescent="0.2">
      <c r="A16" s="86"/>
      <c r="B16" s="92" t="s">
        <v>100</v>
      </c>
      <c r="C16" s="100" t="s">
        <v>224</v>
      </c>
      <c r="D16" s="93" t="s">
        <v>28</v>
      </c>
      <c r="E16" s="101">
        <v>1</v>
      </c>
      <c r="F16" s="102"/>
      <c r="G16" s="109">
        <f>E16*F16</f>
        <v>0</v>
      </c>
    </row>
    <row r="17" spans="1:9" x14ac:dyDescent="0.2">
      <c r="A17" s="86"/>
      <c r="B17" s="92"/>
      <c r="C17" s="105" t="s">
        <v>88</v>
      </c>
      <c r="D17" s="93"/>
      <c r="E17" s="101"/>
      <c r="F17" s="102"/>
      <c r="G17" s="104">
        <f>SUM(G5:G16)</f>
        <v>0</v>
      </c>
    </row>
    <row r="18" spans="1:9" x14ac:dyDescent="0.2">
      <c r="A18" s="61"/>
      <c r="H18" s="61"/>
      <c r="I18" s="61"/>
    </row>
    <row r="19" spans="1:9" x14ac:dyDescent="0.2">
      <c r="A19" s="61"/>
      <c r="C19" s="57"/>
      <c r="H19" s="61"/>
      <c r="I19" s="61"/>
    </row>
    <row r="20" spans="1:9" x14ac:dyDescent="0.2">
      <c r="A20" s="61"/>
      <c r="C20" s="65"/>
      <c r="D20" s="56"/>
      <c r="E20" s="64"/>
      <c r="F20" s="75"/>
      <c r="G20" s="58"/>
      <c r="H20" s="61"/>
      <c r="I20" s="61"/>
    </row>
    <row r="21" spans="1:9" x14ac:dyDescent="0.2">
      <c r="A21" s="61"/>
      <c r="C21" s="65"/>
      <c r="D21" s="56"/>
      <c r="E21" s="64"/>
      <c r="F21" s="75"/>
      <c r="G21" s="58"/>
      <c r="H21" s="61"/>
      <c r="I21" s="61"/>
    </row>
    <row r="22" spans="1:9" x14ac:dyDescent="0.2">
      <c r="A22" s="61"/>
      <c r="C22" s="65"/>
      <c r="D22" s="56"/>
      <c r="E22" s="64"/>
      <c r="F22" s="75"/>
      <c r="G22" s="58"/>
      <c r="H22" s="61"/>
      <c r="I22" s="61"/>
    </row>
    <row r="23" spans="1:9" x14ac:dyDescent="0.2">
      <c r="C23" s="62"/>
      <c r="D23" s="56"/>
      <c r="E23" s="63"/>
      <c r="F23" s="75"/>
      <c r="G23" s="58"/>
      <c r="H23" s="61"/>
      <c r="I23" s="61"/>
    </row>
    <row r="24" spans="1:9" x14ac:dyDescent="0.2">
      <c r="C24" s="62"/>
      <c r="D24" s="59"/>
      <c r="E24" s="71"/>
      <c r="F24" s="75"/>
      <c r="G24" s="58"/>
      <c r="H24" s="61"/>
      <c r="I24" s="61"/>
    </row>
    <row r="25" spans="1:9" x14ac:dyDescent="0.2">
      <c r="C25" s="62"/>
      <c r="D25" s="56"/>
      <c r="E25" s="64"/>
      <c r="F25" s="75"/>
      <c r="G25" s="58"/>
    </row>
    <row r="26" spans="1:9" x14ac:dyDescent="0.2">
      <c r="C26" s="66"/>
      <c r="D26" s="56"/>
      <c r="E26" s="64"/>
      <c r="F26" s="75"/>
      <c r="G26" s="58"/>
    </row>
    <row r="27" spans="1:9" x14ac:dyDescent="0.2">
      <c r="C27" s="64"/>
      <c r="D27" s="59"/>
      <c r="E27" s="64"/>
      <c r="F27" s="75"/>
      <c r="G27" s="58"/>
    </row>
    <row r="28" spans="1:9" x14ac:dyDescent="0.2">
      <c r="C28" s="58"/>
      <c r="D28" s="56"/>
      <c r="E28" s="63"/>
      <c r="F28" s="75"/>
      <c r="G28" s="58"/>
    </row>
    <row r="29" spans="1:9" x14ac:dyDescent="0.2">
      <c r="C29" s="57"/>
      <c r="D29" s="59"/>
      <c r="E29" s="64"/>
      <c r="F29" s="75"/>
      <c r="G29" s="58"/>
    </row>
    <row r="30" spans="1:9" x14ac:dyDescent="0.2">
      <c r="C30" s="62"/>
      <c r="D30" s="56"/>
      <c r="E30" s="64"/>
      <c r="F30" s="75"/>
      <c r="G30" s="58"/>
    </row>
    <row r="31" spans="1:9" x14ac:dyDescent="0.2">
      <c r="C31" s="58"/>
      <c r="D31" s="56"/>
      <c r="E31" s="64"/>
      <c r="F31" s="75"/>
      <c r="G31" s="58"/>
    </row>
    <row r="32" spans="1:9" x14ac:dyDescent="0.2">
      <c r="C32" s="62"/>
      <c r="D32" s="56"/>
      <c r="E32" s="64"/>
      <c r="F32" s="75"/>
      <c r="G32" s="58"/>
    </row>
    <row r="33" spans="2:7" x14ac:dyDescent="0.2">
      <c r="C33" s="62"/>
      <c r="D33" s="56"/>
      <c r="E33" s="64"/>
      <c r="F33" s="75"/>
      <c r="G33" s="58"/>
    </row>
    <row r="34" spans="2:7" x14ac:dyDescent="0.2">
      <c r="C34" s="58"/>
      <c r="D34" s="59"/>
      <c r="E34" s="64"/>
      <c r="F34" s="75"/>
      <c r="G34" s="58"/>
    </row>
    <row r="35" spans="2:7" x14ac:dyDescent="0.2">
      <c r="C35" s="62"/>
      <c r="D35" s="56"/>
      <c r="E35" s="64"/>
      <c r="F35" s="75"/>
      <c r="G35" s="58"/>
    </row>
    <row r="37" spans="2:7" x14ac:dyDescent="0.2">
      <c r="B37" s="41"/>
      <c r="D37" s="41"/>
      <c r="E37" s="41"/>
    </row>
    <row r="38" spans="2:7" x14ac:dyDescent="0.2">
      <c r="C38" s="62"/>
      <c r="D38" s="56"/>
      <c r="E38" s="64"/>
      <c r="F38" s="75"/>
      <c r="G38" s="58"/>
    </row>
    <row r="39" spans="2:7" x14ac:dyDescent="0.2">
      <c r="B39" s="41"/>
      <c r="D39" s="41"/>
      <c r="E39" s="41"/>
    </row>
    <row r="40" spans="2:7" x14ac:dyDescent="0.2">
      <c r="B40" s="41"/>
      <c r="D40" s="41"/>
      <c r="E40" s="41"/>
    </row>
    <row r="41" spans="2:7" x14ac:dyDescent="0.2">
      <c r="B41" s="41"/>
      <c r="D41" s="41"/>
      <c r="E41" s="41"/>
    </row>
    <row r="42" spans="2:7" x14ac:dyDescent="0.2">
      <c r="B42" s="41"/>
      <c r="D42" s="41"/>
      <c r="E42" s="41"/>
    </row>
    <row r="43" spans="2:7" x14ac:dyDescent="0.2">
      <c r="B43" s="83"/>
      <c r="C43" s="57"/>
      <c r="D43" s="59"/>
      <c r="E43" s="64"/>
      <c r="F43" s="75"/>
      <c r="G43" s="58"/>
    </row>
    <row r="44" spans="2:7" x14ac:dyDescent="0.2">
      <c r="B44" s="84"/>
      <c r="C44" s="61"/>
      <c r="D44" s="72"/>
      <c r="E44" s="70"/>
      <c r="F44" s="558"/>
      <c r="G44" s="61"/>
    </row>
    <row r="45" spans="2:7" x14ac:dyDescent="0.2">
      <c r="B45" s="84"/>
      <c r="C45" s="61"/>
      <c r="D45" s="72"/>
      <c r="E45" s="70"/>
      <c r="F45" s="558"/>
      <c r="G45" s="61"/>
    </row>
    <row r="46" spans="2:7" x14ac:dyDescent="0.2">
      <c r="B46" s="84"/>
      <c r="C46" s="61"/>
      <c r="D46" s="72"/>
      <c r="E46" s="70"/>
      <c r="F46" s="558"/>
      <c r="G46" s="61"/>
    </row>
    <row r="47" spans="2:7" x14ac:dyDescent="0.2">
      <c r="B47" s="84"/>
      <c r="C47" s="61"/>
      <c r="D47" s="72"/>
      <c r="E47" s="70"/>
      <c r="F47" s="558"/>
      <c r="G47" s="61"/>
    </row>
    <row r="48" spans="2:7" x14ac:dyDescent="0.2">
      <c r="B48" s="84"/>
      <c r="C48" s="61"/>
      <c r="D48" s="72"/>
      <c r="E48" s="70"/>
      <c r="F48" s="558"/>
      <c r="G48" s="61"/>
    </row>
    <row r="49" spans="2:7" x14ac:dyDescent="0.2">
      <c r="B49" s="84"/>
      <c r="C49" s="61"/>
      <c r="D49" s="72"/>
      <c r="E49" s="70"/>
      <c r="F49" s="558"/>
      <c r="G49" s="61"/>
    </row>
    <row r="50" spans="2:7" x14ac:dyDescent="0.2">
      <c r="B50" s="84"/>
      <c r="C50" s="61"/>
      <c r="D50" s="72"/>
      <c r="E50" s="70"/>
      <c r="F50" s="558"/>
      <c r="G50" s="61"/>
    </row>
    <row r="51" spans="2:7" x14ac:dyDescent="0.2">
      <c r="B51" s="84"/>
      <c r="C51" s="61"/>
      <c r="D51" s="72"/>
      <c r="E51" s="70"/>
      <c r="F51" s="558"/>
      <c r="G51" s="61"/>
    </row>
    <row r="52" spans="2:7" x14ac:dyDescent="0.2">
      <c r="B52" s="84"/>
      <c r="C52" s="61"/>
      <c r="D52" s="72"/>
      <c r="E52" s="70"/>
      <c r="F52" s="558"/>
      <c r="G52" s="61"/>
    </row>
    <row r="53" spans="2:7" x14ac:dyDescent="0.2">
      <c r="B53" s="84"/>
      <c r="C53" s="61"/>
      <c r="D53" s="72"/>
      <c r="E53" s="70"/>
      <c r="F53" s="558"/>
      <c r="G53" s="61"/>
    </row>
    <row r="54" spans="2:7" x14ac:dyDescent="0.2">
      <c r="B54" s="84"/>
      <c r="C54" s="61"/>
      <c r="D54" s="72"/>
      <c r="E54" s="70"/>
      <c r="F54" s="558"/>
      <c r="G54" s="61"/>
    </row>
    <row r="55" spans="2:7" x14ac:dyDescent="0.2">
      <c r="B55" s="84"/>
      <c r="C55" s="61"/>
      <c r="D55" s="72"/>
      <c r="E55" s="70"/>
      <c r="F55" s="558"/>
      <c r="G55" s="61"/>
    </row>
  </sheetData>
  <sheetProtection algorithmName="SHA-512" hashValue="wSdPkfY7zIQg/LrjzJa4HWLE9sQw/gYXoEAdHStXw5WIcZ6sUaEG6BnWLlouZJVyw2dt78dOzPirvuN4KrqBpA==" saltValue="7AaZA4j7HOwmXKZ8ya044A==" spinCount="100000" sheet="1" objects="1" scenarios="1"/>
  <pageMargins left="0.70866141732283472" right="0.70866141732283472" top="0.74803149606299213" bottom="0.74803149606299213" header="0.31496062992125984" footer="0.31496062992125984"/>
  <pageSetup paperSize="9" scale="91" fitToHeight="2" orientation="portrait" r:id="rId1"/>
  <headerFooter>
    <oddFooter>&amp;L&amp;A&amp;RStran &amp;P/&amp;N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K157"/>
  <sheetViews>
    <sheetView view="pageBreakPreview" topLeftCell="B28" zoomScaleSheetLayoutView="100" workbookViewId="0">
      <selection activeCell="F6" sqref="F6"/>
    </sheetView>
  </sheetViews>
  <sheetFormatPr defaultColWidth="9.33203125" defaultRowHeight="12.75" x14ac:dyDescent="0.2"/>
  <cols>
    <col min="1" max="1" width="1.83203125" style="57" hidden="1" customWidth="1"/>
    <col min="2" max="2" width="7.1640625" style="69" bestFit="1" customWidth="1"/>
    <col min="3" max="3" width="57.33203125" style="57" customWidth="1"/>
    <col min="4" max="4" width="6.6640625" style="56" customWidth="1"/>
    <col min="5" max="5" width="10.6640625" style="195" bestFit="1" customWidth="1"/>
    <col min="6" max="6" width="10.5" style="57" customWidth="1"/>
    <col min="7" max="7" width="15.1640625" style="57" customWidth="1"/>
    <col min="8" max="8" width="6.6640625" style="57" customWidth="1"/>
    <col min="9" max="9" width="18.5" style="547" customWidth="1"/>
    <col min="10" max="11" width="9.33203125" style="547"/>
    <col min="12" max="16384" width="9.33203125" style="57"/>
  </cols>
  <sheetData>
    <row r="1" spans="2:9" ht="18.75" customHeight="1" x14ac:dyDescent="0.2">
      <c r="B1" s="177" t="s">
        <v>135</v>
      </c>
      <c r="C1" s="178" t="s">
        <v>259</v>
      </c>
      <c r="D1" s="179"/>
      <c r="E1" s="179"/>
      <c r="F1" s="179"/>
      <c r="G1" s="179"/>
    </row>
    <row r="2" spans="2:9" x14ac:dyDescent="0.2">
      <c r="C2" s="180"/>
      <c r="D2" s="59"/>
      <c r="E2" s="64"/>
      <c r="F2" s="58"/>
    </row>
    <row r="3" spans="2:9" x14ac:dyDescent="0.2">
      <c r="B3" s="92" t="s">
        <v>11</v>
      </c>
      <c r="C3" s="106" t="s">
        <v>5</v>
      </c>
      <c r="D3" s="93"/>
      <c r="E3" s="94"/>
      <c r="F3" s="106"/>
      <c r="G3" s="181">
        <f>+G38</f>
        <v>0</v>
      </c>
    </row>
    <row r="4" spans="2:9" x14ac:dyDescent="0.2">
      <c r="B4" s="92" t="s">
        <v>12</v>
      </c>
      <c r="C4" s="106" t="s">
        <v>56</v>
      </c>
      <c r="D4" s="118"/>
      <c r="E4" s="94"/>
      <c r="F4" s="106"/>
      <c r="G4" s="181">
        <f>G61</f>
        <v>0</v>
      </c>
    </row>
    <row r="5" spans="2:9" x14ac:dyDescent="0.2">
      <c r="B5" s="92" t="s">
        <v>13</v>
      </c>
      <c r="C5" s="106" t="s">
        <v>8</v>
      </c>
      <c r="D5" s="93"/>
      <c r="E5" s="94"/>
      <c r="F5" s="106"/>
      <c r="G5" s="181">
        <f>G68</f>
        <v>0</v>
      </c>
    </row>
    <row r="6" spans="2:9" x14ac:dyDescent="0.2">
      <c r="B6" s="92" t="s">
        <v>25</v>
      </c>
      <c r="C6" s="106" t="s">
        <v>7</v>
      </c>
      <c r="D6" s="93"/>
      <c r="E6" s="94"/>
      <c r="F6" s="106"/>
      <c r="G6" s="181">
        <f>+G88</f>
        <v>0</v>
      </c>
    </row>
    <row r="7" spans="2:9" x14ac:dyDescent="0.2">
      <c r="B7" s="92" t="s">
        <v>66</v>
      </c>
      <c r="C7" s="106" t="s">
        <v>9</v>
      </c>
      <c r="D7" s="93"/>
      <c r="E7" s="94"/>
      <c r="F7" s="106"/>
      <c r="G7" s="181">
        <f>+G113</f>
        <v>0</v>
      </c>
    </row>
    <row r="8" spans="2:9" x14ac:dyDescent="0.2">
      <c r="B8" s="92" t="s">
        <v>70</v>
      </c>
      <c r="C8" s="106" t="s">
        <v>163</v>
      </c>
      <c r="D8" s="93"/>
      <c r="E8" s="94"/>
      <c r="F8" s="106"/>
      <c r="G8" s="181">
        <f>+G122</f>
        <v>0</v>
      </c>
    </row>
    <row r="9" spans="2:9" x14ac:dyDescent="0.2">
      <c r="B9" s="92"/>
      <c r="C9" s="96" t="s">
        <v>0</v>
      </c>
      <c r="D9" s="74"/>
      <c r="E9" s="95"/>
      <c r="F9" s="105"/>
      <c r="G9" s="182">
        <f>SUM(G3:G8)</f>
        <v>0</v>
      </c>
      <c r="I9" s="548">
        <f>+G9/E$24</f>
        <v>0</v>
      </c>
    </row>
    <row r="10" spans="2:9" x14ac:dyDescent="0.2">
      <c r="B10" s="140"/>
      <c r="C10" s="141"/>
      <c r="D10" s="142"/>
      <c r="E10" s="143"/>
      <c r="F10" s="183"/>
      <c r="G10" s="184"/>
    </row>
    <row r="11" spans="2:9" x14ac:dyDescent="0.2">
      <c r="B11" s="148" t="s">
        <v>184</v>
      </c>
      <c r="C11" s="144"/>
      <c r="D11" s="145"/>
      <c r="E11" s="146"/>
      <c r="F11" s="147"/>
      <c r="G11" s="185"/>
    </row>
    <row r="12" spans="2:9" x14ac:dyDescent="0.2">
      <c r="B12" s="575" t="s">
        <v>281</v>
      </c>
      <c r="C12" s="576"/>
      <c r="D12" s="576"/>
      <c r="E12" s="576"/>
      <c r="F12" s="576"/>
      <c r="G12" s="576"/>
    </row>
    <row r="13" spans="2:9" x14ac:dyDescent="0.2">
      <c r="B13" s="576"/>
      <c r="C13" s="576"/>
      <c r="D13" s="576"/>
      <c r="E13" s="576"/>
      <c r="F13" s="576"/>
      <c r="G13" s="576"/>
    </row>
    <row r="14" spans="2:9" x14ac:dyDescent="0.2">
      <c r="B14" s="576"/>
      <c r="C14" s="576"/>
      <c r="D14" s="576"/>
      <c r="E14" s="576"/>
      <c r="F14" s="576"/>
      <c r="G14" s="576"/>
    </row>
    <row r="15" spans="2:9" ht="95.25" customHeight="1" x14ac:dyDescent="0.2">
      <c r="B15" s="576"/>
      <c r="C15" s="576"/>
      <c r="D15" s="576"/>
      <c r="E15" s="576"/>
      <c r="F15" s="576"/>
      <c r="G15" s="576"/>
    </row>
    <row r="16" spans="2:9" ht="117.75" customHeight="1" x14ac:dyDescent="0.2">
      <c r="B16" s="575" t="s">
        <v>185</v>
      </c>
      <c r="C16" s="576"/>
      <c r="D16" s="576"/>
      <c r="E16" s="576"/>
      <c r="F16" s="576"/>
      <c r="G16" s="576"/>
    </row>
    <row r="17" spans="2:7" ht="64.5" customHeight="1" x14ac:dyDescent="0.2">
      <c r="B17" s="575" t="s">
        <v>186</v>
      </c>
      <c r="C17" s="576"/>
      <c r="D17" s="576"/>
      <c r="E17" s="576"/>
      <c r="F17" s="576"/>
      <c r="G17" s="576"/>
    </row>
    <row r="18" spans="2:7" ht="115.5" customHeight="1" x14ac:dyDescent="0.2">
      <c r="B18" s="575" t="s">
        <v>187</v>
      </c>
      <c r="C18" s="576"/>
      <c r="D18" s="576"/>
      <c r="E18" s="576"/>
      <c r="F18" s="576"/>
      <c r="G18" s="576"/>
    </row>
    <row r="19" spans="2:7" ht="37.5" customHeight="1" x14ac:dyDescent="0.2">
      <c r="B19" s="575" t="s">
        <v>188</v>
      </c>
      <c r="C19" s="576"/>
      <c r="D19" s="576"/>
      <c r="E19" s="576"/>
      <c r="F19" s="576"/>
      <c r="G19" s="576"/>
    </row>
    <row r="20" spans="2:7" x14ac:dyDescent="0.2">
      <c r="B20" s="186"/>
      <c r="C20" s="186"/>
      <c r="D20" s="186"/>
      <c r="E20" s="186"/>
      <c r="F20" s="186"/>
      <c r="G20" s="186"/>
    </row>
    <row r="21" spans="2:7" ht="25.5" x14ac:dyDescent="0.2">
      <c r="B21" s="149" t="s">
        <v>14</v>
      </c>
      <c r="C21" s="150" t="s">
        <v>15</v>
      </c>
      <c r="D21" s="149" t="s">
        <v>16</v>
      </c>
      <c r="E21" s="149" t="s">
        <v>17</v>
      </c>
      <c r="F21" s="149" t="s">
        <v>121</v>
      </c>
      <c r="G21" s="149" t="s">
        <v>122</v>
      </c>
    </row>
    <row r="22" spans="2:7" x14ac:dyDescent="0.2">
      <c r="B22" s="73" t="s">
        <v>11</v>
      </c>
      <c r="C22" s="105" t="s">
        <v>5</v>
      </c>
      <c r="D22" s="93"/>
      <c r="E22" s="94"/>
      <c r="F22" s="106"/>
      <c r="G22" s="106"/>
    </row>
    <row r="23" spans="2:7" x14ac:dyDescent="0.2">
      <c r="B23" s="92" t="s">
        <v>18</v>
      </c>
      <c r="C23" s="106" t="s">
        <v>44</v>
      </c>
      <c r="D23" s="93"/>
      <c r="E23" s="94"/>
      <c r="F23" s="106"/>
      <c r="G23" s="106"/>
    </row>
    <row r="24" spans="2:7" ht="51" x14ac:dyDescent="0.2">
      <c r="B24" s="92" t="s">
        <v>102</v>
      </c>
      <c r="C24" s="151" t="s">
        <v>37</v>
      </c>
      <c r="D24" s="152" t="s">
        <v>1</v>
      </c>
      <c r="E24" s="101">
        <f>kubature!B16</f>
        <v>79.92</v>
      </c>
      <c r="F24" s="102"/>
      <c r="G24" s="103">
        <f>+ROUND((E24*F24),2)</f>
        <v>0</v>
      </c>
    </row>
    <row r="25" spans="2:7" ht="38.25" x14ac:dyDescent="0.2">
      <c r="B25" s="92" t="s">
        <v>89</v>
      </c>
      <c r="C25" s="107" t="s">
        <v>38</v>
      </c>
      <c r="D25" s="153" t="s">
        <v>2</v>
      </c>
      <c r="E25" s="101">
        <v>4</v>
      </c>
      <c r="F25" s="102"/>
      <c r="G25" s="103">
        <f>+ROUND((E25*F25),2)</f>
        <v>0</v>
      </c>
    </row>
    <row r="26" spans="2:7" ht="63.75" x14ac:dyDescent="0.2">
      <c r="B26" s="92" t="s">
        <v>90</v>
      </c>
      <c r="C26" s="107" t="s">
        <v>116</v>
      </c>
      <c r="D26" s="93" t="s">
        <v>1</v>
      </c>
      <c r="E26" s="101">
        <f>+E24</f>
        <v>79.92</v>
      </c>
      <c r="F26" s="102"/>
      <c r="G26" s="103">
        <f>+ROUND((E26*F26),2)</f>
        <v>0</v>
      </c>
    </row>
    <row r="27" spans="2:7" ht="51" x14ac:dyDescent="0.2">
      <c r="B27" s="92" t="s">
        <v>91</v>
      </c>
      <c r="C27" s="108" t="s">
        <v>39</v>
      </c>
      <c r="D27" s="93" t="s">
        <v>1</v>
      </c>
      <c r="E27" s="101">
        <f>+E24</f>
        <v>79.92</v>
      </c>
      <c r="F27" s="102"/>
      <c r="G27" s="103">
        <f>+ROUND((E27*F27),2)</f>
        <v>0</v>
      </c>
    </row>
    <row r="28" spans="2:7" x14ac:dyDescent="0.2">
      <c r="B28" s="92" t="s">
        <v>22</v>
      </c>
      <c r="C28" s="154" t="s">
        <v>46</v>
      </c>
      <c r="D28" s="93"/>
      <c r="E28" s="101"/>
      <c r="F28" s="102"/>
      <c r="G28" s="103"/>
    </row>
    <row r="29" spans="2:7" ht="38.25" x14ac:dyDescent="0.2">
      <c r="B29" s="155" t="s">
        <v>40</v>
      </c>
      <c r="C29" s="156" t="s">
        <v>48</v>
      </c>
      <c r="D29" s="157" t="s">
        <v>1</v>
      </c>
      <c r="E29" s="158">
        <f>+E24</f>
        <v>79.92</v>
      </c>
      <c r="F29" s="559"/>
      <c r="G29" s="109">
        <f t="shared" ref="G29:G32" si="0">E29*F29</f>
        <v>0</v>
      </c>
    </row>
    <row r="30" spans="2:7" ht="63.75" x14ac:dyDescent="0.2">
      <c r="B30" s="155" t="s">
        <v>41</v>
      </c>
      <c r="C30" s="156" t="s">
        <v>81</v>
      </c>
      <c r="D30" s="157" t="s">
        <v>1</v>
      </c>
      <c r="E30" s="158">
        <f>E24</f>
        <v>79.92</v>
      </c>
      <c r="F30" s="159"/>
      <c r="G30" s="109">
        <f t="shared" si="0"/>
        <v>0</v>
      </c>
    </row>
    <row r="31" spans="2:7" ht="63.75" x14ac:dyDescent="0.2">
      <c r="B31" s="155" t="s">
        <v>42</v>
      </c>
      <c r="C31" s="160" t="s">
        <v>50</v>
      </c>
      <c r="D31" s="157" t="s">
        <v>19</v>
      </c>
      <c r="E31" s="158">
        <v>5</v>
      </c>
      <c r="F31" s="102"/>
      <c r="G31" s="109">
        <f t="shared" si="0"/>
        <v>0</v>
      </c>
    </row>
    <row r="32" spans="2:7" ht="38.25" x14ac:dyDescent="0.2">
      <c r="B32" s="92" t="s">
        <v>43</v>
      </c>
      <c r="C32" s="100" t="s">
        <v>103</v>
      </c>
      <c r="D32" s="93" t="s">
        <v>28</v>
      </c>
      <c r="E32" s="101">
        <v>1</v>
      </c>
      <c r="F32" s="102"/>
      <c r="G32" s="109">
        <f t="shared" si="0"/>
        <v>0</v>
      </c>
    </row>
    <row r="33" spans="2:7" x14ac:dyDescent="0.2">
      <c r="B33" s="92" t="s">
        <v>45</v>
      </c>
      <c r="C33" s="100" t="s">
        <v>51</v>
      </c>
      <c r="D33" s="93"/>
      <c r="E33" s="101"/>
      <c r="F33" s="102"/>
      <c r="G33" s="109"/>
    </row>
    <row r="34" spans="2:7" ht="25.5" x14ac:dyDescent="0.2">
      <c r="B34" s="155" t="s">
        <v>47</v>
      </c>
      <c r="C34" s="156" t="s">
        <v>52</v>
      </c>
      <c r="D34" s="157" t="s">
        <v>10</v>
      </c>
      <c r="E34" s="158">
        <v>7</v>
      </c>
      <c r="F34" s="159"/>
      <c r="G34" s="109">
        <f>E34*F34</f>
        <v>0</v>
      </c>
    </row>
    <row r="35" spans="2:7" ht="38.25" x14ac:dyDescent="0.2">
      <c r="B35" s="92" t="s">
        <v>49</v>
      </c>
      <c r="C35" s="156" t="s">
        <v>54</v>
      </c>
      <c r="D35" s="157" t="s">
        <v>10</v>
      </c>
      <c r="E35" s="158">
        <v>4</v>
      </c>
      <c r="F35" s="159"/>
      <c r="G35" s="109">
        <f>E35*F35</f>
        <v>0</v>
      </c>
    </row>
    <row r="36" spans="2:7" ht="38.25" x14ac:dyDescent="0.2">
      <c r="B36" s="92" t="s">
        <v>104</v>
      </c>
      <c r="C36" s="100" t="s">
        <v>55</v>
      </c>
      <c r="D36" s="157" t="s">
        <v>10</v>
      </c>
      <c r="E36" s="158">
        <v>2</v>
      </c>
      <c r="F36" s="159"/>
      <c r="G36" s="109">
        <f>E36*F36</f>
        <v>0</v>
      </c>
    </row>
    <row r="37" spans="2:7" ht="38.25" x14ac:dyDescent="0.2">
      <c r="B37" s="92" t="s">
        <v>53</v>
      </c>
      <c r="C37" s="100" t="s">
        <v>20</v>
      </c>
      <c r="D37" s="93"/>
      <c r="E37" s="101"/>
      <c r="F37" s="102"/>
      <c r="G37" s="103">
        <f>+ROUND((SUM(G24:G36)*0.1),-1)</f>
        <v>0</v>
      </c>
    </row>
    <row r="38" spans="2:7" x14ac:dyDescent="0.2">
      <c r="B38" s="92"/>
      <c r="C38" s="105" t="s">
        <v>6</v>
      </c>
      <c r="D38" s="93"/>
      <c r="E38" s="101"/>
      <c r="F38" s="102"/>
      <c r="G38" s="104">
        <f>SUM(G24:G37)</f>
        <v>0</v>
      </c>
    </row>
    <row r="39" spans="2:7" x14ac:dyDescent="0.2">
      <c r="B39" s="73" t="s">
        <v>12</v>
      </c>
      <c r="C39" s="105" t="s">
        <v>56</v>
      </c>
      <c r="D39" s="93"/>
      <c r="E39" s="94"/>
      <c r="F39" s="556"/>
      <c r="G39" s="106"/>
    </row>
    <row r="40" spans="2:7" ht="89.25" x14ac:dyDescent="0.2">
      <c r="B40" s="73"/>
      <c r="C40" s="108" t="s">
        <v>282</v>
      </c>
      <c r="D40" s="93"/>
      <c r="E40" s="94"/>
      <c r="F40" s="556"/>
      <c r="G40" s="106"/>
    </row>
    <row r="41" spans="2:7" x14ac:dyDescent="0.2">
      <c r="B41" s="92" t="s">
        <v>137</v>
      </c>
      <c r="C41" s="106" t="s">
        <v>24</v>
      </c>
      <c r="D41" s="187"/>
      <c r="E41" s="188"/>
      <c r="F41" s="560"/>
      <c r="G41" s="189"/>
    </row>
    <row r="42" spans="2:7" ht="25.5" x14ac:dyDescent="0.2">
      <c r="B42" s="92" t="s">
        <v>170</v>
      </c>
      <c r="C42" s="151" t="s">
        <v>169</v>
      </c>
      <c r="D42" s="152" t="s">
        <v>1</v>
      </c>
      <c r="E42" s="101">
        <f>E24</f>
        <v>79.92</v>
      </c>
      <c r="F42" s="102"/>
      <c r="G42" s="103">
        <f t="shared" ref="G42:G46" si="1">+ROUND((E42*F42),2)</f>
        <v>0</v>
      </c>
    </row>
    <row r="43" spans="2:7" ht="25.5" x14ac:dyDescent="0.2">
      <c r="B43" s="92" t="s">
        <v>138</v>
      </c>
      <c r="C43" s="151" t="s">
        <v>171</v>
      </c>
      <c r="D43" s="152" t="s">
        <v>19</v>
      </c>
      <c r="E43" s="190">
        <f>E42/20</f>
        <v>3.996</v>
      </c>
      <c r="F43" s="102"/>
      <c r="G43" s="103">
        <f t="shared" si="1"/>
        <v>0</v>
      </c>
    </row>
    <row r="44" spans="2:7" ht="25.5" x14ac:dyDescent="0.2">
      <c r="B44" s="92" t="s">
        <v>140</v>
      </c>
      <c r="C44" s="151" t="s">
        <v>139</v>
      </c>
      <c r="D44" s="152" t="s">
        <v>1</v>
      </c>
      <c r="E44" s="101">
        <v>85</v>
      </c>
      <c r="F44" s="102"/>
      <c r="G44" s="103">
        <f t="shared" si="1"/>
        <v>0</v>
      </c>
    </row>
    <row r="45" spans="2:7" ht="51" x14ac:dyDescent="0.2">
      <c r="B45" s="92" t="s">
        <v>158</v>
      </c>
      <c r="C45" s="100" t="s">
        <v>141</v>
      </c>
      <c r="D45" s="93" t="s">
        <v>3</v>
      </c>
      <c r="E45" s="101">
        <f>E42*1.75</f>
        <v>139.86000000000001</v>
      </c>
      <c r="F45" s="102"/>
      <c r="G45" s="103">
        <f t="shared" si="1"/>
        <v>0</v>
      </c>
    </row>
    <row r="46" spans="2:7" ht="51" x14ac:dyDescent="0.2">
      <c r="B46" s="92" t="s">
        <v>172</v>
      </c>
      <c r="C46" s="100" t="s">
        <v>161</v>
      </c>
      <c r="D46" s="93" t="s">
        <v>21</v>
      </c>
      <c r="E46" s="101">
        <v>10</v>
      </c>
      <c r="F46" s="102"/>
      <c r="G46" s="103">
        <f t="shared" si="1"/>
        <v>0</v>
      </c>
    </row>
    <row r="47" spans="2:7" x14ac:dyDescent="0.2">
      <c r="B47" s="92" t="s">
        <v>142</v>
      </c>
      <c r="C47" s="106" t="s">
        <v>143</v>
      </c>
      <c r="D47" s="93"/>
      <c r="E47" s="101"/>
      <c r="F47" s="102"/>
      <c r="G47" s="103"/>
    </row>
    <row r="48" spans="2:7" ht="38.25" x14ac:dyDescent="0.2">
      <c r="B48" s="92" t="s">
        <v>144</v>
      </c>
      <c r="C48" s="100" t="s">
        <v>250</v>
      </c>
      <c r="D48" s="93" t="s">
        <v>4</v>
      </c>
      <c r="E48" s="101">
        <f>E45*0.65</f>
        <v>90.909000000000006</v>
      </c>
      <c r="F48" s="102"/>
      <c r="G48" s="103">
        <f t="shared" ref="G48:G59" si="2">+ROUND((E48*F48),2)</f>
        <v>0</v>
      </c>
    </row>
    <row r="49" spans="2:8" ht="38.25" x14ac:dyDescent="0.2">
      <c r="B49" s="92" t="s">
        <v>145</v>
      </c>
      <c r="C49" s="100" t="s">
        <v>183</v>
      </c>
      <c r="D49" s="93" t="s">
        <v>3</v>
      </c>
      <c r="E49" s="101">
        <f>E45*1.1</f>
        <v>153.84600000000003</v>
      </c>
      <c r="F49" s="102"/>
      <c r="G49" s="103">
        <f t="shared" si="2"/>
        <v>0</v>
      </c>
    </row>
    <row r="50" spans="2:8" ht="63.75" x14ac:dyDescent="0.2">
      <c r="B50" s="92" t="s">
        <v>147</v>
      </c>
      <c r="C50" s="100" t="s">
        <v>239</v>
      </c>
      <c r="D50" s="93" t="s">
        <v>4</v>
      </c>
      <c r="E50" s="101">
        <f>E45*0.4</f>
        <v>55.94400000000001</v>
      </c>
      <c r="F50" s="102"/>
      <c r="G50" s="103">
        <f t="shared" si="2"/>
        <v>0</v>
      </c>
    </row>
    <row r="51" spans="2:8" ht="25.5" x14ac:dyDescent="0.2">
      <c r="B51" s="92" t="s">
        <v>148</v>
      </c>
      <c r="C51" s="100" t="s">
        <v>146</v>
      </c>
      <c r="D51" s="93" t="s">
        <v>3</v>
      </c>
      <c r="E51" s="101">
        <f>E45</f>
        <v>139.86000000000001</v>
      </c>
      <c r="F51" s="102"/>
      <c r="G51" s="103">
        <f t="shared" si="2"/>
        <v>0</v>
      </c>
    </row>
    <row r="52" spans="2:8" ht="51" x14ac:dyDescent="0.2">
      <c r="B52" s="92" t="s">
        <v>149</v>
      </c>
      <c r="C52" s="100" t="s">
        <v>238</v>
      </c>
      <c r="D52" s="93" t="s">
        <v>4</v>
      </c>
      <c r="E52" s="101">
        <f>E45*0.25</f>
        <v>34.965000000000003</v>
      </c>
      <c r="F52" s="102"/>
      <c r="G52" s="103">
        <f t="shared" si="2"/>
        <v>0</v>
      </c>
    </row>
    <row r="53" spans="2:8" ht="38.25" x14ac:dyDescent="0.2">
      <c r="B53" s="92" t="s">
        <v>175</v>
      </c>
      <c r="C53" s="100" t="s">
        <v>251</v>
      </c>
      <c r="D53" s="93" t="s">
        <v>3</v>
      </c>
      <c r="E53" s="101">
        <f>E45</f>
        <v>139.86000000000001</v>
      </c>
      <c r="F53" s="102"/>
      <c r="G53" s="103">
        <f t="shared" si="2"/>
        <v>0</v>
      </c>
    </row>
    <row r="54" spans="2:8" ht="38.25" x14ac:dyDescent="0.2">
      <c r="B54" s="92" t="s">
        <v>176</v>
      </c>
      <c r="C54" s="100" t="s">
        <v>240</v>
      </c>
      <c r="D54" s="93" t="s">
        <v>3</v>
      </c>
      <c r="E54" s="101">
        <f>E53</f>
        <v>139.86000000000001</v>
      </c>
      <c r="F54" s="102"/>
      <c r="G54" s="103">
        <f t="shared" si="2"/>
        <v>0</v>
      </c>
    </row>
    <row r="55" spans="2:8" ht="25.5" x14ac:dyDescent="0.2">
      <c r="B55" s="92" t="s">
        <v>150</v>
      </c>
      <c r="C55" s="100" t="s">
        <v>151</v>
      </c>
      <c r="D55" s="93" t="s">
        <v>3</v>
      </c>
      <c r="E55" s="101">
        <f>E44*0.5</f>
        <v>42.5</v>
      </c>
      <c r="F55" s="102"/>
      <c r="G55" s="103">
        <f t="shared" si="2"/>
        <v>0</v>
      </c>
    </row>
    <row r="56" spans="2:8" ht="25.5" x14ac:dyDescent="0.2">
      <c r="B56" s="92" t="s">
        <v>152</v>
      </c>
      <c r="C56" s="100" t="s">
        <v>153</v>
      </c>
      <c r="D56" s="93" t="s">
        <v>3</v>
      </c>
      <c r="E56" s="101">
        <f>E54</f>
        <v>139.86000000000001</v>
      </c>
      <c r="F56" s="102"/>
      <c r="G56" s="103">
        <f t="shared" si="2"/>
        <v>0</v>
      </c>
    </row>
    <row r="57" spans="2:8" ht="51" x14ac:dyDescent="0.2">
      <c r="B57" s="92" t="s">
        <v>154</v>
      </c>
      <c r="C57" s="100" t="s">
        <v>155</v>
      </c>
      <c r="D57" s="93" t="s">
        <v>21</v>
      </c>
      <c r="E57" s="101">
        <f>E44</f>
        <v>85</v>
      </c>
      <c r="F57" s="102"/>
      <c r="G57" s="103">
        <f t="shared" si="2"/>
        <v>0</v>
      </c>
    </row>
    <row r="58" spans="2:8" ht="28.5" customHeight="1" x14ac:dyDescent="0.2">
      <c r="B58" s="92" t="s">
        <v>159</v>
      </c>
      <c r="C58" s="100" t="s">
        <v>162</v>
      </c>
      <c r="D58" s="93" t="s">
        <v>21</v>
      </c>
      <c r="E58" s="101">
        <f>E46</f>
        <v>10</v>
      </c>
      <c r="F58" s="102"/>
      <c r="G58" s="103">
        <f t="shared" si="2"/>
        <v>0</v>
      </c>
    </row>
    <row r="59" spans="2:8" ht="25.5" x14ac:dyDescent="0.2">
      <c r="B59" s="92" t="s">
        <v>160</v>
      </c>
      <c r="C59" s="100" t="s">
        <v>177</v>
      </c>
      <c r="D59" s="93" t="s">
        <v>2</v>
      </c>
      <c r="E59" s="101">
        <v>5</v>
      </c>
      <c r="F59" s="102"/>
      <c r="G59" s="103">
        <f t="shared" si="2"/>
        <v>0</v>
      </c>
    </row>
    <row r="60" spans="2:8" ht="38.25" x14ac:dyDescent="0.2">
      <c r="B60" s="92" t="s">
        <v>156</v>
      </c>
      <c r="C60" s="100" t="s">
        <v>20</v>
      </c>
      <c r="D60" s="93"/>
      <c r="E60" s="101"/>
      <c r="F60" s="102"/>
      <c r="G60" s="103">
        <f>+ROUND((SUM(G42:G59)*0.1),-1)</f>
        <v>0</v>
      </c>
    </row>
    <row r="61" spans="2:8" x14ac:dyDescent="0.2">
      <c r="B61" s="92"/>
      <c r="C61" s="105" t="s">
        <v>157</v>
      </c>
      <c r="D61" s="93"/>
      <c r="E61" s="101"/>
      <c r="F61" s="102"/>
      <c r="G61" s="104">
        <f>SUM(G42:G60)</f>
        <v>0</v>
      </c>
    </row>
    <row r="62" spans="2:8" x14ac:dyDescent="0.2">
      <c r="B62" s="73" t="s">
        <v>13</v>
      </c>
      <c r="C62" s="105" t="s">
        <v>8</v>
      </c>
      <c r="D62" s="93"/>
      <c r="E62" s="101"/>
      <c r="F62" s="102"/>
      <c r="G62" s="103"/>
      <c r="H62" s="98"/>
    </row>
    <row r="63" spans="2:8" x14ac:dyDescent="0.2">
      <c r="B63" s="92" t="s">
        <v>57</v>
      </c>
      <c r="C63" s="100" t="s">
        <v>67</v>
      </c>
      <c r="D63" s="93"/>
      <c r="E63" s="101"/>
      <c r="F63" s="102"/>
      <c r="G63" s="103"/>
      <c r="H63" s="98"/>
    </row>
    <row r="64" spans="2:8" ht="51" x14ac:dyDescent="0.2">
      <c r="B64" s="92" t="s">
        <v>191</v>
      </c>
      <c r="C64" s="100" t="s">
        <v>273</v>
      </c>
      <c r="D64" s="93" t="s">
        <v>21</v>
      </c>
      <c r="E64" s="101">
        <v>5</v>
      </c>
      <c r="F64" s="102"/>
      <c r="G64" s="103">
        <f t="shared" ref="G64:G66" si="3">+ROUND((E64*F64),2)</f>
        <v>0</v>
      </c>
      <c r="H64" s="98"/>
    </row>
    <row r="65" spans="2:10" ht="42.75" customHeight="1" x14ac:dyDescent="0.2">
      <c r="B65" s="92" t="s">
        <v>167</v>
      </c>
      <c r="C65" s="100" t="s">
        <v>274</v>
      </c>
      <c r="D65" s="93" t="s">
        <v>19</v>
      </c>
      <c r="E65" s="101">
        <v>2</v>
      </c>
      <c r="F65" s="102"/>
      <c r="G65" s="103">
        <f t="shared" si="3"/>
        <v>0</v>
      </c>
      <c r="H65" s="98"/>
    </row>
    <row r="66" spans="2:10" ht="25.5" x14ac:dyDescent="0.2">
      <c r="B66" s="92" t="s">
        <v>168</v>
      </c>
      <c r="C66" s="100" t="s">
        <v>230</v>
      </c>
      <c r="D66" s="93" t="s">
        <v>21</v>
      </c>
      <c r="E66" s="101">
        <v>75</v>
      </c>
      <c r="F66" s="102"/>
      <c r="G66" s="103">
        <f t="shared" si="3"/>
        <v>0</v>
      </c>
      <c r="H66" s="98"/>
    </row>
    <row r="67" spans="2:10" ht="38.25" x14ac:dyDescent="0.2">
      <c r="B67" s="92" t="s">
        <v>192</v>
      </c>
      <c r="C67" s="100" t="s">
        <v>20</v>
      </c>
      <c r="D67" s="93"/>
      <c r="E67" s="101"/>
      <c r="F67" s="102"/>
      <c r="G67" s="103">
        <f>+ROUND((SUM(G64:G66)*0.1),-1)</f>
        <v>0</v>
      </c>
      <c r="H67" s="98"/>
    </row>
    <row r="68" spans="2:10" x14ac:dyDescent="0.2">
      <c r="B68" s="92"/>
      <c r="C68" s="105" t="s">
        <v>69</v>
      </c>
      <c r="D68" s="93"/>
      <c r="E68" s="101"/>
      <c r="F68" s="102"/>
      <c r="G68" s="104">
        <f>SUM(G64:G67)</f>
        <v>0</v>
      </c>
      <c r="H68" s="98"/>
    </row>
    <row r="69" spans="2:10" x14ac:dyDescent="0.2">
      <c r="B69" s="73" t="s">
        <v>25</v>
      </c>
      <c r="C69" s="105" t="s">
        <v>7</v>
      </c>
      <c r="D69" s="93"/>
      <c r="E69" s="101"/>
      <c r="F69" s="102"/>
      <c r="G69" s="103"/>
    </row>
    <row r="70" spans="2:10" ht="76.5" x14ac:dyDescent="0.2">
      <c r="B70" s="73"/>
      <c r="C70" s="108" t="s">
        <v>213</v>
      </c>
      <c r="D70" s="93"/>
      <c r="E70" s="101"/>
      <c r="F70" s="102"/>
      <c r="G70" s="103"/>
    </row>
    <row r="71" spans="2:10" x14ac:dyDescent="0.2">
      <c r="B71" s="92" t="s">
        <v>26</v>
      </c>
      <c r="C71" s="100" t="s">
        <v>23</v>
      </c>
      <c r="D71" s="93"/>
      <c r="E71" s="101"/>
      <c r="F71" s="102"/>
      <c r="G71" s="103"/>
    </row>
    <row r="72" spans="2:10" ht="51" x14ac:dyDescent="0.2">
      <c r="B72" s="92" t="s">
        <v>58</v>
      </c>
      <c r="C72" s="100" t="s">
        <v>231</v>
      </c>
      <c r="D72" s="93" t="s">
        <v>3</v>
      </c>
      <c r="E72" s="101">
        <f>5*5*2</f>
        <v>50</v>
      </c>
      <c r="F72" s="102"/>
      <c r="G72" s="103">
        <f t="shared" ref="G72:G83" si="4">+ROUND((E72*F72),2)</f>
        <v>0</v>
      </c>
      <c r="I72" s="548">
        <f>E73+E74</f>
        <v>205.11</v>
      </c>
    </row>
    <row r="73" spans="2:10" ht="25.5" x14ac:dyDescent="0.2">
      <c r="B73" s="92" t="s">
        <v>113</v>
      </c>
      <c r="C73" s="100" t="s">
        <v>289</v>
      </c>
      <c r="D73" s="93" t="s">
        <v>4</v>
      </c>
      <c r="E73" s="101">
        <f>kubature!F2*0.05</f>
        <v>10.255500000000001</v>
      </c>
      <c r="F73" s="102"/>
      <c r="G73" s="103">
        <f t="shared" si="4"/>
        <v>0</v>
      </c>
    </row>
    <row r="74" spans="2:10" ht="38.25" x14ac:dyDescent="0.2">
      <c r="B74" s="92" t="s">
        <v>114</v>
      </c>
      <c r="C74" s="100" t="s">
        <v>288</v>
      </c>
      <c r="D74" s="93" t="s">
        <v>4</v>
      </c>
      <c r="E74" s="101">
        <f>kubature!F2*0.95</f>
        <v>194.8545</v>
      </c>
      <c r="F74" s="102"/>
      <c r="G74" s="103">
        <f t="shared" si="4"/>
        <v>0</v>
      </c>
      <c r="J74" s="548"/>
    </row>
    <row r="75" spans="2:10" ht="25.5" x14ac:dyDescent="0.2">
      <c r="B75" s="92" t="s">
        <v>115</v>
      </c>
      <c r="C75" s="100" t="s">
        <v>106</v>
      </c>
      <c r="D75" s="93" t="s">
        <v>4</v>
      </c>
      <c r="E75" s="101">
        <f>kubature!F2*0.01</f>
        <v>2.0511000000000004</v>
      </c>
      <c r="F75" s="102"/>
      <c r="G75" s="103">
        <f t="shared" si="4"/>
        <v>0</v>
      </c>
    </row>
    <row r="76" spans="2:10" ht="25.5" x14ac:dyDescent="0.2">
      <c r="B76" s="92" t="s">
        <v>166</v>
      </c>
      <c r="C76" s="100" t="s">
        <v>120</v>
      </c>
      <c r="D76" s="93" t="s">
        <v>10</v>
      </c>
      <c r="E76" s="101">
        <v>3</v>
      </c>
      <c r="F76" s="102"/>
      <c r="G76" s="103">
        <f t="shared" si="4"/>
        <v>0</v>
      </c>
    </row>
    <row r="77" spans="2:10" x14ac:dyDescent="0.2">
      <c r="B77" s="92" t="s">
        <v>29</v>
      </c>
      <c r="C77" s="100" t="s">
        <v>59</v>
      </c>
      <c r="D77" s="93"/>
      <c r="E77" s="101"/>
      <c r="F77" s="102"/>
      <c r="G77" s="103"/>
    </row>
    <row r="78" spans="2:10" ht="25.5" x14ac:dyDescent="0.2">
      <c r="B78" s="92" t="s">
        <v>180</v>
      </c>
      <c r="C78" s="100" t="s">
        <v>60</v>
      </c>
      <c r="D78" s="93" t="s">
        <v>3</v>
      </c>
      <c r="E78" s="101">
        <f>E24*1</f>
        <v>79.92</v>
      </c>
      <c r="F78" s="102"/>
      <c r="G78" s="103">
        <f t="shared" si="4"/>
        <v>0</v>
      </c>
    </row>
    <row r="79" spans="2:10" ht="76.5" x14ac:dyDescent="0.2">
      <c r="B79" s="92" t="s">
        <v>283</v>
      </c>
      <c r="C79" s="100" t="s">
        <v>61</v>
      </c>
      <c r="D79" s="93" t="s">
        <v>4</v>
      </c>
      <c r="E79" s="101">
        <f>kubature!P2</f>
        <v>14.75</v>
      </c>
      <c r="F79" s="102"/>
      <c r="G79" s="103">
        <f t="shared" si="4"/>
        <v>0</v>
      </c>
    </row>
    <row r="80" spans="2:10" ht="63.75" x14ac:dyDescent="0.2">
      <c r="B80" s="92" t="s">
        <v>284</v>
      </c>
      <c r="C80" s="100" t="s">
        <v>64</v>
      </c>
      <c r="D80" s="93" t="s">
        <v>4</v>
      </c>
      <c r="E80" s="101">
        <f>kubature!O2</f>
        <v>51.75</v>
      </c>
      <c r="F80" s="102"/>
      <c r="G80" s="103">
        <f t="shared" si="4"/>
        <v>0</v>
      </c>
    </row>
    <row r="81" spans="2:9" ht="51" x14ac:dyDescent="0.2">
      <c r="B81" s="92" t="s">
        <v>62</v>
      </c>
      <c r="C81" s="100" t="s">
        <v>182</v>
      </c>
      <c r="D81" s="93" t="s">
        <v>3</v>
      </c>
      <c r="E81" s="101">
        <f>4*E24</f>
        <v>319.68</v>
      </c>
      <c r="F81" s="102"/>
      <c r="G81" s="103">
        <f t="shared" si="4"/>
        <v>0</v>
      </c>
    </row>
    <row r="82" spans="2:9" ht="63.75" x14ac:dyDescent="0.2">
      <c r="B82" s="92" t="s">
        <v>181</v>
      </c>
      <c r="C82" s="100" t="s">
        <v>276</v>
      </c>
      <c r="D82" s="93" t="s">
        <v>4</v>
      </c>
      <c r="E82" s="101">
        <f>kubature!M2*0.2</f>
        <v>26.472000000000005</v>
      </c>
      <c r="F82" s="102"/>
      <c r="G82" s="103">
        <f t="shared" si="4"/>
        <v>0</v>
      </c>
      <c r="I82" s="548">
        <f>E82+E83</f>
        <v>132.36000000000001</v>
      </c>
    </row>
    <row r="83" spans="2:9" ht="63.75" x14ac:dyDescent="0.2">
      <c r="B83" s="92" t="s">
        <v>214</v>
      </c>
      <c r="C83" s="100" t="s">
        <v>275</v>
      </c>
      <c r="D83" s="93" t="s">
        <v>4</v>
      </c>
      <c r="E83" s="191">
        <f>kubature!M2*0.8</f>
        <v>105.88800000000002</v>
      </c>
      <c r="F83" s="102"/>
      <c r="G83" s="103">
        <f t="shared" si="4"/>
        <v>0</v>
      </c>
    </row>
    <row r="84" spans="2:9" x14ac:dyDescent="0.2">
      <c r="B84" s="92" t="s">
        <v>105</v>
      </c>
      <c r="C84" s="100" t="s">
        <v>108</v>
      </c>
      <c r="D84" s="93"/>
      <c r="E84" s="191"/>
      <c r="F84" s="102"/>
      <c r="G84" s="103"/>
    </row>
    <row r="85" spans="2:9" ht="25.5" x14ac:dyDescent="0.2">
      <c r="B85" s="92" t="s">
        <v>107</v>
      </c>
      <c r="C85" s="100" t="s">
        <v>109</v>
      </c>
      <c r="D85" s="93" t="s">
        <v>4</v>
      </c>
      <c r="E85" s="191">
        <f>kubature!F2-E83</f>
        <v>99.221999999999994</v>
      </c>
      <c r="F85" s="102"/>
      <c r="G85" s="103">
        <f t="shared" ref="G85:G86" si="5">+ROUND((E85*F85),2)</f>
        <v>0</v>
      </c>
      <c r="I85" s="548"/>
    </row>
    <row r="86" spans="2:9" ht="25.5" x14ac:dyDescent="0.2">
      <c r="B86" s="92" t="s">
        <v>110</v>
      </c>
      <c r="C86" s="100" t="s">
        <v>117</v>
      </c>
      <c r="D86" s="93" t="s">
        <v>4</v>
      </c>
      <c r="E86" s="191">
        <f>E83</f>
        <v>105.88800000000002</v>
      </c>
      <c r="F86" s="102"/>
      <c r="G86" s="103">
        <f t="shared" si="5"/>
        <v>0</v>
      </c>
      <c r="I86" s="548">
        <f>E86+E85</f>
        <v>205.11</v>
      </c>
    </row>
    <row r="87" spans="2:9" ht="38.25" x14ac:dyDescent="0.2">
      <c r="B87" s="92" t="s">
        <v>112</v>
      </c>
      <c r="C87" s="100" t="s">
        <v>20</v>
      </c>
      <c r="D87" s="93"/>
      <c r="E87" s="191"/>
      <c r="F87" s="102"/>
      <c r="G87" s="103">
        <f>+ROUND((SUM(G72:G86)*0.1),-1)</f>
        <v>0</v>
      </c>
    </row>
    <row r="88" spans="2:9" x14ac:dyDescent="0.2">
      <c r="B88" s="92"/>
      <c r="C88" s="105" t="s">
        <v>65</v>
      </c>
      <c r="D88" s="93"/>
      <c r="E88" s="191"/>
      <c r="F88" s="102"/>
      <c r="G88" s="104">
        <f>SUM(G72:G87)</f>
        <v>0</v>
      </c>
    </row>
    <row r="89" spans="2:9" x14ac:dyDescent="0.2">
      <c r="B89" s="92"/>
      <c r="C89" s="105"/>
      <c r="D89" s="93"/>
      <c r="E89" s="191"/>
      <c r="F89" s="102"/>
      <c r="G89" s="104"/>
    </row>
    <row r="90" spans="2:9" x14ac:dyDescent="0.2">
      <c r="B90" s="73" t="s">
        <v>66</v>
      </c>
      <c r="C90" s="105" t="s">
        <v>9</v>
      </c>
      <c r="D90" s="93"/>
      <c r="E90" s="101"/>
      <c r="F90" s="102"/>
      <c r="G90" s="103"/>
    </row>
    <row r="91" spans="2:9" ht="165.75" x14ac:dyDescent="0.2">
      <c r="B91" s="92" t="s">
        <v>111</v>
      </c>
      <c r="C91" s="100" t="s">
        <v>232</v>
      </c>
      <c r="D91" s="93" t="s">
        <v>1</v>
      </c>
      <c r="E91" s="101">
        <f>kubature!B16</f>
        <v>79.92</v>
      </c>
      <c r="F91" s="102"/>
      <c r="G91" s="103">
        <f t="shared" ref="G91" si="6">+ROUND((E91*F91),2)</f>
        <v>0</v>
      </c>
    </row>
    <row r="92" spans="2:9" x14ac:dyDescent="0.2">
      <c r="B92" s="92" t="s">
        <v>193</v>
      </c>
      <c r="C92" s="100" t="s">
        <v>72</v>
      </c>
      <c r="D92" s="93"/>
      <c r="E92" s="101"/>
      <c r="F92" s="102"/>
      <c r="G92" s="103"/>
    </row>
    <row r="93" spans="2:9" ht="102" x14ac:dyDescent="0.2">
      <c r="B93" s="92" t="s">
        <v>68</v>
      </c>
      <c r="C93" s="100" t="s">
        <v>233</v>
      </c>
      <c r="D93" s="93" t="s">
        <v>19</v>
      </c>
      <c r="E93" s="101">
        <v>2</v>
      </c>
      <c r="F93" s="102"/>
      <c r="G93" s="103">
        <f t="shared" ref="G93:G95" si="7">+ROUND((E93*F93),2)</f>
        <v>0</v>
      </c>
    </row>
    <row r="94" spans="2:9" ht="102" x14ac:dyDescent="0.2">
      <c r="B94" s="92" t="s">
        <v>194</v>
      </c>
      <c r="C94" s="100" t="s">
        <v>241</v>
      </c>
      <c r="D94" s="93" t="s">
        <v>19</v>
      </c>
      <c r="E94" s="101">
        <v>2</v>
      </c>
      <c r="F94" s="102"/>
      <c r="G94" s="103">
        <f t="shared" ref="G94" si="8">+ROUND((E94*F94),2)</f>
        <v>0</v>
      </c>
    </row>
    <row r="95" spans="2:9" ht="118.5" customHeight="1" x14ac:dyDescent="0.2">
      <c r="B95" s="92" t="s">
        <v>195</v>
      </c>
      <c r="C95" s="100" t="s">
        <v>279</v>
      </c>
      <c r="D95" s="93" t="s">
        <v>19</v>
      </c>
      <c r="E95" s="101">
        <f>E94+E93</f>
        <v>4</v>
      </c>
      <c r="F95" s="102"/>
      <c r="G95" s="103">
        <f t="shared" si="7"/>
        <v>0</v>
      </c>
    </row>
    <row r="96" spans="2:9" x14ac:dyDescent="0.2">
      <c r="B96" s="92" t="s">
        <v>196</v>
      </c>
      <c r="C96" s="100" t="s">
        <v>119</v>
      </c>
      <c r="D96" s="93"/>
      <c r="E96" s="101"/>
      <c r="F96" s="102"/>
      <c r="G96" s="103"/>
    </row>
    <row r="97" spans="2:7" ht="46.5" customHeight="1" x14ac:dyDescent="0.2">
      <c r="B97" s="92" t="s">
        <v>197</v>
      </c>
      <c r="C97" s="100" t="s">
        <v>242</v>
      </c>
      <c r="D97" s="93" t="s">
        <v>19</v>
      </c>
      <c r="E97" s="101">
        <v>2</v>
      </c>
      <c r="F97" s="102"/>
      <c r="G97" s="103">
        <f>+ROUND((E97*F97),2)</f>
        <v>0</v>
      </c>
    </row>
    <row r="98" spans="2:7" ht="17.25" customHeight="1" x14ac:dyDescent="0.2">
      <c r="B98" s="92"/>
      <c r="C98" s="100" t="s">
        <v>234</v>
      </c>
      <c r="D98" s="93"/>
      <c r="E98" s="101"/>
      <c r="F98" s="102"/>
      <c r="G98" s="103"/>
    </row>
    <row r="99" spans="2:7" ht="54.75" customHeight="1" x14ac:dyDescent="0.2">
      <c r="B99" s="92" t="s">
        <v>198</v>
      </c>
      <c r="C99" s="100" t="s">
        <v>235</v>
      </c>
      <c r="D99" s="93" t="s">
        <v>19</v>
      </c>
      <c r="E99" s="101">
        <v>11</v>
      </c>
      <c r="F99" s="102"/>
      <c r="G99" s="103">
        <f t="shared" ref="G99" si="9">+ROUND((E99*F99),2)</f>
        <v>0</v>
      </c>
    </row>
    <row r="100" spans="2:7" ht="42.75" customHeight="1" x14ac:dyDescent="0.2">
      <c r="B100" s="92" t="s">
        <v>199</v>
      </c>
      <c r="C100" s="100" t="s">
        <v>243</v>
      </c>
      <c r="D100" s="93" t="s">
        <v>19</v>
      </c>
      <c r="E100" s="101">
        <v>1</v>
      </c>
      <c r="F100" s="102"/>
      <c r="G100" s="103">
        <f t="shared" ref="G100" si="10">+ROUND((E100*F100),2)</f>
        <v>0</v>
      </c>
    </row>
    <row r="101" spans="2:7" ht="38.25" x14ac:dyDescent="0.2">
      <c r="B101" s="92" t="s">
        <v>247</v>
      </c>
      <c r="C101" s="100" t="s">
        <v>255</v>
      </c>
      <c r="D101" s="93" t="s">
        <v>19</v>
      </c>
      <c r="E101" s="101">
        <v>1</v>
      </c>
      <c r="F101" s="102"/>
      <c r="G101" s="103">
        <f t="shared" ref="G101" si="11">+ROUND((E101*F101),2)</f>
        <v>0</v>
      </c>
    </row>
    <row r="102" spans="2:7" x14ac:dyDescent="0.2">
      <c r="B102" s="92" t="s">
        <v>200</v>
      </c>
      <c r="C102" s="100" t="s">
        <v>74</v>
      </c>
      <c r="D102" s="93"/>
      <c r="E102" s="101"/>
      <c r="F102" s="102"/>
      <c r="G102" s="103"/>
    </row>
    <row r="103" spans="2:7" x14ac:dyDescent="0.2">
      <c r="B103" s="92" t="s">
        <v>201</v>
      </c>
      <c r="C103" s="100" t="s">
        <v>73</v>
      </c>
      <c r="D103" s="93" t="s">
        <v>1</v>
      </c>
      <c r="E103" s="101">
        <f>E24</f>
        <v>79.92</v>
      </c>
      <c r="F103" s="102"/>
      <c r="G103" s="103">
        <f t="shared" ref="G103:G109" si="12">+ROUND((E103*F103),2)</f>
        <v>0</v>
      </c>
    </row>
    <row r="104" spans="2:7" ht="38.25" x14ac:dyDescent="0.2">
      <c r="B104" s="92" t="s">
        <v>202</v>
      </c>
      <c r="C104" s="100" t="s">
        <v>75</v>
      </c>
      <c r="D104" s="93" t="s">
        <v>1</v>
      </c>
      <c r="E104" s="101">
        <f>+E103</f>
        <v>79.92</v>
      </c>
      <c r="F104" s="102"/>
      <c r="G104" s="103">
        <f t="shared" si="12"/>
        <v>0</v>
      </c>
    </row>
    <row r="105" spans="2:7" ht="51" x14ac:dyDescent="0.2">
      <c r="B105" s="92" t="s">
        <v>203</v>
      </c>
      <c r="C105" s="100" t="s">
        <v>76</v>
      </c>
      <c r="D105" s="93" t="s">
        <v>1</v>
      </c>
      <c r="E105" s="101">
        <f>+E104</f>
        <v>79.92</v>
      </c>
      <c r="F105" s="102"/>
      <c r="G105" s="103">
        <f t="shared" si="12"/>
        <v>0</v>
      </c>
    </row>
    <row r="106" spans="2:7" x14ac:dyDescent="0.2">
      <c r="B106" s="92" t="s">
        <v>204</v>
      </c>
      <c r="C106" s="100" t="s">
        <v>77</v>
      </c>
      <c r="D106" s="93"/>
      <c r="E106" s="101"/>
      <c r="F106" s="102"/>
      <c r="G106" s="103"/>
    </row>
    <row r="107" spans="2:7" ht="25.5" x14ac:dyDescent="0.2">
      <c r="B107" s="92" t="s">
        <v>205</v>
      </c>
      <c r="C107" s="100" t="s">
        <v>78</v>
      </c>
      <c r="D107" s="93" t="s">
        <v>19</v>
      </c>
      <c r="E107" s="101">
        <v>1</v>
      </c>
      <c r="F107" s="102"/>
      <c r="G107" s="103">
        <f t="shared" si="12"/>
        <v>0</v>
      </c>
    </row>
    <row r="108" spans="2:7" ht="25.5" x14ac:dyDescent="0.2">
      <c r="B108" s="92" t="s">
        <v>206</v>
      </c>
      <c r="C108" s="100" t="s">
        <v>189</v>
      </c>
      <c r="D108" s="93" t="s">
        <v>19</v>
      </c>
      <c r="E108" s="101">
        <v>2</v>
      </c>
      <c r="F108" s="102"/>
      <c r="G108" s="103">
        <f t="shared" ref="G108" si="13">+ROUND((E108*F108),2)</f>
        <v>0</v>
      </c>
    </row>
    <row r="109" spans="2:7" ht="25.5" x14ac:dyDescent="0.2">
      <c r="B109" s="92" t="s">
        <v>207</v>
      </c>
      <c r="C109" s="100" t="s">
        <v>190</v>
      </c>
      <c r="D109" s="93" t="s">
        <v>19</v>
      </c>
      <c r="E109" s="101">
        <v>1</v>
      </c>
      <c r="F109" s="102"/>
      <c r="G109" s="103">
        <f t="shared" si="12"/>
        <v>0</v>
      </c>
    </row>
    <row r="110" spans="2:7" ht="38.25" x14ac:dyDescent="0.2">
      <c r="B110" s="92" t="s">
        <v>208</v>
      </c>
      <c r="C110" s="100" t="s">
        <v>79</v>
      </c>
      <c r="D110" s="93" t="s">
        <v>19</v>
      </c>
      <c r="E110" s="101">
        <v>3</v>
      </c>
      <c r="F110" s="102"/>
      <c r="G110" s="103">
        <f t="shared" ref="G110:G111" si="14">+ROUND((E110*F110),2)</f>
        <v>0</v>
      </c>
    </row>
    <row r="111" spans="2:7" ht="96.75" customHeight="1" x14ac:dyDescent="0.2">
      <c r="B111" s="92" t="s">
        <v>254</v>
      </c>
      <c r="C111" s="100" t="s">
        <v>278</v>
      </c>
      <c r="D111" s="93" t="s">
        <v>1</v>
      </c>
      <c r="E111" s="101">
        <v>42</v>
      </c>
      <c r="F111" s="102"/>
      <c r="G111" s="103">
        <f t="shared" si="14"/>
        <v>0</v>
      </c>
    </row>
    <row r="112" spans="2:7" ht="38.25" x14ac:dyDescent="0.2">
      <c r="B112" s="92" t="s">
        <v>209</v>
      </c>
      <c r="C112" s="100" t="s">
        <v>20</v>
      </c>
      <c r="D112" s="93"/>
      <c r="E112" s="101"/>
      <c r="F112" s="102"/>
      <c r="G112" s="103">
        <f>+ROUND((SUM(G91:G111)*0.1),-1)</f>
        <v>0</v>
      </c>
    </row>
    <row r="113" spans="1:9" x14ac:dyDescent="0.2">
      <c r="B113" s="92"/>
      <c r="C113" s="105" t="s">
        <v>80</v>
      </c>
      <c r="D113" s="93"/>
      <c r="E113" s="101"/>
      <c r="F113" s="102"/>
      <c r="G113" s="104">
        <f>SUM(G91:G112)</f>
        <v>0</v>
      </c>
    </row>
    <row r="114" spans="1:9" x14ac:dyDescent="0.2">
      <c r="A114" s="161"/>
      <c r="B114" s="73" t="s">
        <v>70</v>
      </c>
      <c r="C114" s="105" t="s">
        <v>252</v>
      </c>
      <c r="D114" s="93"/>
      <c r="E114" s="101"/>
      <c r="F114" s="102"/>
      <c r="G114" s="103"/>
      <c r="H114" s="161"/>
      <c r="I114" s="551"/>
    </row>
    <row r="115" spans="1:9" ht="30.75" customHeight="1" x14ac:dyDescent="0.2">
      <c r="A115" s="161"/>
      <c r="B115" s="73"/>
      <c r="C115" s="572" t="s">
        <v>277</v>
      </c>
      <c r="D115" s="573"/>
      <c r="E115" s="573"/>
      <c r="F115" s="573"/>
      <c r="G115" s="574"/>
      <c r="H115" s="161"/>
      <c r="I115" s="551"/>
    </row>
    <row r="116" spans="1:9" ht="291" customHeight="1" x14ac:dyDescent="0.2">
      <c r="A116" s="161"/>
      <c r="B116" s="92" t="s">
        <v>210</v>
      </c>
      <c r="C116" s="100" t="s">
        <v>244</v>
      </c>
      <c r="D116" s="93" t="s">
        <v>1</v>
      </c>
      <c r="E116" s="101">
        <v>42.5</v>
      </c>
      <c r="F116" s="102"/>
      <c r="G116" s="103">
        <f>+ROUND((E116*F116),2)</f>
        <v>0</v>
      </c>
      <c r="H116" s="161"/>
      <c r="I116" s="551"/>
    </row>
    <row r="117" spans="1:9" ht="96.75" customHeight="1" x14ac:dyDescent="0.2">
      <c r="A117" s="161"/>
      <c r="B117" s="92" t="s">
        <v>211</v>
      </c>
      <c r="C117" s="100" t="s">
        <v>246</v>
      </c>
      <c r="D117" s="93" t="s">
        <v>19</v>
      </c>
      <c r="E117" s="101">
        <v>11</v>
      </c>
      <c r="F117" s="102"/>
      <c r="G117" s="103">
        <f t="shared" ref="G117:G118" si="15">+ROUND((E117*F117),2)</f>
        <v>0</v>
      </c>
      <c r="H117" s="161"/>
      <c r="I117" s="551"/>
    </row>
    <row r="118" spans="1:9" ht="109.5" customHeight="1" x14ac:dyDescent="0.2">
      <c r="A118" s="161"/>
      <c r="B118" s="92" t="s">
        <v>212</v>
      </c>
      <c r="C118" s="100" t="s">
        <v>245</v>
      </c>
      <c r="D118" s="93" t="s">
        <v>19</v>
      </c>
      <c r="E118" s="101">
        <v>1</v>
      </c>
      <c r="F118" s="102"/>
      <c r="G118" s="103">
        <f t="shared" si="15"/>
        <v>0</v>
      </c>
      <c r="H118" s="161"/>
      <c r="I118" s="551"/>
    </row>
    <row r="119" spans="1:9" ht="47.25" customHeight="1" x14ac:dyDescent="0.2">
      <c r="A119" s="161"/>
      <c r="B119" s="92" t="s">
        <v>248</v>
      </c>
      <c r="C119" s="192" t="s">
        <v>280</v>
      </c>
      <c r="D119" s="152" t="s">
        <v>2</v>
      </c>
      <c r="E119" s="103">
        <v>5</v>
      </c>
      <c r="F119" s="102"/>
      <c r="G119" s="103">
        <f>+ROUND((E119*F119),2)</f>
        <v>0</v>
      </c>
      <c r="H119" s="161"/>
      <c r="I119" s="551"/>
    </row>
    <row r="120" spans="1:9" ht="59.25" customHeight="1" x14ac:dyDescent="0.2">
      <c r="A120" s="161"/>
      <c r="B120" s="92" t="s">
        <v>249</v>
      </c>
      <c r="C120" s="192" t="s">
        <v>237</v>
      </c>
      <c r="D120" s="152" t="s">
        <v>1</v>
      </c>
      <c r="E120" s="103">
        <f>E116</f>
        <v>42.5</v>
      </c>
      <c r="F120" s="102"/>
      <c r="G120" s="103">
        <f t="shared" ref="G120" si="16">+ROUND((E120*F120),2)</f>
        <v>0</v>
      </c>
      <c r="H120" s="161"/>
      <c r="I120" s="551"/>
    </row>
    <row r="121" spans="1:9" ht="38.25" x14ac:dyDescent="0.2">
      <c r="B121" s="92" t="s">
        <v>71</v>
      </c>
      <c r="C121" s="100" t="s">
        <v>20</v>
      </c>
      <c r="D121" s="93"/>
      <c r="E121" s="101"/>
      <c r="F121" s="102"/>
      <c r="G121" s="103">
        <f>+ROUND((SUM(G116:G120)*0.1),-1)</f>
        <v>0</v>
      </c>
      <c r="H121" s="161"/>
      <c r="I121" s="551"/>
    </row>
    <row r="122" spans="1:9" x14ac:dyDescent="0.2">
      <c r="B122" s="92"/>
      <c r="C122" s="105" t="s">
        <v>82</v>
      </c>
      <c r="D122" s="93"/>
      <c r="E122" s="101"/>
      <c r="F122" s="102"/>
      <c r="G122" s="104">
        <f>SUM(G116:G121)</f>
        <v>0</v>
      </c>
      <c r="H122" s="161"/>
      <c r="I122" s="551"/>
    </row>
    <row r="123" spans="1:9" x14ac:dyDescent="0.2">
      <c r="C123" s="62"/>
      <c r="E123" s="64"/>
      <c r="F123" s="75"/>
      <c r="G123" s="58"/>
    </row>
    <row r="124" spans="1:9" x14ac:dyDescent="0.2">
      <c r="C124" s="62"/>
      <c r="E124" s="64"/>
      <c r="F124" s="75"/>
      <c r="G124" s="58"/>
    </row>
    <row r="125" spans="1:9" x14ac:dyDescent="0.2">
      <c r="C125" s="62"/>
      <c r="E125" s="63"/>
      <c r="F125" s="75"/>
      <c r="G125" s="58"/>
    </row>
    <row r="126" spans="1:9" x14ac:dyDescent="0.2">
      <c r="C126" s="62"/>
      <c r="D126" s="59"/>
      <c r="E126" s="71"/>
      <c r="F126" s="75"/>
      <c r="G126" s="58"/>
    </row>
    <row r="127" spans="1:9" x14ac:dyDescent="0.2">
      <c r="C127" s="62"/>
      <c r="E127" s="64"/>
      <c r="F127" s="75"/>
      <c r="G127" s="58"/>
    </row>
    <row r="128" spans="1:9" x14ac:dyDescent="0.2">
      <c r="C128" s="66"/>
      <c r="E128" s="64"/>
      <c r="F128" s="75"/>
      <c r="G128" s="58"/>
    </row>
    <row r="129" spans="2:7" x14ac:dyDescent="0.2">
      <c r="C129" s="64"/>
      <c r="D129" s="59"/>
      <c r="E129" s="64"/>
      <c r="F129" s="75"/>
      <c r="G129" s="58"/>
    </row>
    <row r="130" spans="2:7" x14ac:dyDescent="0.2">
      <c r="C130" s="58"/>
      <c r="E130" s="63"/>
      <c r="F130" s="75"/>
      <c r="G130" s="58"/>
    </row>
    <row r="131" spans="2:7" x14ac:dyDescent="0.2">
      <c r="D131" s="59"/>
      <c r="E131" s="64"/>
      <c r="F131" s="75"/>
      <c r="G131" s="58"/>
    </row>
    <row r="132" spans="2:7" x14ac:dyDescent="0.2">
      <c r="C132" s="62"/>
      <c r="E132" s="64"/>
      <c r="F132" s="75"/>
      <c r="G132" s="58"/>
    </row>
    <row r="133" spans="2:7" x14ac:dyDescent="0.2">
      <c r="C133" s="58"/>
      <c r="E133" s="64"/>
      <c r="F133" s="75"/>
      <c r="G133" s="58"/>
    </row>
    <row r="134" spans="2:7" x14ac:dyDescent="0.2">
      <c r="C134" s="62"/>
      <c r="E134" s="64"/>
      <c r="F134" s="75"/>
      <c r="G134" s="58"/>
    </row>
    <row r="135" spans="2:7" x14ac:dyDescent="0.2">
      <c r="C135" s="62"/>
      <c r="E135" s="64"/>
      <c r="F135" s="75"/>
      <c r="G135" s="58"/>
    </row>
    <row r="136" spans="2:7" x14ac:dyDescent="0.2">
      <c r="C136" s="58"/>
      <c r="D136" s="59"/>
      <c r="E136" s="64"/>
      <c r="F136" s="75"/>
      <c r="G136" s="58"/>
    </row>
    <row r="137" spans="2:7" x14ac:dyDescent="0.2">
      <c r="C137" s="62"/>
      <c r="E137" s="64"/>
      <c r="F137" s="75"/>
      <c r="G137" s="58"/>
    </row>
    <row r="139" spans="2:7" x14ac:dyDescent="0.2">
      <c r="B139" s="57"/>
      <c r="D139" s="57"/>
      <c r="E139" s="57"/>
    </row>
    <row r="140" spans="2:7" x14ac:dyDescent="0.2">
      <c r="C140" s="62"/>
      <c r="E140" s="64"/>
      <c r="F140" s="75"/>
      <c r="G140" s="58"/>
    </row>
    <row r="141" spans="2:7" x14ac:dyDescent="0.2">
      <c r="B141" s="57"/>
      <c r="D141" s="57"/>
      <c r="E141" s="57"/>
    </row>
    <row r="142" spans="2:7" x14ac:dyDescent="0.2">
      <c r="B142" s="57"/>
      <c r="D142" s="57"/>
      <c r="E142" s="57"/>
    </row>
    <row r="143" spans="2:7" x14ac:dyDescent="0.2">
      <c r="B143" s="57"/>
      <c r="D143" s="57"/>
      <c r="E143" s="57"/>
    </row>
    <row r="144" spans="2:7" x14ac:dyDescent="0.2">
      <c r="B144" s="57"/>
      <c r="D144" s="57"/>
      <c r="E144" s="57"/>
    </row>
    <row r="145" spans="2:7" x14ac:dyDescent="0.2">
      <c r="B145" s="83"/>
      <c r="D145" s="59"/>
      <c r="E145" s="64"/>
      <c r="F145" s="75"/>
      <c r="G145" s="58"/>
    </row>
    <row r="146" spans="2:7" x14ac:dyDescent="0.2">
      <c r="B146" s="140"/>
      <c r="C146" s="161"/>
      <c r="D146" s="193"/>
      <c r="E146" s="194"/>
      <c r="F146" s="161"/>
      <c r="G146" s="161"/>
    </row>
    <row r="147" spans="2:7" x14ac:dyDescent="0.2">
      <c r="B147" s="140"/>
      <c r="C147" s="161"/>
      <c r="D147" s="193"/>
      <c r="E147" s="194"/>
      <c r="F147" s="161"/>
      <c r="G147" s="161"/>
    </row>
    <row r="148" spans="2:7" x14ac:dyDescent="0.2">
      <c r="B148" s="140"/>
      <c r="C148" s="161"/>
      <c r="D148" s="193"/>
      <c r="E148" s="194"/>
      <c r="F148" s="161"/>
      <c r="G148" s="161"/>
    </row>
    <row r="149" spans="2:7" x14ac:dyDescent="0.2">
      <c r="B149" s="140"/>
      <c r="C149" s="161"/>
      <c r="D149" s="193"/>
      <c r="E149" s="194"/>
      <c r="F149" s="161"/>
      <c r="G149" s="161"/>
    </row>
    <row r="150" spans="2:7" x14ac:dyDescent="0.2">
      <c r="B150" s="140"/>
      <c r="C150" s="161"/>
      <c r="D150" s="193"/>
      <c r="E150" s="194"/>
      <c r="F150" s="161"/>
      <c r="G150" s="161"/>
    </row>
    <row r="151" spans="2:7" x14ac:dyDescent="0.2">
      <c r="B151" s="140"/>
      <c r="C151" s="161"/>
      <c r="D151" s="193"/>
      <c r="E151" s="194"/>
      <c r="F151" s="161"/>
      <c r="G151" s="161"/>
    </row>
    <row r="152" spans="2:7" x14ac:dyDescent="0.2">
      <c r="B152" s="140"/>
      <c r="C152" s="161"/>
      <c r="D152" s="193"/>
      <c r="E152" s="194"/>
      <c r="F152" s="161"/>
      <c r="G152" s="161"/>
    </row>
    <row r="153" spans="2:7" x14ac:dyDescent="0.2">
      <c r="B153" s="140"/>
      <c r="C153" s="161"/>
      <c r="D153" s="193"/>
      <c r="E153" s="194"/>
      <c r="F153" s="161"/>
      <c r="G153" s="161"/>
    </row>
    <row r="154" spans="2:7" x14ac:dyDescent="0.2">
      <c r="B154" s="140"/>
      <c r="C154" s="161"/>
      <c r="D154" s="193"/>
      <c r="E154" s="194"/>
      <c r="F154" s="161"/>
      <c r="G154" s="161"/>
    </row>
    <row r="155" spans="2:7" x14ac:dyDescent="0.2">
      <c r="B155" s="140"/>
      <c r="C155" s="161"/>
      <c r="D155" s="193"/>
      <c r="E155" s="194"/>
      <c r="F155" s="161"/>
      <c r="G155" s="161"/>
    </row>
    <row r="156" spans="2:7" x14ac:dyDescent="0.2">
      <c r="B156" s="140"/>
      <c r="C156" s="161"/>
      <c r="D156" s="193"/>
      <c r="E156" s="194"/>
      <c r="F156" s="161"/>
      <c r="G156" s="161"/>
    </row>
    <row r="157" spans="2:7" x14ac:dyDescent="0.2">
      <c r="B157" s="140"/>
      <c r="C157" s="161"/>
      <c r="D157" s="193"/>
      <c r="E157" s="194"/>
      <c r="F157" s="161"/>
      <c r="G157" s="161"/>
    </row>
  </sheetData>
  <sheetProtection algorithmName="SHA-512" hashValue="bGX4XTkuukd1w4YUjVi0gHxYx0cGk1025AmYWbKPsVeHmnrMHVpzaHMB5yf5kBT1bWedlpmaD+SK8MaTP7w+hQ==" saltValue="MR7vh5wqxltdShCfJU7+mg==" spinCount="100000" sheet="1" objects="1" scenarios="1"/>
  <mergeCells count="6">
    <mergeCell ref="C115:G115"/>
    <mergeCell ref="B12:G15"/>
    <mergeCell ref="B16:G16"/>
    <mergeCell ref="B17:G17"/>
    <mergeCell ref="B18:G18"/>
    <mergeCell ref="B19:G19"/>
  </mergeCells>
  <conditionalFormatting sqref="F29:F30">
    <cfRule type="cellIs" dxfId="67" priority="2" operator="equal">
      <formula>0</formula>
    </cfRule>
  </conditionalFormatting>
  <conditionalFormatting sqref="F34:F36">
    <cfRule type="cellIs" dxfId="66" priority="1" operator="equal">
      <formula>0</formula>
    </cfRule>
  </conditionalFormatting>
  <pageMargins left="0.98425196850393704" right="0.39370078740157483" top="0.78740157480314965" bottom="0.78740157480314965" header="0.47244094488188981" footer="0"/>
  <pageSetup paperSize="9" scale="91" fitToHeight="10" orientation="portrait" r:id="rId1"/>
  <headerFooter alignWithMargins="0">
    <oddFooter>&amp;L&amp;A&amp;R&amp;9Stran &amp;P/&amp;N</oddFooter>
  </headerFooter>
  <rowBreaks count="3" manualBreakCount="3">
    <brk id="20" min="1" max="6" man="1"/>
    <brk id="61" min="1" max="6" man="1"/>
    <brk id="113" min="1"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K161"/>
  <sheetViews>
    <sheetView view="pageBreakPreview" topLeftCell="B117" zoomScaleSheetLayoutView="100" workbookViewId="0">
      <selection activeCell="F120" sqref="F120"/>
    </sheetView>
  </sheetViews>
  <sheetFormatPr defaultColWidth="9.33203125" defaultRowHeight="12.75" x14ac:dyDescent="0.2"/>
  <cols>
    <col min="1" max="1" width="1.83203125" style="57" hidden="1" customWidth="1"/>
    <col min="2" max="2" width="7.1640625" style="69" bestFit="1" customWidth="1"/>
    <col min="3" max="3" width="57.33203125" style="57" customWidth="1"/>
    <col min="4" max="4" width="6.6640625" style="56" customWidth="1"/>
    <col min="5" max="5" width="10.1640625" style="195" customWidth="1"/>
    <col min="6" max="6" width="10.5" style="57" customWidth="1"/>
    <col min="7" max="7" width="15.1640625" style="57" customWidth="1"/>
    <col min="8" max="8" width="6.6640625" style="57" customWidth="1"/>
    <col min="9" max="9" width="18.5" style="57" customWidth="1"/>
    <col min="10" max="16384" width="9.33203125" style="57"/>
  </cols>
  <sheetData>
    <row r="1" spans="2:9" ht="18.75" customHeight="1" x14ac:dyDescent="0.2">
      <c r="B1" s="177" t="s">
        <v>136</v>
      </c>
      <c r="C1" s="178" t="s">
        <v>260</v>
      </c>
      <c r="D1" s="179"/>
      <c r="E1" s="179"/>
      <c r="F1" s="179"/>
      <c r="G1" s="179"/>
    </row>
    <row r="2" spans="2:9" x14ac:dyDescent="0.2">
      <c r="C2" s="180"/>
      <c r="D2" s="59"/>
      <c r="E2" s="64"/>
      <c r="F2" s="58"/>
    </row>
    <row r="3" spans="2:9" x14ac:dyDescent="0.2">
      <c r="B3" s="92" t="s">
        <v>11</v>
      </c>
      <c r="C3" s="106" t="s">
        <v>5</v>
      </c>
      <c r="D3" s="93"/>
      <c r="E3" s="94"/>
      <c r="F3" s="106"/>
      <c r="G3" s="181">
        <f>+G38</f>
        <v>0</v>
      </c>
    </row>
    <row r="4" spans="2:9" x14ac:dyDescent="0.2">
      <c r="B4" s="92" t="s">
        <v>12</v>
      </c>
      <c r="C4" s="106" t="s">
        <v>56</v>
      </c>
      <c r="D4" s="118"/>
      <c r="E4" s="94"/>
      <c r="F4" s="106"/>
      <c r="G4" s="181">
        <f>G63</f>
        <v>0</v>
      </c>
    </row>
    <row r="5" spans="2:9" x14ac:dyDescent="0.2">
      <c r="B5" s="92" t="s">
        <v>13</v>
      </c>
      <c r="C5" s="106" t="s">
        <v>8</v>
      </c>
      <c r="D5" s="93"/>
      <c r="E5" s="94"/>
      <c r="F5" s="106"/>
      <c r="G5" s="181">
        <f>G73</f>
        <v>0</v>
      </c>
    </row>
    <row r="6" spans="2:9" x14ac:dyDescent="0.2">
      <c r="B6" s="92" t="s">
        <v>25</v>
      </c>
      <c r="C6" s="106" t="s">
        <v>7</v>
      </c>
      <c r="D6" s="93"/>
      <c r="E6" s="94"/>
      <c r="F6" s="106"/>
      <c r="G6" s="181">
        <f>+G93</f>
        <v>0</v>
      </c>
    </row>
    <row r="7" spans="2:9" x14ac:dyDescent="0.2">
      <c r="B7" s="92" t="s">
        <v>66</v>
      </c>
      <c r="C7" s="106" t="s">
        <v>9</v>
      </c>
      <c r="D7" s="93"/>
      <c r="E7" s="94"/>
      <c r="F7" s="106"/>
      <c r="G7" s="181">
        <f>+G116</f>
        <v>0</v>
      </c>
    </row>
    <row r="8" spans="2:9" x14ac:dyDescent="0.2">
      <c r="B8" s="92" t="s">
        <v>70</v>
      </c>
      <c r="C8" s="106" t="s">
        <v>163</v>
      </c>
      <c r="D8" s="93"/>
      <c r="E8" s="94"/>
      <c r="F8" s="106"/>
      <c r="G8" s="181">
        <f>+G126</f>
        <v>0</v>
      </c>
    </row>
    <row r="9" spans="2:9" x14ac:dyDescent="0.2">
      <c r="B9" s="92"/>
      <c r="C9" s="96" t="s">
        <v>0</v>
      </c>
      <c r="D9" s="74"/>
      <c r="E9" s="95"/>
      <c r="F9" s="105"/>
      <c r="G9" s="182">
        <f>SUM(G3:G8)</f>
        <v>0</v>
      </c>
      <c r="I9" s="58">
        <f>+G9/E$24</f>
        <v>0</v>
      </c>
    </row>
    <row r="10" spans="2:9" x14ac:dyDescent="0.2">
      <c r="B10" s="140"/>
      <c r="C10" s="141"/>
      <c r="D10" s="142"/>
      <c r="E10" s="143"/>
      <c r="F10" s="183"/>
      <c r="G10" s="184"/>
    </row>
    <row r="11" spans="2:9" x14ac:dyDescent="0.2">
      <c r="B11" s="148" t="s">
        <v>184</v>
      </c>
      <c r="C11" s="144"/>
      <c r="D11" s="145"/>
      <c r="E11" s="146"/>
      <c r="F11" s="147"/>
      <c r="G11" s="185"/>
    </row>
    <row r="12" spans="2:9" x14ac:dyDescent="0.2">
      <c r="B12" s="577" t="s">
        <v>285</v>
      </c>
      <c r="C12" s="578"/>
      <c r="D12" s="578"/>
      <c r="E12" s="578"/>
      <c r="F12" s="578"/>
      <c r="G12" s="578"/>
    </row>
    <row r="13" spans="2:9" x14ac:dyDescent="0.2">
      <c r="B13" s="578"/>
      <c r="C13" s="578"/>
      <c r="D13" s="578"/>
      <c r="E13" s="578"/>
      <c r="F13" s="578"/>
      <c r="G13" s="578"/>
    </row>
    <row r="14" spans="2:9" x14ac:dyDescent="0.2">
      <c r="B14" s="578"/>
      <c r="C14" s="578"/>
      <c r="D14" s="578"/>
      <c r="E14" s="578"/>
      <c r="F14" s="578"/>
      <c r="G14" s="578"/>
    </row>
    <row r="15" spans="2:9" ht="108.75" customHeight="1" x14ac:dyDescent="0.2">
      <c r="B15" s="578"/>
      <c r="C15" s="578"/>
      <c r="D15" s="578"/>
      <c r="E15" s="578"/>
      <c r="F15" s="578"/>
      <c r="G15" s="578"/>
    </row>
    <row r="16" spans="2:9" ht="117.75" customHeight="1" x14ac:dyDescent="0.2">
      <c r="B16" s="577" t="s">
        <v>185</v>
      </c>
      <c r="C16" s="578"/>
      <c r="D16" s="578"/>
      <c r="E16" s="578"/>
      <c r="F16" s="578"/>
      <c r="G16" s="578"/>
    </row>
    <row r="17" spans="2:7" ht="64.5" customHeight="1" x14ac:dyDescent="0.2">
      <c r="B17" s="577" t="s">
        <v>186</v>
      </c>
      <c r="C17" s="578"/>
      <c r="D17" s="578"/>
      <c r="E17" s="578"/>
      <c r="F17" s="578"/>
      <c r="G17" s="578"/>
    </row>
    <row r="18" spans="2:7" ht="115.5" customHeight="1" x14ac:dyDescent="0.2">
      <c r="B18" s="577" t="s">
        <v>187</v>
      </c>
      <c r="C18" s="578"/>
      <c r="D18" s="578"/>
      <c r="E18" s="578"/>
      <c r="F18" s="578"/>
      <c r="G18" s="578"/>
    </row>
    <row r="19" spans="2:7" ht="37.5" customHeight="1" x14ac:dyDescent="0.2">
      <c r="B19" s="577" t="s">
        <v>188</v>
      </c>
      <c r="C19" s="578"/>
      <c r="D19" s="578"/>
      <c r="E19" s="578"/>
      <c r="F19" s="578"/>
      <c r="G19" s="578"/>
    </row>
    <row r="20" spans="2:7" x14ac:dyDescent="0.2">
      <c r="B20" s="186"/>
      <c r="C20" s="186"/>
      <c r="D20" s="186"/>
      <c r="E20" s="186"/>
      <c r="F20" s="186"/>
      <c r="G20" s="186"/>
    </row>
    <row r="21" spans="2:7" ht="25.5" x14ac:dyDescent="0.2">
      <c r="B21" s="149" t="s">
        <v>14</v>
      </c>
      <c r="C21" s="150" t="s">
        <v>15</v>
      </c>
      <c r="D21" s="149" t="s">
        <v>16</v>
      </c>
      <c r="E21" s="149" t="s">
        <v>17</v>
      </c>
      <c r="F21" s="149" t="s">
        <v>121</v>
      </c>
      <c r="G21" s="149" t="s">
        <v>122</v>
      </c>
    </row>
    <row r="22" spans="2:7" x14ac:dyDescent="0.2">
      <c r="B22" s="73" t="s">
        <v>11</v>
      </c>
      <c r="C22" s="105" t="s">
        <v>5</v>
      </c>
      <c r="D22" s="93"/>
      <c r="E22" s="94"/>
      <c r="F22" s="106"/>
      <c r="G22" s="106"/>
    </row>
    <row r="23" spans="2:7" x14ac:dyDescent="0.2">
      <c r="B23" s="92" t="s">
        <v>18</v>
      </c>
      <c r="C23" s="106" t="s">
        <v>44</v>
      </c>
      <c r="D23" s="93"/>
      <c r="E23" s="94"/>
      <c r="F23" s="106"/>
      <c r="G23" s="106"/>
    </row>
    <row r="24" spans="2:7" ht="51" x14ac:dyDescent="0.2">
      <c r="B24" s="92" t="s">
        <v>102</v>
      </c>
      <c r="C24" s="151" t="s">
        <v>37</v>
      </c>
      <c r="D24" s="152" t="s">
        <v>1</v>
      </c>
      <c r="E24" s="101">
        <f>kubature!B20</f>
        <v>95.08</v>
      </c>
      <c r="F24" s="102"/>
      <c r="G24" s="103">
        <f>+ROUND((E24*F24),2)</f>
        <v>0</v>
      </c>
    </row>
    <row r="25" spans="2:7" ht="38.25" x14ac:dyDescent="0.2">
      <c r="B25" s="92" t="s">
        <v>89</v>
      </c>
      <c r="C25" s="107" t="s">
        <v>38</v>
      </c>
      <c r="D25" s="153" t="s">
        <v>2</v>
      </c>
      <c r="E25" s="101">
        <v>5</v>
      </c>
      <c r="F25" s="102"/>
      <c r="G25" s="103">
        <f>+ROUND((E25*F25),2)</f>
        <v>0</v>
      </c>
    </row>
    <row r="26" spans="2:7" ht="63.75" x14ac:dyDescent="0.2">
      <c r="B26" s="92" t="s">
        <v>90</v>
      </c>
      <c r="C26" s="107" t="s">
        <v>116</v>
      </c>
      <c r="D26" s="93" t="s">
        <v>1</v>
      </c>
      <c r="E26" s="101">
        <f>+E24</f>
        <v>95.08</v>
      </c>
      <c r="F26" s="102"/>
      <c r="G26" s="103">
        <f>+ROUND((E26*F26),2)</f>
        <v>0</v>
      </c>
    </row>
    <row r="27" spans="2:7" ht="51" x14ac:dyDescent="0.2">
      <c r="B27" s="92" t="s">
        <v>91</v>
      </c>
      <c r="C27" s="108" t="s">
        <v>39</v>
      </c>
      <c r="D27" s="93" t="s">
        <v>1</v>
      </c>
      <c r="E27" s="101">
        <f>+E24</f>
        <v>95.08</v>
      </c>
      <c r="F27" s="102"/>
      <c r="G27" s="103">
        <f>+ROUND((E27*F27),2)</f>
        <v>0</v>
      </c>
    </row>
    <row r="28" spans="2:7" x14ac:dyDescent="0.2">
      <c r="B28" s="92" t="s">
        <v>22</v>
      </c>
      <c r="C28" s="154" t="s">
        <v>46</v>
      </c>
      <c r="D28" s="93"/>
      <c r="E28" s="101"/>
      <c r="F28" s="102"/>
      <c r="G28" s="103"/>
    </row>
    <row r="29" spans="2:7" ht="38.25" x14ac:dyDescent="0.2">
      <c r="B29" s="155" t="s">
        <v>40</v>
      </c>
      <c r="C29" s="156" t="s">
        <v>48</v>
      </c>
      <c r="D29" s="157" t="s">
        <v>1</v>
      </c>
      <c r="E29" s="158">
        <f>+E24</f>
        <v>95.08</v>
      </c>
      <c r="F29" s="549"/>
      <c r="G29" s="109">
        <f t="shared" ref="G29:G32" si="0">E29*F29</f>
        <v>0</v>
      </c>
    </row>
    <row r="30" spans="2:7" ht="63.75" x14ac:dyDescent="0.2">
      <c r="B30" s="155" t="s">
        <v>41</v>
      </c>
      <c r="C30" s="156" t="s">
        <v>81</v>
      </c>
      <c r="D30" s="157" t="s">
        <v>1</v>
      </c>
      <c r="E30" s="158">
        <f>E24</f>
        <v>95.08</v>
      </c>
      <c r="F30" s="549"/>
      <c r="G30" s="109">
        <f t="shared" si="0"/>
        <v>0</v>
      </c>
    </row>
    <row r="31" spans="2:7" ht="63.75" x14ac:dyDescent="0.2">
      <c r="B31" s="155" t="s">
        <v>42</v>
      </c>
      <c r="C31" s="160" t="s">
        <v>50</v>
      </c>
      <c r="D31" s="157" t="s">
        <v>19</v>
      </c>
      <c r="E31" s="158">
        <v>4</v>
      </c>
      <c r="F31" s="550"/>
      <c r="G31" s="109">
        <f t="shared" si="0"/>
        <v>0</v>
      </c>
    </row>
    <row r="32" spans="2:7" ht="38.25" x14ac:dyDescent="0.2">
      <c r="B32" s="92" t="s">
        <v>43</v>
      </c>
      <c r="C32" s="100" t="s">
        <v>103</v>
      </c>
      <c r="D32" s="93" t="s">
        <v>28</v>
      </c>
      <c r="E32" s="101">
        <v>1</v>
      </c>
      <c r="F32" s="550"/>
      <c r="G32" s="109">
        <f t="shared" si="0"/>
        <v>0</v>
      </c>
    </row>
    <row r="33" spans="2:11" x14ac:dyDescent="0.2">
      <c r="B33" s="92" t="s">
        <v>45</v>
      </c>
      <c r="C33" s="100" t="s">
        <v>51</v>
      </c>
      <c r="D33" s="93"/>
      <c r="E33" s="101"/>
      <c r="F33" s="550"/>
      <c r="G33" s="109"/>
    </row>
    <row r="34" spans="2:11" ht="25.5" x14ac:dyDescent="0.2">
      <c r="B34" s="155" t="s">
        <v>47</v>
      </c>
      <c r="C34" s="156" t="s">
        <v>52</v>
      </c>
      <c r="D34" s="157" t="s">
        <v>10</v>
      </c>
      <c r="E34" s="158">
        <v>7</v>
      </c>
      <c r="F34" s="549"/>
      <c r="G34" s="109">
        <f>E34*F34</f>
        <v>0</v>
      </c>
    </row>
    <row r="35" spans="2:11" ht="38.25" x14ac:dyDescent="0.2">
      <c r="B35" s="92" t="s">
        <v>49</v>
      </c>
      <c r="C35" s="156" t="s">
        <v>54</v>
      </c>
      <c r="D35" s="157" t="s">
        <v>10</v>
      </c>
      <c r="E35" s="158">
        <v>4</v>
      </c>
      <c r="F35" s="549"/>
      <c r="G35" s="109">
        <f>E35*F35</f>
        <v>0</v>
      </c>
    </row>
    <row r="36" spans="2:11" ht="38.25" x14ac:dyDescent="0.2">
      <c r="B36" s="92" t="s">
        <v>104</v>
      </c>
      <c r="C36" s="100" t="s">
        <v>55</v>
      </c>
      <c r="D36" s="157" t="s">
        <v>10</v>
      </c>
      <c r="E36" s="158">
        <v>2</v>
      </c>
      <c r="F36" s="549"/>
      <c r="G36" s="109">
        <f>E36*F36</f>
        <v>0</v>
      </c>
    </row>
    <row r="37" spans="2:11" ht="38.25" x14ac:dyDescent="0.2">
      <c r="B37" s="92" t="s">
        <v>53</v>
      </c>
      <c r="C37" s="100" t="s">
        <v>20</v>
      </c>
      <c r="D37" s="93"/>
      <c r="E37" s="101"/>
      <c r="F37" s="102"/>
      <c r="G37" s="103">
        <f>+ROUND((SUM(G24:G36)*0.1),-1)</f>
        <v>0</v>
      </c>
    </row>
    <row r="38" spans="2:11" x14ac:dyDescent="0.2">
      <c r="B38" s="92"/>
      <c r="C38" s="105" t="s">
        <v>6</v>
      </c>
      <c r="D38" s="93"/>
      <c r="E38" s="101"/>
      <c r="F38" s="102"/>
      <c r="G38" s="104">
        <f>SUM(G24:G37)</f>
        <v>0</v>
      </c>
    </row>
    <row r="39" spans="2:11" x14ac:dyDescent="0.2">
      <c r="B39" s="73" t="s">
        <v>12</v>
      </c>
      <c r="C39" s="105" t="s">
        <v>56</v>
      </c>
      <c r="D39" s="93"/>
      <c r="E39" s="94"/>
      <c r="F39" s="556"/>
      <c r="G39" s="106"/>
    </row>
    <row r="40" spans="2:11" ht="102" x14ac:dyDescent="0.2">
      <c r="B40" s="73"/>
      <c r="C40" s="108" t="s">
        <v>286</v>
      </c>
      <c r="D40" s="93"/>
      <c r="E40" s="94"/>
      <c r="F40" s="556"/>
      <c r="G40" s="106"/>
    </row>
    <row r="41" spans="2:11" x14ac:dyDescent="0.2">
      <c r="B41" s="92" t="s">
        <v>137</v>
      </c>
      <c r="C41" s="106" t="s">
        <v>24</v>
      </c>
      <c r="D41" s="93"/>
      <c r="E41" s="94"/>
      <c r="F41" s="556"/>
      <c r="G41" s="106"/>
    </row>
    <row r="42" spans="2:11" ht="25.5" x14ac:dyDescent="0.2">
      <c r="B42" s="92" t="s">
        <v>170</v>
      </c>
      <c r="C42" s="151" t="s">
        <v>169</v>
      </c>
      <c r="D42" s="152" t="s">
        <v>1</v>
      </c>
      <c r="E42" s="101">
        <f>E24</f>
        <v>95.08</v>
      </c>
      <c r="F42" s="102"/>
      <c r="G42" s="103">
        <f t="shared" ref="G42:G46" si="1">+ROUND((E42*F42),2)</f>
        <v>0</v>
      </c>
    </row>
    <row r="43" spans="2:11" ht="25.5" x14ac:dyDescent="0.2">
      <c r="B43" s="92" t="s">
        <v>138</v>
      </c>
      <c r="C43" s="151" t="s">
        <v>171</v>
      </c>
      <c r="D43" s="152" t="s">
        <v>19</v>
      </c>
      <c r="E43" s="190">
        <f>E42/20</f>
        <v>4.7539999999999996</v>
      </c>
      <c r="F43" s="102"/>
      <c r="G43" s="103">
        <f t="shared" si="1"/>
        <v>0</v>
      </c>
      <c r="I43" s="547"/>
      <c r="J43" s="547"/>
      <c r="K43" s="547"/>
    </row>
    <row r="44" spans="2:11" ht="25.5" x14ac:dyDescent="0.2">
      <c r="B44" s="92" t="s">
        <v>140</v>
      </c>
      <c r="C44" s="151" t="s">
        <v>139</v>
      </c>
      <c r="D44" s="152" t="s">
        <v>1</v>
      </c>
      <c r="E44" s="101">
        <v>25</v>
      </c>
      <c r="F44" s="102"/>
      <c r="G44" s="103">
        <f t="shared" si="1"/>
        <v>0</v>
      </c>
      <c r="I44" s="547" t="s">
        <v>307</v>
      </c>
      <c r="J44" s="547" t="s">
        <v>306</v>
      </c>
      <c r="K44" s="547"/>
    </row>
    <row r="45" spans="2:11" ht="51" x14ac:dyDescent="0.2">
      <c r="B45" s="92" t="s">
        <v>158</v>
      </c>
      <c r="C45" s="100" t="s">
        <v>141</v>
      </c>
      <c r="D45" s="93" t="s">
        <v>3</v>
      </c>
      <c r="E45" s="101">
        <f>(E42*1.75)+(15*1.6)</f>
        <v>190.39</v>
      </c>
      <c r="F45" s="102"/>
      <c r="G45" s="103">
        <f t="shared" si="1"/>
        <v>0</v>
      </c>
      <c r="I45" s="547">
        <f>(E42*1.75)</f>
        <v>166.39</v>
      </c>
      <c r="J45" s="547">
        <f>(15*1.6)</f>
        <v>24</v>
      </c>
      <c r="K45" s="547"/>
    </row>
    <row r="46" spans="2:11" ht="51" x14ac:dyDescent="0.2">
      <c r="B46" s="92" t="s">
        <v>172</v>
      </c>
      <c r="C46" s="100" t="s">
        <v>161</v>
      </c>
      <c r="D46" s="93" t="s">
        <v>21</v>
      </c>
      <c r="E46" s="101">
        <v>15</v>
      </c>
      <c r="F46" s="102"/>
      <c r="G46" s="103">
        <f t="shared" si="1"/>
        <v>0</v>
      </c>
    </row>
    <row r="47" spans="2:11" x14ac:dyDescent="0.2">
      <c r="B47" s="92" t="s">
        <v>142</v>
      </c>
      <c r="C47" s="106" t="s">
        <v>143</v>
      </c>
      <c r="D47" s="93"/>
      <c r="E47" s="101"/>
      <c r="F47" s="102"/>
      <c r="G47" s="103"/>
    </row>
    <row r="48" spans="2:11" ht="51" x14ac:dyDescent="0.2">
      <c r="B48" s="92" t="s">
        <v>144</v>
      </c>
      <c r="C48" s="100" t="s">
        <v>308</v>
      </c>
      <c r="D48" s="93" t="s">
        <v>4</v>
      </c>
      <c r="E48" s="101">
        <f>(I45*0.65)+(J45*0.25)</f>
        <v>114.15349999999999</v>
      </c>
      <c r="F48" s="102"/>
      <c r="G48" s="103">
        <f t="shared" ref="G48:G61" si="2">+ROUND((E48*F48),2)</f>
        <v>0</v>
      </c>
    </row>
    <row r="49" spans="2:8" ht="38.25" x14ac:dyDescent="0.2">
      <c r="B49" s="92" t="s">
        <v>145</v>
      </c>
      <c r="C49" s="100" t="s">
        <v>183</v>
      </c>
      <c r="D49" s="93" t="s">
        <v>3</v>
      </c>
      <c r="E49" s="101">
        <f>E45*1.1</f>
        <v>209.429</v>
      </c>
      <c r="F49" s="102"/>
      <c r="G49" s="103">
        <f t="shared" si="2"/>
        <v>0</v>
      </c>
    </row>
    <row r="50" spans="2:8" ht="63.75" x14ac:dyDescent="0.2">
      <c r="B50" s="92" t="s">
        <v>147</v>
      </c>
      <c r="C50" s="100" t="s">
        <v>239</v>
      </c>
      <c r="D50" s="93" t="s">
        <v>4</v>
      </c>
      <c r="E50" s="101">
        <f>I45*0.4</f>
        <v>66.555999999999997</v>
      </c>
      <c r="F50" s="102"/>
      <c r="G50" s="103">
        <f t="shared" si="2"/>
        <v>0</v>
      </c>
    </row>
    <row r="51" spans="2:8" ht="25.5" x14ac:dyDescent="0.2">
      <c r="B51" s="92" t="s">
        <v>148</v>
      </c>
      <c r="C51" s="100" t="s">
        <v>146</v>
      </c>
      <c r="D51" s="93" t="s">
        <v>3</v>
      </c>
      <c r="E51" s="101">
        <f>E45</f>
        <v>190.39</v>
      </c>
      <c r="F51" s="102"/>
      <c r="G51" s="103">
        <f t="shared" si="2"/>
        <v>0</v>
      </c>
    </row>
    <row r="52" spans="2:8" ht="51" x14ac:dyDescent="0.2">
      <c r="B52" s="92" t="s">
        <v>149</v>
      </c>
      <c r="C52" s="100" t="s">
        <v>238</v>
      </c>
      <c r="D52" s="93" t="s">
        <v>4</v>
      </c>
      <c r="E52" s="101">
        <f>E45*0.25</f>
        <v>47.597499999999997</v>
      </c>
      <c r="F52" s="102"/>
      <c r="G52" s="103">
        <f t="shared" si="2"/>
        <v>0</v>
      </c>
    </row>
    <row r="53" spans="2:8" ht="38.25" x14ac:dyDescent="0.2">
      <c r="B53" s="92" t="s">
        <v>175</v>
      </c>
      <c r="C53" s="100" t="s">
        <v>251</v>
      </c>
      <c r="D53" s="93" t="s">
        <v>3</v>
      </c>
      <c r="E53" s="101">
        <f>I45</f>
        <v>166.39</v>
      </c>
      <c r="F53" s="102"/>
      <c r="G53" s="103">
        <f t="shared" si="2"/>
        <v>0</v>
      </c>
    </row>
    <row r="54" spans="2:8" ht="38.25" x14ac:dyDescent="0.2">
      <c r="B54" s="92" t="s">
        <v>176</v>
      </c>
      <c r="C54" s="100" t="s">
        <v>240</v>
      </c>
      <c r="D54" s="93" t="s">
        <v>3</v>
      </c>
      <c r="E54" s="101">
        <f>E53</f>
        <v>166.39</v>
      </c>
      <c r="F54" s="102"/>
      <c r="G54" s="103">
        <f t="shared" ref="G54:G55" si="3">+ROUND((E54*F54),2)</f>
        <v>0</v>
      </c>
    </row>
    <row r="55" spans="2:8" ht="38.25" x14ac:dyDescent="0.2">
      <c r="B55" s="196" t="s">
        <v>150</v>
      </c>
      <c r="C55" s="197" t="s">
        <v>310</v>
      </c>
      <c r="D55" s="198" t="s">
        <v>3</v>
      </c>
      <c r="E55" s="199">
        <f>J45</f>
        <v>24</v>
      </c>
      <c r="F55" s="200"/>
      <c r="G55" s="103">
        <f t="shared" si="3"/>
        <v>0</v>
      </c>
    </row>
    <row r="56" spans="2:8" ht="25.5" x14ac:dyDescent="0.2">
      <c r="B56" s="92" t="s">
        <v>152</v>
      </c>
      <c r="C56" s="100" t="s">
        <v>151</v>
      </c>
      <c r="D56" s="93" t="s">
        <v>3</v>
      </c>
      <c r="E56" s="101">
        <f>E44*0.5</f>
        <v>12.5</v>
      </c>
      <c r="F56" s="102"/>
      <c r="G56" s="103">
        <f t="shared" si="2"/>
        <v>0</v>
      </c>
    </row>
    <row r="57" spans="2:8" ht="25.5" x14ac:dyDescent="0.2">
      <c r="B57" s="92" t="s">
        <v>154</v>
      </c>
      <c r="C57" s="100" t="s">
        <v>153</v>
      </c>
      <c r="D57" s="93" t="s">
        <v>3</v>
      </c>
      <c r="E57" s="101">
        <f>E54</f>
        <v>166.39</v>
      </c>
      <c r="F57" s="102"/>
      <c r="G57" s="103">
        <f t="shared" si="2"/>
        <v>0</v>
      </c>
    </row>
    <row r="58" spans="2:8" ht="51" x14ac:dyDescent="0.2">
      <c r="B58" s="92" t="s">
        <v>159</v>
      </c>
      <c r="C58" s="100" t="s">
        <v>155</v>
      </c>
      <c r="D58" s="93" t="s">
        <v>21</v>
      </c>
      <c r="E58" s="101">
        <f>E44</f>
        <v>25</v>
      </c>
      <c r="F58" s="102"/>
      <c r="G58" s="103">
        <f t="shared" si="2"/>
        <v>0</v>
      </c>
    </row>
    <row r="59" spans="2:8" ht="28.5" customHeight="1" x14ac:dyDescent="0.2">
      <c r="B59" s="92" t="s">
        <v>160</v>
      </c>
      <c r="C59" s="100" t="s">
        <v>162</v>
      </c>
      <c r="D59" s="93" t="s">
        <v>21</v>
      </c>
      <c r="E59" s="101">
        <f>E46</f>
        <v>15</v>
      </c>
      <c r="F59" s="102"/>
      <c r="G59" s="103">
        <f t="shared" si="2"/>
        <v>0</v>
      </c>
    </row>
    <row r="60" spans="2:8" ht="25.5" x14ac:dyDescent="0.2">
      <c r="B60" s="92" t="s">
        <v>314</v>
      </c>
      <c r="C60" s="100" t="s">
        <v>177</v>
      </c>
      <c r="D60" s="93" t="s">
        <v>2</v>
      </c>
      <c r="E60" s="101">
        <v>2</v>
      </c>
      <c r="F60" s="102"/>
      <c r="G60" s="103">
        <f t="shared" si="2"/>
        <v>0</v>
      </c>
    </row>
    <row r="61" spans="2:8" ht="63.75" x14ac:dyDescent="0.2">
      <c r="B61" s="196" t="s">
        <v>315</v>
      </c>
      <c r="C61" s="197" t="s">
        <v>309</v>
      </c>
      <c r="D61" s="198" t="s">
        <v>19</v>
      </c>
      <c r="E61" s="199">
        <v>4</v>
      </c>
      <c r="F61" s="200"/>
      <c r="G61" s="103">
        <f t="shared" si="2"/>
        <v>0</v>
      </c>
    </row>
    <row r="62" spans="2:8" ht="38.25" x14ac:dyDescent="0.2">
      <c r="B62" s="92" t="s">
        <v>156</v>
      </c>
      <c r="C62" s="100" t="s">
        <v>20</v>
      </c>
      <c r="D62" s="93"/>
      <c r="E62" s="101"/>
      <c r="F62" s="102"/>
      <c r="G62" s="103">
        <f>+ROUND((SUM(G41:G61)*0.1),-1)</f>
        <v>0</v>
      </c>
    </row>
    <row r="63" spans="2:8" x14ac:dyDescent="0.2">
      <c r="B63" s="92"/>
      <c r="C63" s="105" t="s">
        <v>157</v>
      </c>
      <c r="D63" s="93"/>
      <c r="E63" s="101"/>
      <c r="F63" s="102"/>
      <c r="G63" s="104">
        <f>SUM(G42:G62)</f>
        <v>0</v>
      </c>
    </row>
    <row r="64" spans="2:8" x14ac:dyDescent="0.2">
      <c r="B64" s="73" t="s">
        <v>13</v>
      </c>
      <c r="C64" s="105" t="s">
        <v>8</v>
      </c>
      <c r="D64" s="93"/>
      <c r="E64" s="101"/>
      <c r="F64" s="102"/>
      <c r="G64" s="103"/>
      <c r="H64" s="98"/>
    </row>
    <row r="65" spans="2:10" x14ac:dyDescent="0.2">
      <c r="B65" s="92" t="s">
        <v>57</v>
      </c>
      <c r="C65" s="100" t="s">
        <v>67</v>
      </c>
      <c r="D65" s="93"/>
      <c r="E65" s="101"/>
      <c r="F65" s="102"/>
      <c r="G65" s="103"/>
      <c r="H65" s="98"/>
    </row>
    <row r="66" spans="2:10" ht="51" x14ac:dyDescent="0.2">
      <c r="B66" s="92" t="s">
        <v>191</v>
      </c>
      <c r="C66" s="100" t="s">
        <v>273</v>
      </c>
      <c r="D66" s="93" t="s">
        <v>21</v>
      </c>
      <c r="E66" s="101">
        <v>20</v>
      </c>
      <c r="F66" s="102"/>
      <c r="G66" s="103">
        <f t="shared" ref="G66:G67" si="4">+ROUND((E66*F66),2)</f>
        <v>0</v>
      </c>
      <c r="H66" s="98"/>
    </row>
    <row r="67" spans="2:10" ht="56.25" customHeight="1" x14ac:dyDescent="0.2">
      <c r="B67" s="92" t="s">
        <v>167</v>
      </c>
      <c r="C67" s="100" t="s">
        <v>274</v>
      </c>
      <c r="D67" s="93" t="s">
        <v>19</v>
      </c>
      <c r="E67" s="101">
        <v>2</v>
      </c>
      <c r="F67" s="102"/>
      <c r="G67" s="103">
        <f t="shared" si="4"/>
        <v>0</v>
      </c>
      <c r="H67" s="98"/>
    </row>
    <row r="68" spans="2:10" ht="40.5" customHeight="1" x14ac:dyDescent="0.2">
      <c r="B68" s="92" t="s">
        <v>168</v>
      </c>
      <c r="C68" s="100" t="s">
        <v>311</v>
      </c>
      <c r="D68" s="93" t="s">
        <v>19</v>
      </c>
      <c r="E68" s="101">
        <v>4</v>
      </c>
      <c r="F68" s="102"/>
      <c r="G68" s="103">
        <f t="shared" ref="G68:G69" si="5">+ROUND((E68*F68),2)</f>
        <v>0</v>
      </c>
      <c r="H68" s="98"/>
    </row>
    <row r="69" spans="2:10" ht="30.75" customHeight="1" x14ac:dyDescent="0.2">
      <c r="B69" s="92" t="s">
        <v>316</v>
      </c>
      <c r="C69" s="100" t="s">
        <v>287</v>
      </c>
      <c r="D69" s="93" t="s">
        <v>21</v>
      </c>
      <c r="E69" s="101">
        <v>80</v>
      </c>
      <c r="F69" s="102"/>
      <c r="G69" s="103">
        <f t="shared" si="5"/>
        <v>0</v>
      </c>
      <c r="H69" s="98"/>
    </row>
    <row r="70" spans="2:10" ht="51" x14ac:dyDescent="0.2">
      <c r="B70" s="92" t="s">
        <v>317</v>
      </c>
      <c r="C70" s="100" t="s">
        <v>312</v>
      </c>
      <c r="D70" s="93" t="s">
        <v>21</v>
      </c>
      <c r="E70" s="101">
        <v>25</v>
      </c>
      <c r="F70" s="102"/>
      <c r="G70" s="103">
        <f t="shared" ref="G70" si="6">+ROUND((E70*F70),2)</f>
        <v>0</v>
      </c>
      <c r="H70" s="98"/>
    </row>
    <row r="71" spans="2:10" ht="51" x14ac:dyDescent="0.2">
      <c r="B71" s="92" t="s">
        <v>318</v>
      </c>
      <c r="C71" s="100" t="s">
        <v>313</v>
      </c>
      <c r="D71" s="93" t="s">
        <v>21</v>
      </c>
      <c r="E71" s="101">
        <v>25</v>
      </c>
      <c r="F71" s="102"/>
      <c r="G71" s="103">
        <f t="shared" ref="G71" si="7">+ROUND((E71*F71),2)</f>
        <v>0</v>
      </c>
      <c r="H71" s="98"/>
    </row>
    <row r="72" spans="2:10" ht="38.25" x14ac:dyDescent="0.2">
      <c r="B72" s="92" t="s">
        <v>192</v>
      </c>
      <c r="C72" s="100" t="s">
        <v>20</v>
      </c>
      <c r="D72" s="93"/>
      <c r="E72" s="101"/>
      <c r="F72" s="102"/>
      <c r="G72" s="103">
        <f>+ROUND((SUM(G66:G71)*0.1),-1)</f>
        <v>0</v>
      </c>
      <c r="H72" s="98"/>
    </row>
    <row r="73" spans="2:10" x14ac:dyDescent="0.2">
      <c r="B73" s="92"/>
      <c r="C73" s="105" t="s">
        <v>69</v>
      </c>
      <c r="D73" s="93"/>
      <c r="E73" s="101"/>
      <c r="F73" s="102"/>
      <c r="G73" s="104">
        <f>SUM(G66:G72)</f>
        <v>0</v>
      </c>
      <c r="H73" s="98"/>
    </row>
    <row r="74" spans="2:10" x14ac:dyDescent="0.2">
      <c r="B74" s="73" t="s">
        <v>25</v>
      </c>
      <c r="C74" s="105" t="s">
        <v>7</v>
      </c>
      <c r="D74" s="93"/>
      <c r="E74" s="101"/>
      <c r="F74" s="102"/>
      <c r="G74" s="103"/>
    </row>
    <row r="75" spans="2:10" ht="76.5" x14ac:dyDescent="0.2">
      <c r="B75" s="73"/>
      <c r="C75" s="108" t="s">
        <v>213</v>
      </c>
      <c r="D75" s="93"/>
      <c r="E75" s="101"/>
      <c r="F75" s="102"/>
      <c r="G75" s="103"/>
    </row>
    <row r="76" spans="2:10" x14ac:dyDescent="0.2">
      <c r="B76" s="92" t="s">
        <v>26</v>
      </c>
      <c r="C76" s="100" t="s">
        <v>23</v>
      </c>
      <c r="D76" s="93"/>
      <c r="E76" s="101"/>
      <c r="F76" s="102"/>
      <c r="G76" s="103"/>
    </row>
    <row r="77" spans="2:10" ht="38.25" x14ac:dyDescent="0.2">
      <c r="B77" s="92" t="s">
        <v>58</v>
      </c>
      <c r="C77" s="100" t="s">
        <v>288</v>
      </c>
      <c r="D77" s="93" t="s">
        <v>4</v>
      </c>
      <c r="E77" s="101">
        <f>kubature!F9</f>
        <v>221.72</v>
      </c>
      <c r="F77" s="102"/>
      <c r="G77" s="103">
        <f t="shared" ref="G77:G88" si="8">+ROUND((E77*F77),2)</f>
        <v>0</v>
      </c>
      <c r="J77" s="58"/>
    </row>
    <row r="78" spans="2:10" ht="25.5" x14ac:dyDescent="0.2">
      <c r="B78" s="92" t="s">
        <v>113</v>
      </c>
      <c r="C78" s="100" t="s">
        <v>106</v>
      </c>
      <c r="D78" s="93" t="s">
        <v>4</v>
      </c>
      <c r="E78" s="101">
        <f>kubature!F2*0.01</f>
        <v>2.0511000000000004</v>
      </c>
      <c r="F78" s="102"/>
      <c r="G78" s="103">
        <f t="shared" si="8"/>
        <v>0</v>
      </c>
    </row>
    <row r="79" spans="2:10" ht="25.5" x14ac:dyDescent="0.2">
      <c r="B79" s="92" t="s">
        <v>114</v>
      </c>
      <c r="C79" s="100" t="s">
        <v>120</v>
      </c>
      <c r="D79" s="93" t="s">
        <v>10</v>
      </c>
      <c r="E79" s="101">
        <v>3</v>
      </c>
      <c r="F79" s="102"/>
      <c r="G79" s="103">
        <f t="shared" si="8"/>
        <v>0</v>
      </c>
    </row>
    <row r="80" spans="2:10" x14ac:dyDescent="0.2">
      <c r="B80" s="92" t="s">
        <v>29</v>
      </c>
      <c r="C80" s="100" t="s">
        <v>59</v>
      </c>
      <c r="D80" s="93"/>
      <c r="E80" s="101"/>
      <c r="F80" s="102"/>
      <c r="G80" s="103"/>
    </row>
    <row r="81" spans="2:10" ht="25.5" x14ac:dyDescent="0.2">
      <c r="B81" s="92" t="s">
        <v>180</v>
      </c>
      <c r="C81" s="100" t="s">
        <v>60</v>
      </c>
      <c r="D81" s="93" t="s">
        <v>3</v>
      </c>
      <c r="E81" s="101">
        <f>E24*1.35</f>
        <v>128.358</v>
      </c>
      <c r="F81" s="102"/>
      <c r="G81" s="103">
        <f t="shared" si="8"/>
        <v>0</v>
      </c>
    </row>
    <row r="82" spans="2:10" ht="76.5" x14ac:dyDescent="0.2">
      <c r="B82" s="92" t="s">
        <v>283</v>
      </c>
      <c r="C82" s="100" t="s">
        <v>61</v>
      </c>
      <c r="D82" s="93" t="s">
        <v>4</v>
      </c>
      <c r="E82" s="101">
        <f>kubature!P10</f>
        <v>4.75</v>
      </c>
      <c r="F82" s="102"/>
      <c r="G82" s="103">
        <f t="shared" si="8"/>
        <v>0</v>
      </c>
    </row>
    <row r="83" spans="2:10" ht="63.75" x14ac:dyDescent="0.2">
      <c r="B83" s="92" t="s">
        <v>284</v>
      </c>
      <c r="C83" s="100" t="s">
        <v>64</v>
      </c>
      <c r="D83" s="93" t="s">
        <v>4</v>
      </c>
      <c r="E83" s="101">
        <f>kubature!O10</f>
        <v>15.67</v>
      </c>
      <c r="F83" s="102"/>
      <c r="G83" s="103">
        <f t="shared" si="8"/>
        <v>0</v>
      </c>
    </row>
    <row r="84" spans="2:10" ht="25.5" x14ac:dyDescent="0.2">
      <c r="B84" s="92" t="s">
        <v>62</v>
      </c>
      <c r="C84" s="100" t="s">
        <v>294</v>
      </c>
      <c r="D84" s="93" t="s">
        <v>4</v>
      </c>
      <c r="E84" s="101">
        <f>81.74*0.5</f>
        <v>40.869999999999997</v>
      </c>
      <c r="F84" s="102"/>
      <c r="G84" s="103">
        <f t="shared" ref="G84" si="9">+ROUND((E84*F84),2)</f>
        <v>0</v>
      </c>
    </row>
    <row r="85" spans="2:10" x14ac:dyDescent="0.2">
      <c r="B85" s="92" t="s">
        <v>181</v>
      </c>
      <c r="C85" s="100" t="s">
        <v>295</v>
      </c>
      <c r="D85" s="93" t="s">
        <v>296</v>
      </c>
      <c r="E85" s="101">
        <f>1.8*81.74*1.73</f>
        <v>254.53836000000001</v>
      </c>
      <c r="F85" s="102"/>
      <c r="G85" s="103">
        <f t="shared" ref="G85" si="10">+ROUND((E85*F85),2)</f>
        <v>0</v>
      </c>
    </row>
    <row r="86" spans="2:10" ht="51" x14ac:dyDescent="0.2">
      <c r="B86" s="92" t="s">
        <v>214</v>
      </c>
      <c r="C86" s="100" t="s">
        <v>182</v>
      </c>
      <c r="D86" s="93" t="s">
        <v>3</v>
      </c>
      <c r="E86" s="101">
        <f>4*15</f>
        <v>60</v>
      </c>
      <c r="F86" s="102"/>
      <c r="G86" s="103">
        <f t="shared" si="8"/>
        <v>0</v>
      </c>
    </row>
    <row r="87" spans="2:10" ht="63.75" x14ac:dyDescent="0.2">
      <c r="B87" s="92" t="s">
        <v>63</v>
      </c>
      <c r="C87" s="100" t="s">
        <v>276</v>
      </c>
      <c r="D87" s="93" t="s">
        <v>4</v>
      </c>
      <c r="E87" s="101">
        <f>(kubature!M9*1.1)*0.2</f>
        <v>12.515800000000002</v>
      </c>
      <c r="F87" s="102"/>
      <c r="G87" s="103">
        <f t="shared" si="8"/>
        <v>0</v>
      </c>
      <c r="I87" s="548">
        <f>E87+E88</f>
        <v>62.579000000000008</v>
      </c>
      <c r="J87" s="547"/>
    </row>
    <row r="88" spans="2:10" ht="63.75" x14ac:dyDescent="0.2">
      <c r="B88" s="92" t="s">
        <v>319</v>
      </c>
      <c r="C88" s="100" t="s">
        <v>275</v>
      </c>
      <c r="D88" s="93" t="s">
        <v>4</v>
      </c>
      <c r="E88" s="191">
        <f>(kubature!M9*1.1)*0.8</f>
        <v>50.063200000000009</v>
      </c>
      <c r="F88" s="102"/>
      <c r="G88" s="103">
        <f t="shared" si="8"/>
        <v>0</v>
      </c>
      <c r="I88" s="547"/>
      <c r="J88" s="547"/>
    </row>
    <row r="89" spans="2:10" x14ac:dyDescent="0.2">
      <c r="B89" s="92" t="s">
        <v>105</v>
      </c>
      <c r="C89" s="100" t="s">
        <v>108</v>
      </c>
      <c r="D89" s="93"/>
      <c r="E89" s="191"/>
      <c r="F89" s="102"/>
      <c r="G89" s="103"/>
      <c r="I89" s="547"/>
      <c r="J89" s="547"/>
    </row>
    <row r="90" spans="2:10" ht="25.5" x14ac:dyDescent="0.2">
      <c r="B90" s="92" t="s">
        <v>107</v>
      </c>
      <c r="C90" s="100" t="s">
        <v>109</v>
      </c>
      <c r="D90" s="93" t="s">
        <v>4</v>
      </c>
      <c r="E90" s="191">
        <f>kubature!F2-E88</f>
        <v>155.04680000000002</v>
      </c>
      <c r="F90" s="102"/>
      <c r="G90" s="103">
        <f t="shared" ref="G90:G91" si="11">+ROUND((E90*F90),2)</f>
        <v>0</v>
      </c>
      <c r="I90" s="548"/>
      <c r="J90" s="547"/>
    </row>
    <row r="91" spans="2:10" ht="25.5" x14ac:dyDescent="0.2">
      <c r="B91" s="92" t="s">
        <v>110</v>
      </c>
      <c r="C91" s="100" t="s">
        <v>117</v>
      </c>
      <c r="D91" s="93" t="s">
        <v>4</v>
      </c>
      <c r="E91" s="191">
        <f>E88</f>
        <v>50.063200000000009</v>
      </c>
      <c r="F91" s="102"/>
      <c r="G91" s="103">
        <f t="shared" si="11"/>
        <v>0</v>
      </c>
      <c r="I91" s="548">
        <f>E91+E90</f>
        <v>205.11</v>
      </c>
      <c r="J91" s="547"/>
    </row>
    <row r="92" spans="2:10" ht="38.25" x14ac:dyDescent="0.2">
      <c r="B92" s="92" t="s">
        <v>112</v>
      </c>
      <c r="C92" s="100" t="s">
        <v>20</v>
      </c>
      <c r="D92" s="93"/>
      <c r="E92" s="191"/>
      <c r="F92" s="102"/>
      <c r="G92" s="103">
        <f>+ROUND((SUM(G77:G91)*0.1),-1)</f>
        <v>0</v>
      </c>
      <c r="I92" s="547"/>
      <c r="J92" s="547"/>
    </row>
    <row r="93" spans="2:10" x14ac:dyDescent="0.2">
      <c r="B93" s="92"/>
      <c r="C93" s="105" t="s">
        <v>65</v>
      </c>
      <c r="D93" s="93"/>
      <c r="E93" s="191"/>
      <c r="F93" s="102"/>
      <c r="G93" s="104">
        <f>SUM(G77:G92)</f>
        <v>0</v>
      </c>
      <c r="I93" s="547"/>
      <c r="J93" s="547"/>
    </row>
    <row r="94" spans="2:10" x14ac:dyDescent="0.2">
      <c r="B94" s="92"/>
      <c r="C94" s="105"/>
      <c r="D94" s="93"/>
      <c r="E94" s="191"/>
      <c r="F94" s="102"/>
      <c r="G94" s="104"/>
    </row>
    <row r="95" spans="2:10" x14ac:dyDescent="0.2">
      <c r="B95" s="73" t="s">
        <v>66</v>
      </c>
      <c r="C95" s="105" t="s">
        <v>9</v>
      </c>
      <c r="D95" s="93"/>
      <c r="E95" s="101"/>
      <c r="F95" s="102"/>
      <c r="G95" s="103"/>
    </row>
    <row r="96" spans="2:10" ht="165.75" x14ac:dyDescent="0.2">
      <c r="B96" s="92" t="s">
        <v>111</v>
      </c>
      <c r="C96" s="100" t="s">
        <v>297</v>
      </c>
      <c r="D96" s="93" t="s">
        <v>1</v>
      </c>
      <c r="E96" s="101">
        <f>kubature!B20</f>
        <v>95.08</v>
      </c>
      <c r="F96" s="102"/>
      <c r="G96" s="103">
        <f t="shared" ref="G96" si="12">+ROUND((E96*F96),2)</f>
        <v>0</v>
      </c>
    </row>
    <row r="97" spans="2:7" x14ac:dyDescent="0.2">
      <c r="B97" s="92" t="s">
        <v>193</v>
      </c>
      <c r="C97" s="100" t="s">
        <v>72</v>
      </c>
      <c r="D97" s="93"/>
      <c r="E97" s="101"/>
      <c r="F97" s="102"/>
      <c r="G97" s="103"/>
    </row>
    <row r="98" spans="2:7" ht="102" x14ac:dyDescent="0.2">
      <c r="B98" s="92" t="s">
        <v>68</v>
      </c>
      <c r="C98" s="100" t="s">
        <v>299</v>
      </c>
      <c r="D98" s="93" t="s">
        <v>19</v>
      </c>
      <c r="E98" s="101">
        <v>1</v>
      </c>
      <c r="F98" s="102"/>
      <c r="G98" s="103">
        <f t="shared" ref="G98:G100" si="13">+ROUND((E98*F98),2)</f>
        <v>0</v>
      </c>
    </row>
    <row r="99" spans="2:7" ht="102" x14ac:dyDescent="0.2">
      <c r="B99" s="92" t="s">
        <v>194</v>
      </c>
      <c r="C99" s="100" t="s">
        <v>298</v>
      </c>
      <c r="D99" s="93" t="s">
        <v>19</v>
      </c>
      <c r="E99" s="101">
        <v>3</v>
      </c>
      <c r="F99" s="102"/>
      <c r="G99" s="103">
        <f t="shared" si="13"/>
        <v>0</v>
      </c>
    </row>
    <row r="100" spans="2:7" ht="118.5" customHeight="1" x14ac:dyDescent="0.2">
      <c r="B100" s="92" t="s">
        <v>195</v>
      </c>
      <c r="C100" s="100" t="s">
        <v>279</v>
      </c>
      <c r="D100" s="93" t="s">
        <v>19</v>
      </c>
      <c r="E100" s="101">
        <f>E99+E98</f>
        <v>4</v>
      </c>
      <c r="F100" s="102"/>
      <c r="G100" s="103">
        <f t="shared" si="13"/>
        <v>0</v>
      </c>
    </row>
    <row r="101" spans="2:7" x14ac:dyDescent="0.2">
      <c r="B101" s="92" t="s">
        <v>196</v>
      </c>
      <c r="C101" s="100" t="s">
        <v>302</v>
      </c>
      <c r="D101" s="93"/>
      <c r="E101" s="101"/>
      <c r="F101" s="102"/>
      <c r="G101" s="103"/>
    </row>
    <row r="102" spans="2:7" ht="46.5" customHeight="1" x14ac:dyDescent="0.2">
      <c r="B102" s="92" t="s">
        <v>197</v>
      </c>
      <c r="C102" s="100" t="s">
        <v>242</v>
      </c>
      <c r="D102" s="93" t="s">
        <v>19</v>
      </c>
      <c r="E102" s="101">
        <v>2</v>
      </c>
      <c r="F102" s="102"/>
      <c r="G102" s="103">
        <f>+ROUND((E102*F102),2)</f>
        <v>0</v>
      </c>
    </row>
    <row r="103" spans="2:7" ht="54" customHeight="1" x14ac:dyDescent="0.2">
      <c r="B103" s="92" t="s">
        <v>198</v>
      </c>
      <c r="C103" s="100" t="s">
        <v>300</v>
      </c>
      <c r="D103" s="93" t="s">
        <v>19</v>
      </c>
      <c r="E103" s="101">
        <v>1</v>
      </c>
      <c r="F103" s="102"/>
      <c r="G103" s="103">
        <f>+ROUND((E103*F103),2)</f>
        <v>0</v>
      </c>
    </row>
    <row r="104" spans="2:7" ht="17.25" customHeight="1" x14ac:dyDescent="0.2">
      <c r="B104" s="92"/>
      <c r="C104" s="100" t="s">
        <v>301</v>
      </c>
      <c r="D104" s="93"/>
      <c r="E104" s="101"/>
      <c r="F104" s="102"/>
      <c r="G104" s="103"/>
    </row>
    <row r="105" spans="2:7" ht="54.75" customHeight="1" x14ac:dyDescent="0.2">
      <c r="B105" s="92" t="s">
        <v>199</v>
      </c>
      <c r="C105" s="100" t="s">
        <v>303</v>
      </c>
      <c r="D105" s="93" t="s">
        <v>19</v>
      </c>
      <c r="E105" s="101">
        <v>16</v>
      </c>
      <c r="F105" s="102"/>
      <c r="G105" s="103">
        <f t="shared" ref="G105" si="14">+ROUND((E105*F105),2)</f>
        <v>0</v>
      </c>
    </row>
    <row r="106" spans="2:7" x14ac:dyDescent="0.2">
      <c r="B106" s="92" t="s">
        <v>200</v>
      </c>
      <c r="C106" s="100" t="s">
        <v>74</v>
      </c>
      <c r="D106" s="93"/>
      <c r="E106" s="101"/>
      <c r="F106" s="102"/>
      <c r="G106" s="103"/>
    </row>
    <row r="107" spans="2:7" x14ac:dyDescent="0.2">
      <c r="B107" s="92" t="s">
        <v>201</v>
      </c>
      <c r="C107" s="100" t="s">
        <v>73</v>
      </c>
      <c r="D107" s="93" t="s">
        <v>1</v>
      </c>
      <c r="E107" s="101">
        <f>E24</f>
        <v>95.08</v>
      </c>
      <c r="F107" s="102"/>
      <c r="G107" s="103">
        <f t="shared" ref="G107:G114" si="15">+ROUND((E107*F107),2)</f>
        <v>0</v>
      </c>
    </row>
    <row r="108" spans="2:7" ht="38.25" x14ac:dyDescent="0.2">
      <c r="B108" s="92" t="s">
        <v>202</v>
      </c>
      <c r="C108" s="100" t="s">
        <v>75</v>
      </c>
      <c r="D108" s="93" t="s">
        <v>1</v>
      </c>
      <c r="E108" s="101">
        <f>+E107</f>
        <v>95.08</v>
      </c>
      <c r="F108" s="102"/>
      <c r="G108" s="103">
        <f t="shared" si="15"/>
        <v>0</v>
      </c>
    </row>
    <row r="109" spans="2:7" ht="51" x14ac:dyDescent="0.2">
      <c r="B109" s="92" t="s">
        <v>203</v>
      </c>
      <c r="C109" s="100" t="s">
        <v>76</v>
      </c>
      <c r="D109" s="93" t="s">
        <v>1</v>
      </c>
      <c r="E109" s="101">
        <f>+E108</f>
        <v>95.08</v>
      </c>
      <c r="F109" s="102"/>
      <c r="G109" s="103">
        <f t="shared" si="15"/>
        <v>0</v>
      </c>
    </row>
    <row r="110" spans="2:7" x14ac:dyDescent="0.2">
      <c r="B110" s="92" t="s">
        <v>204</v>
      </c>
      <c r="C110" s="100" t="s">
        <v>77</v>
      </c>
      <c r="D110" s="93"/>
      <c r="E110" s="101"/>
      <c r="F110" s="102"/>
      <c r="G110" s="103"/>
    </row>
    <row r="111" spans="2:7" ht="25.5" x14ac:dyDescent="0.2">
      <c r="B111" s="92" t="s">
        <v>205</v>
      </c>
      <c r="C111" s="100" t="s">
        <v>78</v>
      </c>
      <c r="D111" s="93" t="s">
        <v>19</v>
      </c>
      <c r="E111" s="101">
        <v>1</v>
      </c>
      <c r="F111" s="102"/>
      <c r="G111" s="103">
        <f t="shared" si="15"/>
        <v>0</v>
      </c>
    </row>
    <row r="112" spans="2:7" ht="25.5" x14ac:dyDescent="0.2">
      <c r="B112" s="92" t="s">
        <v>206</v>
      </c>
      <c r="C112" s="100" t="s">
        <v>189</v>
      </c>
      <c r="D112" s="93" t="s">
        <v>19</v>
      </c>
      <c r="E112" s="101">
        <v>2</v>
      </c>
      <c r="F112" s="102"/>
      <c r="G112" s="103">
        <f t="shared" si="15"/>
        <v>0</v>
      </c>
    </row>
    <row r="113" spans="1:9" ht="25.5" x14ac:dyDescent="0.2">
      <c r="B113" s="92" t="s">
        <v>207</v>
      </c>
      <c r="C113" s="100" t="s">
        <v>190</v>
      </c>
      <c r="D113" s="93" t="s">
        <v>19</v>
      </c>
      <c r="E113" s="101">
        <v>1</v>
      </c>
      <c r="F113" s="102"/>
      <c r="G113" s="103">
        <f t="shared" si="15"/>
        <v>0</v>
      </c>
    </row>
    <row r="114" spans="1:9" ht="38.25" x14ac:dyDescent="0.2">
      <c r="B114" s="92" t="s">
        <v>208</v>
      </c>
      <c r="C114" s="100" t="s">
        <v>79</v>
      </c>
      <c r="D114" s="93" t="s">
        <v>19</v>
      </c>
      <c r="E114" s="101">
        <v>3</v>
      </c>
      <c r="F114" s="102"/>
      <c r="G114" s="103">
        <f t="shared" si="15"/>
        <v>0</v>
      </c>
    </row>
    <row r="115" spans="1:9" ht="38.25" x14ac:dyDescent="0.2">
      <c r="B115" s="92" t="s">
        <v>209</v>
      </c>
      <c r="C115" s="100" t="s">
        <v>20</v>
      </c>
      <c r="D115" s="93"/>
      <c r="E115" s="101"/>
      <c r="F115" s="102"/>
      <c r="G115" s="103">
        <f>+ROUND((SUM(G96:G114)*0.1),-1)</f>
        <v>0</v>
      </c>
    </row>
    <row r="116" spans="1:9" x14ac:dyDescent="0.2">
      <c r="B116" s="92"/>
      <c r="C116" s="105" t="s">
        <v>80</v>
      </c>
      <c r="D116" s="93"/>
      <c r="E116" s="101"/>
      <c r="F116" s="102"/>
      <c r="G116" s="104">
        <f>SUM(G96:G115)</f>
        <v>0</v>
      </c>
    </row>
    <row r="117" spans="1:9" x14ac:dyDescent="0.2">
      <c r="A117" s="161"/>
      <c r="B117" s="73" t="s">
        <v>70</v>
      </c>
      <c r="C117" s="105" t="s">
        <v>236</v>
      </c>
      <c r="D117" s="93"/>
      <c r="E117" s="101"/>
      <c r="F117" s="102"/>
      <c r="G117" s="103"/>
      <c r="H117" s="161"/>
      <c r="I117" s="161"/>
    </row>
    <row r="118" spans="1:9" ht="46.5" customHeight="1" x14ac:dyDescent="0.2">
      <c r="A118" s="161"/>
      <c r="B118" s="73"/>
      <c r="C118" s="572" t="s">
        <v>304</v>
      </c>
      <c r="D118" s="573"/>
      <c r="E118" s="573"/>
      <c r="F118" s="573"/>
      <c r="G118" s="574"/>
      <c r="H118" s="161"/>
      <c r="I118" s="161"/>
    </row>
    <row r="119" spans="1:9" ht="291" customHeight="1" x14ac:dyDescent="0.2">
      <c r="A119" s="161"/>
      <c r="B119" s="92" t="s">
        <v>210</v>
      </c>
      <c r="C119" s="100" t="s">
        <v>244</v>
      </c>
      <c r="D119" s="93" t="s">
        <v>1</v>
      </c>
      <c r="E119" s="101">
        <v>46</v>
      </c>
      <c r="F119" s="102"/>
      <c r="G119" s="103">
        <f>+ROUND((E119*F119),2)</f>
        <v>0</v>
      </c>
      <c r="H119" s="161"/>
      <c r="I119" s="161"/>
    </row>
    <row r="120" spans="1:9" ht="70.5" customHeight="1" x14ac:dyDescent="0.2">
      <c r="A120" s="161"/>
      <c r="B120" s="92" t="s">
        <v>211</v>
      </c>
      <c r="C120" s="100" t="s">
        <v>253</v>
      </c>
      <c r="D120" s="93" t="s">
        <v>1</v>
      </c>
      <c r="E120" s="101">
        <f>4*1.5</f>
        <v>6</v>
      </c>
      <c r="F120" s="102"/>
      <c r="G120" s="103">
        <f>+ROUND((E120*F120),2)</f>
        <v>0</v>
      </c>
      <c r="H120" s="161"/>
      <c r="I120" s="161"/>
    </row>
    <row r="121" spans="1:9" ht="101.25" customHeight="1" x14ac:dyDescent="0.2">
      <c r="A121" s="161"/>
      <c r="B121" s="92" t="s">
        <v>211</v>
      </c>
      <c r="C121" s="100" t="s">
        <v>305</v>
      </c>
      <c r="D121" s="93" t="s">
        <v>19</v>
      </c>
      <c r="E121" s="101">
        <v>5</v>
      </c>
      <c r="F121" s="102"/>
      <c r="G121" s="103">
        <f t="shared" ref="G121" si="16">+ROUND((E121*F121),2)</f>
        <v>0</v>
      </c>
      <c r="H121" s="161"/>
      <c r="I121" s="161"/>
    </row>
    <row r="122" spans="1:9" ht="96.75" customHeight="1" x14ac:dyDescent="0.2">
      <c r="A122" s="161"/>
      <c r="B122" s="92" t="s">
        <v>212</v>
      </c>
      <c r="C122" s="100" t="s">
        <v>246</v>
      </c>
      <c r="D122" s="93" t="s">
        <v>19</v>
      </c>
      <c r="E122" s="101">
        <v>5</v>
      </c>
      <c r="F122" s="102"/>
      <c r="G122" s="103">
        <f t="shared" ref="G122" si="17">+ROUND((E122*F122),2)</f>
        <v>0</v>
      </c>
      <c r="H122" s="161"/>
      <c r="I122" s="161"/>
    </row>
    <row r="123" spans="1:9" ht="47.25" customHeight="1" x14ac:dyDescent="0.2">
      <c r="A123" s="161"/>
      <c r="B123" s="92" t="s">
        <v>248</v>
      </c>
      <c r="C123" s="192" t="s">
        <v>280</v>
      </c>
      <c r="D123" s="152" t="s">
        <v>2</v>
      </c>
      <c r="E123" s="103">
        <v>8</v>
      </c>
      <c r="F123" s="102"/>
      <c r="G123" s="103">
        <f>+ROUND((E123*F123),2)</f>
        <v>0</v>
      </c>
      <c r="H123" s="161"/>
      <c r="I123" s="161"/>
    </row>
    <row r="124" spans="1:9" ht="59.25" customHeight="1" x14ac:dyDescent="0.2">
      <c r="A124" s="161"/>
      <c r="B124" s="92" t="s">
        <v>249</v>
      </c>
      <c r="C124" s="192" t="s">
        <v>237</v>
      </c>
      <c r="D124" s="152" t="s">
        <v>1</v>
      </c>
      <c r="E124" s="103">
        <v>50</v>
      </c>
      <c r="F124" s="102"/>
      <c r="G124" s="103">
        <f t="shared" ref="G124" si="18">+ROUND((E124*F124),2)</f>
        <v>0</v>
      </c>
      <c r="H124" s="161"/>
      <c r="I124" s="161"/>
    </row>
    <row r="125" spans="1:9" ht="38.25" x14ac:dyDescent="0.2">
      <c r="B125" s="92" t="s">
        <v>71</v>
      </c>
      <c r="C125" s="100" t="s">
        <v>20</v>
      </c>
      <c r="D125" s="93"/>
      <c r="E125" s="101"/>
      <c r="F125" s="102"/>
      <c r="G125" s="103">
        <f>+ROUND((SUM(G119:G124)*0.1),-1)</f>
        <v>0</v>
      </c>
      <c r="H125" s="161"/>
      <c r="I125" s="161"/>
    </row>
    <row r="126" spans="1:9" x14ac:dyDescent="0.2">
      <c r="B126" s="92"/>
      <c r="C126" s="105" t="s">
        <v>82</v>
      </c>
      <c r="D126" s="93"/>
      <c r="E126" s="101"/>
      <c r="F126" s="102"/>
      <c r="G126" s="104">
        <f>SUM(G119:G125)</f>
        <v>0</v>
      </c>
      <c r="H126" s="161"/>
      <c r="I126" s="161"/>
    </row>
    <row r="127" spans="1:9" x14ac:dyDescent="0.2">
      <c r="C127" s="62"/>
      <c r="E127" s="64"/>
      <c r="F127" s="75"/>
      <c r="G127" s="58"/>
    </row>
    <row r="128" spans="1:9" x14ac:dyDescent="0.2">
      <c r="C128" s="62"/>
      <c r="E128" s="64"/>
      <c r="F128" s="75"/>
      <c r="G128" s="58"/>
    </row>
    <row r="129" spans="2:7" x14ac:dyDescent="0.2">
      <c r="C129" s="62"/>
      <c r="E129" s="63"/>
      <c r="F129" s="75"/>
      <c r="G129" s="58"/>
    </row>
    <row r="130" spans="2:7" x14ac:dyDescent="0.2">
      <c r="C130" s="62"/>
      <c r="D130" s="59"/>
      <c r="E130" s="71"/>
      <c r="F130" s="75"/>
      <c r="G130" s="58"/>
    </row>
    <row r="131" spans="2:7" x14ac:dyDescent="0.2">
      <c r="C131" s="62"/>
      <c r="E131" s="64"/>
      <c r="F131" s="75"/>
      <c r="G131" s="58"/>
    </row>
    <row r="132" spans="2:7" x14ac:dyDescent="0.2">
      <c r="C132" s="66"/>
      <c r="E132" s="64"/>
      <c r="F132" s="75"/>
      <c r="G132" s="58"/>
    </row>
    <row r="133" spans="2:7" x14ac:dyDescent="0.2">
      <c r="C133" s="64"/>
      <c r="D133" s="59"/>
      <c r="E133" s="64"/>
      <c r="F133" s="75"/>
      <c r="G133" s="58"/>
    </row>
    <row r="134" spans="2:7" x14ac:dyDescent="0.2">
      <c r="C134" s="58"/>
      <c r="E134" s="63"/>
      <c r="F134" s="75"/>
      <c r="G134" s="58"/>
    </row>
    <row r="135" spans="2:7" x14ac:dyDescent="0.2">
      <c r="D135" s="59"/>
      <c r="E135" s="64"/>
      <c r="F135" s="75"/>
      <c r="G135" s="58"/>
    </row>
    <row r="136" spans="2:7" x14ac:dyDescent="0.2">
      <c r="C136" s="62"/>
      <c r="E136" s="64"/>
      <c r="F136" s="75"/>
      <c r="G136" s="58"/>
    </row>
    <row r="137" spans="2:7" x14ac:dyDescent="0.2">
      <c r="C137" s="58"/>
      <c r="E137" s="64"/>
      <c r="F137" s="75"/>
      <c r="G137" s="58"/>
    </row>
    <row r="138" spans="2:7" x14ac:dyDescent="0.2">
      <c r="C138" s="62"/>
      <c r="E138" s="64"/>
      <c r="F138" s="75"/>
      <c r="G138" s="58"/>
    </row>
    <row r="139" spans="2:7" x14ac:dyDescent="0.2">
      <c r="C139" s="62"/>
      <c r="E139" s="64"/>
      <c r="F139" s="75"/>
      <c r="G139" s="58"/>
    </row>
    <row r="140" spans="2:7" x14ac:dyDescent="0.2">
      <c r="C140" s="58"/>
      <c r="D140" s="59"/>
      <c r="E140" s="64"/>
      <c r="F140" s="75"/>
      <c r="G140" s="58"/>
    </row>
    <row r="141" spans="2:7" x14ac:dyDescent="0.2">
      <c r="C141" s="62"/>
      <c r="E141" s="64"/>
      <c r="F141" s="75"/>
      <c r="G141" s="58"/>
    </row>
    <row r="143" spans="2:7" x14ac:dyDescent="0.2">
      <c r="B143" s="57"/>
      <c r="D143" s="57"/>
      <c r="E143" s="57"/>
    </row>
    <row r="144" spans="2:7" x14ac:dyDescent="0.2">
      <c r="C144" s="62"/>
      <c r="E144" s="64"/>
      <c r="F144" s="75"/>
      <c r="G144" s="58"/>
    </row>
    <row r="145" spans="2:7" x14ac:dyDescent="0.2">
      <c r="B145" s="57"/>
      <c r="D145" s="57"/>
      <c r="E145" s="57"/>
    </row>
    <row r="146" spans="2:7" x14ac:dyDescent="0.2">
      <c r="B146" s="57"/>
      <c r="D146" s="57"/>
      <c r="E146" s="57"/>
    </row>
    <row r="147" spans="2:7" x14ac:dyDescent="0.2">
      <c r="B147" s="57"/>
      <c r="D147" s="57"/>
      <c r="E147" s="57"/>
    </row>
    <row r="148" spans="2:7" x14ac:dyDescent="0.2">
      <c r="B148" s="57"/>
      <c r="D148" s="57"/>
      <c r="E148" s="57"/>
    </row>
    <row r="149" spans="2:7" x14ac:dyDescent="0.2">
      <c r="B149" s="83"/>
      <c r="D149" s="59"/>
      <c r="E149" s="64"/>
      <c r="F149" s="75"/>
      <c r="G149" s="58"/>
    </row>
    <row r="150" spans="2:7" x14ac:dyDescent="0.2">
      <c r="B150" s="140"/>
      <c r="C150" s="161"/>
      <c r="D150" s="193"/>
      <c r="E150" s="194"/>
      <c r="F150" s="161"/>
      <c r="G150" s="161"/>
    </row>
    <row r="151" spans="2:7" x14ac:dyDescent="0.2">
      <c r="B151" s="140"/>
      <c r="C151" s="161"/>
      <c r="D151" s="193"/>
      <c r="E151" s="194"/>
      <c r="F151" s="161"/>
      <c r="G151" s="161"/>
    </row>
    <row r="152" spans="2:7" x14ac:dyDescent="0.2">
      <c r="B152" s="140"/>
      <c r="C152" s="161"/>
      <c r="D152" s="193"/>
      <c r="E152" s="194"/>
      <c r="F152" s="161"/>
      <c r="G152" s="161"/>
    </row>
    <row r="153" spans="2:7" x14ac:dyDescent="0.2">
      <c r="B153" s="140"/>
      <c r="C153" s="161"/>
      <c r="D153" s="193"/>
      <c r="E153" s="194"/>
      <c r="F153" s="161"/>
      <c r="G153" s="161"/>
    </row>
    <row r="154" spans="2:7" x14ac:dyDescent="0.2">
      <c r="B154" s="140"/>
      <c r="C154" s="161"/>
      <c r="D154" s="193"/>
      <c r="E154" s="194"/>
      <c r="F154" s="161"/>
      <c r="G154" s="161"/>
    </row>
    <row r="155" spans="2:7" x14ac:dyDescent="0.2">
      <c r="B155" s="140"/>
      <c r="C155" s="161"/>
      <c r="D155" s="193"/>
      <c r="E155" s="194"/>
      <c r="F155" s="161"/>
      <c r="G155" s="161"/>
    </row>
    <row r="156" spans="2:7" x14ac:dyDescent="0.2">
      <c r="B156" s="140"/>
      <c r="C156" s="161"/>
      <c r="D156" s="193"/>
      <c r="E156" s="194"/>
      <c r="F156" s="161"/>
      <c r="G156" s="161"/>
    </row>
    <row r="157" spans="2:7" x14ac:dyDescent="0.2">
      <c r="B157" s="140"/>
      <c r="C157" s="161"/>
      <c r="D157" s="193"/>
      <c r="E157" s="194"/>
      <c r="F157" s="161"/>
      <c r="G157" s="161"/>
    </row>
    <row r="158" spans="2:7" x14ac:dyDescent="0.2">
      <c r="B158" s="140"/>
      <c r="C158" s="161"/>
      <c r="D158" s="193"/>
      <c r="E158" s="194"/>
      <c r="F158" s="161"/>
      <c r="G158" s="161"/>
    </row>
    <row r="159" spans="2:7" x14ac:dyDescent="0.2">
      <c r="B159" s="140"/>
      <c r="C159" s="161"/>
      <c r="D159" s="193"/>
      <c r="E159" s="194"/>
      <c r="F159" s="161"/>
      <c r="G159" s="161"/>
    </row>
    <row r="160" spans="2:7" x14ac:dyDescent="0.2">
      <c r="B160" s="140"/>
      <c r="C160" s="161"/>
      <c r="D160" s="193"/>
      <c r="E160" s="194"/>
      <c r="F160" s="161"/>
      <c r="G160" s="161"/>
    </row>
    <row r="161" spans="2:7" x14ac:dyDescent="0.2">
      <c r="B161" s="140"/>
      <c r="C161" s="161"/>
      <c r="D161" s="193"/>
      <c r="E161" s="194"/>
      <c r="F161" s="161"/>
      <c r="G161" s="161"/>
    </row>
  </sheetData>
  <sheetProtection algorithmName="SHA-512" hashValue="l4RseLy2S3FiMVpanMhTjWJ2Wqk9Zwko3J12jQAbcUIUdlGKivikMMbGW2QXRpcWEInsYdIHIjiRcxgWdYGUmQ==" saltValue="nKEyBTxbc3Zpcw0U3YKqTQ==" spinCount="100000" sheet="1" objects="1" scenarios="1"/>
  <mergeCells count="6">
    <mergeCell ref="C118:G118"/>
    <mergeCell ref="B12:G15"/>
    <mergeCell ref="B16:G16"/>
    <mergeCell ref="B17:G17"/>
    <mergeCell ref="B18:G18"/>
    <mergeCell ref="B19:G19"/>
  </mergeCells>
  <conditionalFormatting sqref="F29:F30">
    <cfRule type="cellIs" dxfId="65" priority="2" operator="equal">
      <formula>0</formula>
    </cfRule>
  </conditionalFormatting>
  <conditionalFormatting sqref="F34:F36">
    <cfRule type="cellIs" dxfId="64" priority="1" operator="equal">
      <formula>0</formula>
    </cfRule>
  </conditionalFormatting>
  <pageMargins left="0.98425196850393704" right="0.39370078740157483" top="0.78740157480314965" bottom="0.78740157480314965" header="0.47244094488188981" footer="0"/>
  <pageSetup paperSize="9" scale="91" fitToHeight="10" orientation="portrait" r:id="rId1"/>
  <headerFooter alignWithMargins="0">
    <oddFooter>&amp;L&amp;A&amp;R&amp;9Stran &amp;P/&amp;N</oddFooter>
  </headerFooter>
  <rowBreaks count="4" manualBreakCount="4">
    <brk id="20" min="1" max="6" man="1"/>
    <brk id="42" min="1" max="6" man="1"/>
    <brk id="62" min="1" max="6" man="1"/>
    <brk id="116" min="1" max="6"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V48"/>
  <sheetViews>
    <sheetView view="pageBreakPreview" zoomScale="60" zoomScaleNormal="100" workbookViewId="0">
      <selection activeCell="P49" sqref="P49"/>
    </sheetView>
  </sheetViews>
  <sheetFormatPr defaultRowHeight="12.75" x14ac:dyDescent="0.2"/>
  <cols>
    <col min="1" max="1" width="13" customWidth="1"/>
    <col min="2" max="2" width="9.1640625" customWidth="1"/>
    <col min="6" max="6" width="12.6640625" customWidth="1"/>
    <col min="12" max="12" width="12.33203125" customWidth="1"/>
    <col min="13" max="13" width="14.5" customWidth="1"/>
    <col min="15" max="15" width="14.1640625" customWidth="1"/>
    <col min="16" max="16" width="11.5" customWidth="1"/>
    <col min="20" max="20" width="11.6640625" customWidth="1"/>
  </cols>
  <sheetData>
    <row r="1" spans="1:22" x14ac:dyDescent="0.2">
      <c r="A1" s="166" t="s">
        <v>123</v>
      </c>
      <c r="B1" s="166" t="s">
        <v>124</v>
      </c>
      <c r="C1" s="166" t="s">
        <v>125</v>
      </c>
      <c r="D1" s="166" t="s">
        <v>126</v>
      </c>
      <c r="E1" s="166" t="s">
        <v>127</v>
      </c>
      <c r="F1" s="166" t="s">
        <v>225</v>
      </c>
      <c r="G1" s="166" t="s">
        <v>128</v>
      </c>
      <c r="H1" s="166" t="s">
        <v>129</v>
      </c>
      <c r="I1" s="166" t="s">
        <v>130</v>
      </c>
      <c r="J1" s="166" t="s">
        <v>131</v>
      </c>
      <c r="K1" s="166" t="s">
        <v>132</v>
      </c>
      <c r="L1" s="166" t="s">
        <v>226</v>
      </c>
      <c r="M1" s="166" t="s">
        <v>227</v>
      </c>
      <c r="N1" s="166" t="s">
        <v>133</v>
      </c>
      <c r="O1" s="166" t="s">
        <v>228</v>
      </c>
      <c r="P1" s="166" t="s">
        <v>134</v>
      </c>
      <c r="Q1" s="166" t="s">
        <v>229</v>
      </c>
      <c r="R1" s="166"/>
      <c r="S1" s="163"/>
      <c r="T1" s="163"/>
      <c r="U1" s="163"/>
      <c r="V1" s="164"/>
    </row>
    <row r="2" spans="1:22" x14ac:dyDescent="0.2">
      <c r="A2" s="172" t="s">
        <v>264</v>
      </c>
      <c r="B2" s="172"/>
      <c r="C2" s="172">
        <v>0</v>
      </c>
      <c r="D2" s="172">
        <v>0</v>
      </c>
      <c r="E2" s="172">
        <v>0</v>
      </c>
      <c r="F2" s="172">
        <v>205.11</v>
      </c>
      <c r="G2" s="172">
        <v>197.09</v>
      </c>
      <c r="H2" s="172">
        <v>8.02</v>
      </c>
      <c r="I2" s="172">
        <v>0</v>
      </c>
      <c r="J2" s="172">
        <v>0</v>
      </c>
      <c r="K2" s="172">
        <v>0</v>
      </c>
      <c r="L2" s="172">
        <v>198.86</v>
      </c>
      <c r="M2" s="172">
        <v>132.36000000000001</v>
      </c>
      <c r="N2" s="172">
        <v>0</v>
      </c>
      <c r="O2" s="172">
        <v>51.75</v>
      </c>
      <c r="P2" s="172">
        <v>14.75</v>
      </c>
      <c r="Q2" s="172">
        <v>132.36000000000001</v>
      </c>
      <c r="R2" s="166"/>
      <c r="S2" s="163"/>
      <c r="T2" s="163"/>
      <c r="U2" s="163"/>
      <c r="V2" s="164"/>
    </row>
    <row r="3" spans="1:22" x14ac:dyDescent="0.2">
      <c r="A3" s="166" t="s">
        <v>265</v>
      </c>
      <c r="B3" s="166"/>
      <c r="C3" s="166">
        <v>0</v>
      </c>
      <c r="D3" s="166">
        <v>0</v>
      </c>
      <c r="E3" s="166">
        <v>0</v>
      </c>
      <c r="F3" s="166">
        <v>77.62</v>
      </c>
      <c r="G3" s="166">
        <v>77.62</v>
      </c>
      <c r="H3" s="166">
        <v>0</v>
      </c>
      <c r="I3" s="166">
        <v>0</v>
      </c>
      <c r="J3" s="166">
        <v>0</v>
      </c>
      <c r="K3" s="166">
        <v>0</v>
      </c>
      <c r="L3" s="166">
        <v>74.650000000000006</v>
      </c>
      <c r="M3" s="166">
        <v>43.15</v>
      </c>
      <c r="N3" s="166">
        <v>0</v>
      </c>
      <c r="O3" s="166">
        <v>24.52</v>
      </c>
      <c r="P3" s="166">
        <v>6.99</v>
      </c>
      <c r="Q3" s="166">
        <v>43.15</v>
      </c>
      <c r="R3" s="166"/>
      <c r="S3" s="163"/>
      <c r="T3" s="163"/>
      <c r="U3" s="163"/>
      <c r="V3" s="164"/>
    </row>
    <row r="4" spans="1:22" x14ac:dyDescent="0.2">
      <c r="A4" s="166" t="s">
        <v>266</v>
      </c>
      <c r="B4" s="166"/>
      <c r="C4" s="166">
        <v>0</v>
      </c>
      <c r="D4" s="166">
        <v>0</v>
      </c>
      <c r="E4" s="166">
        <v>0</v>
      </c>
      <c r="F4" s="166">
        <v>72.44</v>
      </c>
      <c r="G4" s="166">
        <v>69.650000000000006</v>
      </c>
      <c r="H4" s="166">
        <v>2.8</v>
      </c>
      <c r="I4" s="166">
        <v>0</v>
      </c>
      <c r="J4" s="166">
        <v>0</v>
      </c>
      <c r="K4" s="166">
        <v>0</v>
      </c>
      <c r="L4" s="166">
        <v>70.22</v>
      </c>
      <c r="M4" s="166">
        <v>46.54</v>
      </c>
      <c r="N4" s="166">
        <v>0</v>
      </c>
      <c r="O4" s="166">
        <v>18.43</v>
      </c>
      <c r="P4" s="166">
        <v>5.25</v>
      </c>
      <c r="Q4" s="166">
        <v>46.54</v>
      </c>
      <c r="R4" s="166"/>
      <c r="S4" s="163"/>
      <c r="T4" s="163"/>
      <c r="U4" s="163"/>
      <c r="V4" s="164"/>
    </row>
    <row r="5" spans="1:22" x14ac:dyDescent="0.2">
      <c r="A5" s="166" t="s">
        <v>267</v>
      </c>
      <c r="B5" s="166"/>
      <c r="C5" s="166">
        <v>0</v>
      </c>
      <c r="D5" s="166">
        <v>0</v>
      </c>
      <c r="E5" s="166">
        <v>0</v>
      </c>
      <c r="F5" s="166">
        <v>55.05</v>
      </c>
      <c r="G5" s="166">
        <v>49.83</v>
      </c>
      <c r="H5" s="166">
        <v>5.23</v>
      </c>
      <c r="I5" s="166">
        <v>0</v>
      </c>
      <c r="J5" s="166">
        <v>0</v>
      </c>
      <c r="K5" s="166">
        <v>0</v>
      </c>
      <c r="L5" s="166">
        <v>53.99</v>
      </c>
      <c r="M5" s="166">
        <v>42.68</v>
      </c>
      <c r="N5" s="166">
        <v>0</v>
      </c>
      <c r="O5" s="166">
        <v>8.8000000000000007</v>
      </c>
      <c r="P5" s="166">
        <v>2.5099999999999998</v>
      </c>
      <c r="Q5" s="166">
        <v>42.68</v>
      </c>
      <c r="R5" s="166"/>
      <c r="S5" s="163"/>
      <c r="T5" s="163"/>
      <c r="U5" s="163"/>
      <c r="V5" s="164"/>
    </row>
    <row r="6" spans="1:22" x14ac:dyDescent="0.2">
      <c r="A6" s="170"/>
      <c r="B6" s="170"/>
      <c r="C6" s="170"/>
      <c r="D6" s="170"/>
      <c r="E6" s="170"/>
      <c r="F6" s="170"/>
      <c r="G6" s="170"/>
      <c r="H6" s="170"/>
      <c r="I6" s="170"/>
      <c r="J6" s="170"/>
      <c r="K6" s="170"/>
      <c r="L6" s="170"/>
      <c r="M6" s="170"/>
      <c r="N6" s="170"/>
      <c r="O6" s="170"/>
      <c r="P6" s="170"/>
      <c r="Q6" s="170"/>
      <c r="R6" s="166"/>
      <c r="S6" s="165"/>
      <c r="T6" s="163"/>
      <c r="U6" s="163"/>
      <c r="V6" s="164"/>
    </row>
    <row r="7" spans="1:22" x14ac:dyDescent="0.2">
      <c r="A7" s="170"/>
      <c r="B7" s="170"/>
      <c r="C7" s="170"/>
      <c r="D7" s="170"/>
      <c r="E7" s="170"/>
      <c r="F7" s="170"/>
      <c r="G7" s="170"/>
      <c r="H7" s="170"/>
      <c r="I7" s="170"/>
      <c r="J7" s="170"/>
      <c r="K7" s="170"/>
      <c r="L7" s="170"/>
      <c r="M7" s="170"/>
      <c r="N7" s="170"/>
      <c r="O7" s="170"/>
      <c r="P7" s="170"/>
      <c r="Q7" s="170"/>
      <c r="R7" s="164"/>
      <c r="S7" s="163"/>
      <c r="T7" s="163"/>
      <c r="U7" s="163"/>
      <c r="V7" s="164"/>
    </row>
    <row r="8" spans="1:22" x14ac:dyDescent="0.2">
      <c r="A8" s="169" t="s">
        <v>123</v>
      </c>
      <c r="B8" s="169" t="s">
        <v>124</v>
      </c>
      <c r="C8" s="169" t="s">
        <v>125</v>
      </c>
      <c r="D8" s="169" t="s">
        <v>126</v>
      </c>
      <c r="E8" s="169" t="s">
        <v>127</v>
      </c>
      <c r="F8" s="171" t="s">
        <v>225</v>
      </c>
      <c r="G8" s="171" t="s">
        <v>128</v>
      </c>
      <c r="H8" s="171" t="s">
        <v>129</v>
      </c>
      <c r="I8" s="171" t="s">
        <v>130</v>
      </c>
      <c r="J8" s="171" t="s">
        <v>131</v>
      </c>
      <c r="K8" s="171" t="s">
        <v>132</v>
      </c>
      <c r="L8" s="171" t="s">
        <v>226</v>
      </c>
      <c r="M8" s="171" t="s">
        <v>227</v>
      </c>
      <c r="N8" s="171" t="s">
        <v>133</v>
      </c>
      <c r="O8" s="171" t="s">
        <v>228</v>
      </c>
      <c r="P8" s="171" t="s">
        <v>134</v>
      </c>
      <c r="Q8" s="171" t="s">
        <v>229</v>
      </c>
      <c r="R8" s="169"/>
      <c r="S8" s="163"/>
      <c r="T8" s="163"/>
      <c r="U8" s="163"/>
      <c r="V8" s="164"/>
    </row>
    <row r="9" spans="1:22" x14ac:dyDescent="0.2">
      <c r="A9" s="171" t="s">
        <v>290</v>
      </c>
      <c r="B9" s="171"/>
      <c r="C9" s="171">
        <v>0</v>
      </c>
      <c r="D9" s="171">
        <v>0</v>
      </c>
      <c r="E9" s="171">
        <v>0</v>
      </c>
      <c r="F9" s="171">
        <v>221.72</v>
      </c>
      <c r="G9" s="171">
        <v>220.51</v>
      </c>
      <c r="H9" s="171">
        <v>1.2</v>
      </c>
      <c r="I9" s="171">
        <v>0</v>
      </c>
      <c r="J9" s="171">
        <v>0</v>
      </c>
      <c r="K9" s="171">
        <v>0</v>
      </c>
      <c r="L9" s="171">
        <v>192.55</v>
      </c>
      <c r="M9" s="171">
        <v>56.89</v>
      </c>
      <c r="N9" s="171">
        <v>0</v>
      </c>
      <c r="O9" s="171">
        <v>103.79</v>
      </c>
      <c r="P9" s="171">
        <v>31.87</v>
      </c>
      <c r="Q9" s="171">
        <v>56.66</v>
      </c>
      <c r="R9" s="171"/>
      <c r="S9" s="163"/>
      <c r="T9" s="163"/>
      <c r="U9" s="163"/>
      <c r="V9" s="164"/>
    </row>
    <row r="10" spans="1:22" x14ac:dyDescent="0.2">
      <c r="A10" s="169" t="s">
        <v>291</v>
      </c>
      <c r="B10" s="169"/>
      <c r="C10" s="169">
        <v>0</v>
      </c>
      <c r="D10" s="169">
        <v>0</v>
      </c>
      <c r="E10" s="169">
        <v>0</v>
      </c>
      <c r="F10" s="169">
        <v>35.270000000000003</v>
      </c>
      <c r="G10" s="169">
        <v>35.270000000000003</v>
      </c>
      <c r="H10" s="169">
        <v>0</v>
      </c>
      <c r="I10" s="169">
        <v>0</v>
      </c>
      <c r="J10" s="169">
        <v>0</v>
      </c>
      <c r="K10" s="169">
        <v>0</v>
      </c>
      <c r="L10" s="169">
        <v>30.89</v>
      </c>
      <c r="M10" s="169">
        <v>10.47</v>
      </c>
      <c r="N10" s="169">
        <v>0</v>
      </c>
      <c r="O10" s="169">
        <v>15.67</v>
      </c>
      <c r="P10" s="169">
        <v>4.75</v>
      </c>
      <c r="Q10" s="169">
        <v>10.47</v>
      </c>
      <c r="R10" s="169"/>
      <c r="S10" s="163"/>
      <c r="T10" s="163"/>
      <c r="U10" s="163"/>
      <c r="V10" s="164"/>
    </row>
    <row r="11" spans="1:22" x14ac:dyDescent="0.2">
      <c r="A11" s="169" t="s">
        <v>292</v>
      </c>
      <c r="B11" s="169"/>
      <c r="C11" s="169">
        <v>0</v>
      </c>
      <c r="D11" s="169">
        <v>0</v>
      </c>
      <c r="E11" s="169">
        <v>0</v>
      </c>
      <c r="F11" s="169">
        <v>66.430000000000007</v>
      </c>
      <c r="G11" s="169">
        <v>66.430000000000007</v>
      </c>
      <c r="H11" s="169">
        <v>0</v>
      </c>
      <c r="I11" s="169">
        <v>0</v>
      </c>
      <c r="J11" s="169">
        <v>0</v>
      </c>
      <c r="K11" s="169">
        <v>0</v>
      </c>
      <c r="L11" s="169">
        <v>55.21</v>
      </c>
      <c r="M11" s="169">
        <v>2.98</v>
      </c>
      <c r="N11" s="169">
        <v>0</v>
      </c>
      <c r="O11" s="169">
        <v>39.97</v>
      </c>
      <c r="P11" s="169">
        <v>12.25</v>
      </c>
      <c r="Q11" s="169">
        <v>2.9</v>
      </c>
      <c r="R11" s="169"/>
      <c r="S11" s="163"/>
      <c r="T11" s="163"/>
      <c r="U11" s="163"/>
      <c r="V11" s="164"/>
    </row>
    <row r="12" spans="1:22" x14ac:dyDescent="0.2">
      <c r="A12" s="169" t="s">
        <v>293</v>
      </c>
      <c r="B12" s="169"/>
      <c r="C12" s="169">
        <v>0</v>
      </c>
      <c r="D12" s="169">
        <v>0</v>
      </c>
      <c r="E12" s="169">
        <v>0</v>
      </c>
      <c r="F12" s="169">
        <v>66.349999999999994</v>
      </c>
      <c r="G12" s="169">
        <v>66.349999999999994</v>
      </c>
      <c r="H12" s="169">
        <v>0</v>
      </c>
      <c r="I12" s="169">
        <v>0</v>
      </c>
      <c r="J12" s="169">
        <v>0</v>
      </c>
      <c r="K12" s="169">
        <v>0</v>
      </c>
      <c r="L12" s="169">
        <v>56.91</v>
      </c>
      <c r="M12" s="169">
        <v>13.09</v>
      </c>
      <c r="N12" s="169">
        <v>0</v>
      </c>
      <c r="O12" s="169">
        <v>33.42</v>
      </c>
      <c r="P12" s="169">
        <v>10.4</v>
      </c>
      <c r="Q12" s="169">
        <v>12.94</v>
      </c>
      <c r="R12" s="169"/>
      <c r="S12" s="165"/>
      <c r="T12" s="165"/>
      <c r="U12" s="165"/>
      <c r="V12" s="164"/>
    </row>
    <row r="13" spans="1:22" x14ac:dyDescent="0.2">
      <c r="A13" s="169"/>
      <c r="B13" s="169"/>
      <c r="C13" s="169"/>
      <c r="D13" s="169"/>
      <c r="E13" s="169"/>
      <c r="F13" s="171"/>
      <c r="G13" s="171"/>
      <c r="H13" s="171"/>
      <c r="I13" s="171"/>
      <c r="J13" s="171"/>
      <c r="K13" s="171"/>
      <c r="L13" s="171"/>
      <c r="M13" s="171"/>
      <c r="N13" s="171"/>
      <c r="O13" s="171"/>
      <c r="P13" s="171"/>
      <c r="Q13" s="171"/>
      <c r="R13" s="171"/>
      <c r="S13" s="163"/>
      <c r="T13" s="164"/>
      <c r="U13" s="164"/>
      <c r="V13" s="164"/>
    </row>
    <row r="14" spans="1:22" x14ac:dyDescent="0.2">
      <c r="A14" s="163"/>
      <c r="B14" s="163"/>
      <c r="C14" s="163"/>
      <c r="D14" s="163"/>
      <c r="E14" s="163"/>
      <c r="F14" s="165"/>
      <c r="G14" s="165"/>
      <c r="H14" s="165"/>
      <c r="I14" s="165"/>
      <c r="J14" s="165"/>
      <c r="K14" s="165"/>
      <c r="L14" s="165"/>
      <c r="M14" s="165"/>
      <c r="N14" s="165"/>
      <c r="O14" s="165"/>
      <c r="P14" s="165"/>
      <c r="Q14" s="165"/>
      <c r="R14" s="166"/>
      <c r="S14" s="165"/>
      <c r="T14" s="165"/>
      <c r="U14" s="164"/>
      <c r="V14" s="164"/>
    </row>
    <row r="15" spans="1:22" x14ac:dyDescent="0.2">
      <c r="A15" s="173" t="s">
        <v>271</v>
      </c>
      <c r="B15" s="173"/>
      <c r="C15" s="163"/>
      <c r="D15" s="163"/>
      <c r="E15" s="163"/>
      <c r="F15" s="163"/>
      <c r="G15" s="163"/>
      <c r="H15" s="163"/>
      <c r="I15" s="163"/>
      <c r="J15" s="163"/>
      <c r="K15" s="163"/>
      <c r="L15" s="163"/>
      <c r="M15" s="163"/>
      <c r="N15" s="163"/>
      <c r="O15" s="163"/>
      <c r="P15" s="163"/>
      <c r="Q15" s="163"/>
      <c r="R15" s="166"/>
      <c r="S15" s="164"/>
      <c r="T15" s="164"/>
      <c r="U15" s="164"/>
      <c r="V15" s="164"/>
    </row>
    <row r="16" spans="1:22" x14ac:dyDescent="0.2">
      <c r="A16" s="166" t="s">
        <v>268</v>
      </c>
      <c r="B16" s="166">
        <v>79.92</v>
      </c>
      <c r="C16" s="163"/>
      <c r="D16" s="163"/>
      <c r="E16" s="163"/>
      <c r="F16" s="163"/>
      <c r="G16" s="163"/>
      <c r="H16" s="163"/>
      <c r="I16" s="163"/>
      <c r="J16" s="163"/>
      <c r="K16" s="163"/>
      <c r="L16" s="163"/>
      <c r="M16" s="163"/>
      <c r="N16" s="163"/>
      <c r="O16" s="163"/>
      <c r="P16" s="163"/>
      <c r="Q16" s="163"/>
      <c r="R16" s="166"/>
      <c r="S16" s="163"/>
      <c r="T16" s="164"/>
      <c r="U16" s="164"/>
      <c r="V16" s="164"/>
    </row>
    <row r="17" spans="1:22" x14ac:dyDescent="0.2">
      <c r="A17" s="163"/>
      <c r="B17" s="163"/>
      <c r="C17" s="163"/>
      <c r="D17" s="163"/>
      <c r="E17" s="163"/>
      <c r="F17" s="163"/>
      <c r="G17" s="163"/>
      <c r="H17" s="163"/>
      <c r="I17" s="163"/>
      <c r="J17" s="163"/>
      <c r="K17" s="163"/>
      <c r="L17" s="163"/>
      <c r="M17" s="163"/>
      <c r="N17" s="163"/>
      <c r="O17" s="163"/>
      <c r="P17" s="163"/>
      <c r="Q17" s="163"/>
      <c r="R17" s="166"/>
      <c r="S17" s="163"/>
      <c r="T17" s="163"/>
      <c r="U17" s="163"/>
      <c r="V17" s="164"/>
    </row>
    <row r="18" spans="1:22" x14ac:dyDescent="0.2">
      <c r="A18" s="169"/>
      <c r="B18" s="163"/>
      <c r="C18" s="163"/>
      <c r="D18" s="163"/>
      <c r="E18" s="163"/>
      <c r="F18" s="163"/>
      <c r="G18" s="163"/>
      <c r="H18" s="163"/>
      <c r="I18" s="163"/>
      <c r="J18" s="163"/>
      <c r="K18" s="163"/>
      <c r="L18" s="163"/>
      <c r="M18" s="163"/>
      <c r="N18" s="163"/>
      <c r="O18" s="163"/>
      <c r="P18" s="163"/>
      <c r="Q18" s="163"/>
      <c r="R18" s="166"/>
      <c r="S18" s="164"/>
      <c r="T18" s="164"/>
      <c r="U18" s="164"/>
      <c r="V18" s="164"/>
    </row>
    <row r="19" spans="1:22" x14ac:dyDescent="0.2">
      <c r="A19" s="174" t="s">
        <v>270</v>
      </c>
      <c r="B19" s="174"/>
      <c r="C19" s="163"/>
      <c r="D19" s="163"/>
      <c r="E19" s="163"/>
      <c r="F19" s="163"/>
      <c r="G19" s="163"/>
      <c r="H19" s="163"/>
      <c r="I19" s="163"/>
      <c r="J19" s="163"/>
      <c r="K19" s="163"/>
      <c r="L19" s="163"/>
      <c r="M19" s="163"/>
      <c r="N19" s="163"/>
      <c r="O19" s="163"/>
      <c r="P19" s="163"/>
      <c r="Q19" s="163"/>
      <c r="R19" s="166"/>
      <c r="S19" s="164"/>
      <c r="T19" s="164"/>
      <c r="U19" s="164"/>
      <c r="V19" s="164"/>
    </row>
    <row r="20" spans="1:22" x14ac:dyDescent="0.2">
      <c r="A20" s="169" t="s">
        <v>269</v>
      </c>
      <c r="B20" s="169">
        <v>95.08</v>
      </c>
      <c r="C20" s="163"/>
      <c r="D20" s="163"/>
      <c r="E20" s="163"/>
      <c r="F20" s="163"/>
      <c r="G20" s="163"/>
      <c r="H20" s="163"/>
      <c r="I20" s="163"/>
      <c r="J20" s="163"/>
      <c r="K20" s="163"/>
      <c r="L20" s="163"/>
      <c r="M20" s="163"/>
      <c r="N20" s="163"/>
      <c r="O20" s="163"/>
      <c r="P20" s="163"/>
      <c r="Q20" s="163"/>
      <c r="R20" s="166"/>
      <c r="S20" s="164"/>
      <c r="T20" s="164"/>
      <c r="U20" s="164"/>
      <c r="V20" s="164"/>
    </row>
    <row r="21" spans="1:22" x14ac:dyDescent="0.2">
      <c r="A21" s="163"/>
      <c r="B21" s="163"/>
      <c r="C21" s="163"/>
      <c r="D21" s="163"/>
      <c r="E21" s="163"/>
      <c r="F21" s="163"/>
      <c r="G21" s="163"/>
      <c r="H21" s="163"/>
      <c r="I21" s="163"/>
      <c r="J21" s="163"/>
      <c r="K21" s="163"/>
      <c r="L21" s="163"/>
      <c r="M21" s="163"/>
      <c r="N21" s="163"/>
      <c r="O21" s="163"/>
      <c r="P21" s="163"/>
      <c r="Q21" s="163"/>
      <c r="R21" s="166"/>
      <c r="S21" s="164"/>
      <c r="T21" s="164"/>
      <c r="U21" s="164"/>
      <c r="V21" s="164"/>
    </row>
    <row r="22" spans="1:22" ht="15" x14ac:dyDescent="0.2">
      <c r="A22" s="168"/>
      <c r="B22" s="168"/>
      <c r="C22" s="168"/>
      <c r="D22" s="163"/>
      <c r="E22" s="163"/>
      <c r="F22" s="163"/>
      <c r="G22" s="163"/>
      <c r="H22" s="163"/>
      <c r="I22" s="163"/>
      <c r="J22" s="163"/>
      <c r="K22" s="163"/>
      <c r="L22" s="163"/>
      <c r="M22" s="163"/>
      <c r="N22" s="163"/>
      <c r="O22" s="163"/>
      <c r="P22" s="163"/>
      <c r="Q22" s="163"/>
      <c r="R22" s="166"/>
      <c r="S22" s="164"/>
      <c r="T22" s="164"/>
      <c r="U22" s="164"/>
      <c r="V22" s="164"/>
    </row>
    <row r="23" spans="1:22" ht="15" x14ac:dyDescent="0.2">
      <c r="A23" s="175" t="s">
        <v>272</v>
      </c>
      <c r="B23" s="176">
        <f>B16+B20</f>
        <v>175</v>
      </c>
      <c r="C23" s="168"/>
      <c r="D23" s="163"/>
      <c r="E23" s="163"/>
      <c r="F23" s="163"/>
      <c r="G23" s="163"/>
      <c r="H23" s="163"/>
      <c r="I23" s="163"/>
      <c r="J23" s="163"/>
      <c r="K23" s="163"/>
      <c r="L23" s="163"/>
      <c r="M23" s="163"/>
      <c r="N23" s="163"/>
      <c r="O23" s="163"/>
      <c r="P23" s="163"/>
      <c r="Q23" s="163"/>
      <c r="R23" s="164"/>
      <c r="S23" s="164"/>
      <c r="T23" s="164"/>
      <c r="U23" s="164"/>
      <c r="V23" s="164"/>
    </row>
    <row r="24" spans="1:22" ht="15" x14ac:dyDescent="0.2">
      <c r="A24" s="168"/>
      <c r="B24" s="168"/>
      <c r="C24" s="168"/>
      <c r="D24" s="164"/>
      <c r="E24" s="164"/>
      <c r="F24" s="164"/>
      <c r="G24" s="164"/>
      <c r="H24" s="164"/>
      <c r="I24" s="164"/>
      <c r="J24" s="164"/>
      <c r="K24" s="164"/>
      <c r="L24" s="164"/>
      <c r="M24" s="164"/>
      <c r="N24" s="164"/>
      <c r="O24" s="164"/>
      <c r="P24" s="164"/>
      <c r="Q24" s="164"/>
      <c r="R24" s="164"/>
      <c r="S24" s="164"/>
      <c r="T24" s="164"/>
      <c r="U24" s="164"/>
      <c r="V24" s="164"/>
    </row>
    <row r="25" spans="1:22" ht="15" x14ac:dyDescent="0.2">
      <c r="A25" s="168"/>
      <c r="B25" s="168"/>
      <c r="C25" s="168"/>
      <c r="D25" s="164"/>
      <c r="E25" s="164"/>
      <c r="F25" s="163"/>
      <c r="G25" s="163"/>
      <c r="H25" s="163"/>
      <c r="I25" s="163"/>
      <c r="J25" s="163"/>
      <c r="K25" s="163"/>
      <c r="L25" s="163"/>
      <c r="M25" s="163"/>
      <c r="N25" s="163"/>
      <c r="O25" s="163"/>
      <c r="P25" s="163"/>
      <c r="Q25" s="163"/>
      <c r="R25" s="164"/>
      <c r="S25" s="164"/>
      <c r="T25" s="164"/>
      <c r="U25" s="164"/>
      <c r="V25" s="164"/>
    </row>
    <row r="26" spans="1:22" ht="15" x14ac:dyDescent="0.2">
      <c r="A26" s="168"/>
      <c r="B26" s="168"/>
      <c r="C26" s="168"/>
      <c r="D26" s="164"/>
      <c r="E26" s="164"/>
      <c r="F26" s="164"/>
      <c r="G26" s="164"/>
      <c r="H26" s="164"/>
      <c r="I26" s="164"/>
      <c r="J26" s="164"/>
      <c r="K26" s="164"/>
      <c r="L26" s="164"/>
      <c r="M26" s="164"/>
      <c r="N26" s="164"/>
      <c r="O26" s="164"/>
      <c r="P26" s="164"/>
      <c r="Q26" s="164"/>
      <c r="R26" s="164"/>
      <c r="S26" s="164"/>
      <c r="T26" s="164"/>
      <c r="U26" s="164"/>
      <c r="V26" s="164"/>
    </row>
    <row r="27" spans="1:22" ht="15" x14ac:dyDescent="0.2">
      <c r="A27" s="168"/>
      <c r="B27" s="168"/>
      <c r="C27" s="168"/>
      <c r="D27" s="164"/>
      <c r="E27" s="164"/>
      <c r="F27" s="164"/>
      <c r="G27" s="164"/>
      <c r="H27" s="164"/>
      <c r="I27" s="164"/>
      <c r="J27" s="164"/>
      <c r="K27" s="164"/>
      <c r="L27" s="164"/>
      <c r="M27" s="164"/>
      <c r="N27" s="164"/>
      <c r="O27" s="164"/>
      <c r="P27" s="164"/>
      <c r="Q27" s="164"/>
      <c r="R27" s="164"/>
      <c r="S27" s="164"/>
      <c r="T27" s="164"/>
      <c r="U27" s="164"/>
      <c r="V27" s="164"/>
    </row>
    <row r="28" spans="1:22" ht="15" x14ac:dyDescent="0.2">
      <c r="A28" s="168"/>
      <c r="B28" s="168"/>
      <c r="C28" s="168"/>
      <c r="D28" s="164"/>
      <c r="E28" s="164"/>
      <c r="F28" s="165"/>
      <c r="G28" s="165"/>
      <c r="H28" s="165"/>
      <c r="I28" s="165"/>
      <c r="J28" s="165"/>
      <c r="K28" s="165"/>
      <c r="L28" s="165"/>
      <c r="M28" s="165"/>
      <c r="N28" s="165"/>
      <c r="O28" s="165"/>
      <c r="P28" s="165"/>
      <c r="Q28" s="165"/>
      <c r="R28" s="164"/>
      <c r="S28" s="164"/>
      <c r="T28" s="164"/>
      <c r="U28" s="164"/>
      <c r="V28" s="164"/>
    </row>
    <row r="29" spans="1:22" ht="15" x14ac:dyDescent="0.2">
      <c r="A29" s="168"/>
      <c r="B29" s="168"/>
      <c r="C29" s="168"/>
      <c r="D29" s="164"/>
      <c r="E29" s="164"/>
      <c r="F29" s="164"/>
      <c r="G29" s="164"/>
      <c r="H29" s="164"/>
      <c r="I29" s="164"/>
      <c r="J29" s="164"/>
      <c r="K29" s="164"/>
      <c r="L29" s="164"/>
      <c r="M29" s="164"/>
      <c r="N29" s="164"/>
      <c r="O29" s="164"/>
      <c r="P29" s="164"/>
      <c r="Q29" s="164"/>
      <c r="R29" s="164"/>
      <c r="S29" s="164"/>
      <c r="T29" s="164"/>
      <c r="U29" s="164"/>
      <c r="V29" s="164"/>
    </row>
    <row r="30" spans="1:22" ht="15" x14ac:dyDescent="0.2">
      <c r="A30" s="168"/>
      <c r="B30" s="168"/>
      <c r="C30" s="168"/>
      <c r="D30" s="164"/>
      <c r="E30" s="164"/>
      <c r="F30" s="164"/>
      <c r="G30" s="164"/>
      <c r="H30" s="164"/>
      <c r="I30" s="164"/>
      <c r="J30" s="164"/>
      <c r="K30" s="164"/>
      <c r="L30" s="164"/>
      <c r="M30" s="164"/>
      <c r="N30" s="164"/>
      <c r="O30" s="164"/>
      <c r="P30" s="164"/>
      <c r="Q30" s="164"/>
      <c r="R30" s="164"/>
      <c r="S30" s="164"/>
      <c r="T30" s="164"/>
      <c r="U30" s="164"/>
      <c r="V30" s="164"/>
    </row>
    <row r="31" spans="1:22" ht="15" x14ac:dyDescent="0.2">
      <c r="A31" s="167"/>
      <c r="B31" s="168"/>
      <c r="C31" s="167"/>
      <c r="D31" s="164"/>
      <c r="E31" s="164"/>
      <c r="F31" s="164"/>
      <c r="G31" s="164"/>
      <c r="H31" s="164"/>
      <c r="I31" s="164"/>
      <c r="J31" s="164"/>
      <c r="K31" s="164"/>
      <c r="L31" s="164"/>
      <c r="M31" s="164"/>
      <c r="N31" s="164"/>
      <c r="O31" s="164"/>
      <c r="P31" s="164"/>
      <c r="Q31" s="164"/>
      <c r="R31" s="164"/>
      <c r="S31" s="164"/>
      <c r="T31" s="164"/>
      <c r="U31" s="164"/>
      <c r="V31" s="164"/>
    </row>
    <row r="32" spans="1:22" x14ac:dyDescent="0.2">
      <c r="A32" s="164"/>
      <c r="B32" s="164"/>
      <c r="C32" s="164"/>
      <c r="D32" s="164"/>
      <c r="E32" s="164"/>
      <c r="F32" s="164"/>
      <c r="G32" s="164"/>
      <c r="H32" s="164"/>
      <c r="I32" s="164"/>
      <c r="J32" s="164"/>
      <c r="K32" s="164"/>
      <c r="L32" s="164"/>
      <c r="M32" s="164"/>
      <c r="N32" s="164"/>
      <c r="O32" s="164"/>
      <c r="P32" s="164"/>
      <c r="Q32" s="164"/>
      <c r="R32" s="164"/>
      <c r="S32" s="164"/>
      <c r="T32" s="164"/>
      <c r="U32" s="164"/>
      <c r="V32" s="164"/>
    </row>
    <row r="33" spans="1:22" x14ac:dyDescent="0.2">
      <c r="A33" s="164"/>
      <c r="B33" s="164"/>
      <c r="C33" s="164"/>
      <c r="D33" s="164"/>
      <c r="E33" s="164"/>
      <c r="F33" s="164"/>
      <c r="G33" s="164"/>
      <c r="H33" s="164"/>
      <c r="I33" s="164"/>
      <c r="J33" s="164"/>
      <c r="K33" s="164"/>
      <c r="L33" s="164"/>
      <c r="M33" s="164"/>
      <c r="N33" s="164"/>
      <c r="O33" s="164"/>
      <c r="P33" s="164"/>
      <c r="Q33" s="164"/>
      <c r="R33" s="164"/>
      <c r="S33" s="164"/>
      <c r="T33" s="164"/>
      <c r="U33" s="164"/>
      <c r="V33" s="164"/>
    </row>
    <row r="34" spans="1:22" x14ac:dyDescent="0.2">
      <c r="A34" s="164"/>
      <c r="B34" s="164"/>
      <c r="C34" s="164"/>
      <c r="D34" s="164"/>
      <c r="E34" s="164"/>
      <c r="F34" s="164"/>
      <c r="G34" s="164"/>
      <c r="H34" s="164"/>
      <c r="I34" s="164"/>
      <c r="J34" s="164"/>
      <c r="K34" s="164"/>
      <c r="L34" s="164"/>
      <c r="M34" s="164"/>
      <c r="N34" s="164"/>
      <c r="O34" s="164"/>
      <c r="P34" s="164"/>
      <c r="Q34" s="164"/>
      <c r="R34" s="164"/>
      <c r="S34" s="164"/>
      <c r="T34" s="164"/>
      <c r="U34" s="164"/>
      <c r="V34" s="164"/>
    </row>
    <row r="38" spans="1:22" x14ac:dyDescent="0.2">
      <c r="F38" s="133"/>
      <c r="G38" s="133"/>
      <c r="H38" s="133"/>
      <c r="I38" s="133"/>
      <c r="J38" s="133"/>
      <c r="K38" s="133"/>
      <c r="L38" s="133"/>
      <c r="M38" s="133"/>
      <c r="N38" s="133"/>
      <c r="O38" s="133"/>
      <c r="P38" s="133"/>
      <c r="Q38" s="133"/>
    </row>
    <row r="43" spans="1:22" x14ac:dyDescent="0.2">
      <c r="F43" s="133"/>
      <c r="G43" s="133"/>
      <c r="H43" s="133"/>
      <c r="I43" s="133"/>
      <c r="J43" s="133"/>
      <c r="K43" s="133"/>
      <c r="L43" s="133"/>
      <c r="M43" s="133"/>
      <c r="N43" s="133"/>
      <c r="O43" s="133"/>
      <c r="P43" s="133"/>
      <c r="Q43" s="133"/>
    </row>
    <row r="48" spans="1:22" x14ac:dyDescent="0.2">
      <c r="F48" s="133"/>
      <c r="G48" s="133"/>
      <c r="H48" s="133"/>
      <c r="I48" s="133"/>
      <c r="J48" s="133"/>
      <c r="K48" s="133"/>
      <c r="L48" s="133"/>
      <c r="M48" s="133"/>
      <c r="N48" s="133"/>
      <c r="O48" s="133"/>
      <c r="P48" s="133"/>
      <c r="Q48" s="133"/>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J47"/>
  <sheetViews>
    <sheetView view="pageBreakPreview" zoomScaleNormal="100" zoomScaleSheetLayoutView="100" workbookViewId="0">
      <selection activeCell="O32" sqref="O32"/>
    </sheetView>
  </sheetViews>
  <sheetFormatPr defaultColWidth="9.33203125" defaultRowHeight="12.75" x14ac:dyDescent="0.2"/>
  <cols>
    <col min="1" max="1" width="4.33203125" style="207" customWidth="1"/>
    <col min="2" max="5" width="9.33203125" style="207"/>
    <col min="6" max="6" width="13.1640625" style="207" bestFit="1" customWidth="1"/>
    <col min="7" max="9" width="9.33203125" style="207"/>
    <col min="10" max="10" width="15.33203125" style="207" customWidth="1"/>
    <col min="11" max="11" width="11" style="207" customWidth="1"/>
    <col min="12" max="16384" width="9.33203125" style="207"/>
  </cols>
  <sheetData>
    <row r="1" spans="2:10" x14ac:dyDescent="0.2">
      <c r="F1" s="208"/>
      <c r="G1" s="208"/>
    </row>
    <row r="2" spans="2:10" x14ac:dyDescent="0.2">
      <c r="F2" s="208"/>
      <c r="G2" s="208"/>
      <c r="H2" s="209"/>
    </row>
    <row r="3" spans="2:10" x14ac:dyDescent="0.2">
      <c r="F3" s="208"/>
      <c r="G3" s="208"/>
      <c r="H3" s="209"/>
    </row>
    <row r="4" spans="2:10" x14ac:dyDescent="0.2">
      <c r="F4" s="208"/>
      <c r="G4" s="208"/>
      <c r="H4" s="209"/>
    </row>
    <row r="5" spans="2:10" ht="47.25" customHeight="1" x14ac:dyDescent="0.25">
      <c r="B5" s="210" t="s">
        <v>321</v>
      </c>
      <c r="C5" s="211"/>
      <c r="D5" s="211"/>
      <c r="F5" s="579" t="s">
        <v>322</v>
      </c>
      <c r="G5" s="579"/>
      <c r="H5" s="579"/>
      <c r="I5" s="579"/>
      <c r="J5" s="579"/>
    </row>
    <row r="6" spans="2:10" ht="80.25" customHeight="1" x14ac:dyDescent="0.25">
      <c r="B6" s="211"/>
      <c r="C6" s="211"/>
      <c r="D6" s="211"/>
      <c r="F6" s="579"/>
      <c r="G6" s="579"/>
      <c r="H6" s="579"/>
      <c r="I6" s="579"/>
      <c r="J6" s="579"/>
    </row>
    <row r="7" spans="2:10" ht="18" x14ac:dyDescent="0.25">
      <c r="B7" s="211"/>
      <c r="C7" s="211"/>
      <c r="D7" s="211"/>
      <c r="F7" s="212"/>
      <c r="G7" s="213"/>
      <c r="H7" s="214"/>
    </row>
    <row r="8" spans="2:10" ht="15.75" x14ac:dyDescent="0.25">
      <c r="B8" s="211"/>
      <c r="C8" s="211"/>
      <c r="D8" s="211"/>
      <c r="F8" s="215"/>
      <c r="G8" s="216"/>
      <c r="H8" s="214"/>
    </row>
    <row r="9" spans="2:10" ht="15" x14ac:dyDescent="0.2">
      <c r="B9" s="217"/>
      <c r="C9" s="217"/>
      <c r="D9" s="217"/>
      <c r="F9" s="213"/>
      <c r="G9" s="213"/>
      <c r="H9" s="218"/>
    </row>
    <row r="10" spans="2:10" ht="15" x14ac:dyDescent="0.2">
      <c r="B10" s="217"/>
      <c r="C10" s="217"/>
      <c r="D10" s="217"/>
      <c r="F10" s="213"/>
      <c r="G10" s="213"/>
      <c r="H10" s="218"/>
    </row>
    <row r="11" spans="2:10" ht="15" x14ac:dyDescent="0.2">
      <c r="B11" s="217"/>
      <c r="C11" s="217"/>
      <c r="D11" s="217"/>
      <c r="F11" s="213"/>
      <c r="G11" s="213"/>
      <c r="H11" s="218"/>
    </row>
    <row r="12" spans="2:10" ht="15" x14ac:dyDescent="0.2">
      <c r="B12" s="217"/>
      <c r="C12" s="217"/>
      <c r="D12" s="217"/>
      <c r="F12" s="213"/>
      <c r="G12" s="213"/>
      <c r="H12" s="218"/>
    </row>
    <row r="13" spans="2:10" ht="15" x14ac:dyDescent="0.2">
      <c r="B13" s="217"/>
      <c r="C13" s="217"/>
      <c r="D13" s="217"/>
      <c r="F13" s="213"/>
      <c r="G13" s="213"/>
      <c r="H13" s="218"/>
    </row>
    <row r="14" spans="2:10" ht="18" x14ac:dyDescent="0.25">
      <c r="B14" s="219" t="s">
        <v>323</v>
      </c>
      <c r="C14" s="217"/>
      <c r="D14" s="217"/>
      <c r="F14" s="220" t="s">
        <v>261</v>
      </c>
      <c r="G14" s="213"/>
      <c r="H14" s="218"/>
    </row>
    <row r="15" spans="2:10" ht="18" x14ac:dyDescent="0.25">
      <c r="B15" s="217"/>
      <c r="C15" s="217"/>
      <c r="D15" s="217"/>
      <c r="F15" s="220" t="s">
        <v>324</v>
      </c>
      <c r="G15" s="213"/>
      <c r="H15" s="218"/>
    </row>
    <row r="16" spans="2:10" ht="18" x14ac:dyDescent="0.25">
      <c r="B16" s="217"/>
      <c r="C16" s="217"/>
      <c r="D16" s="217"/>
      <c r="F16" s="220" t="s">
        <v>263</v>
      </c>
      <c r="G16" s="213"/>
      <c r="H16" s="218"/>
    </row>
    <row r="17" spans="2:9" ht="18" x14ac:dyDescent="0.25">
      <c r="B17" s="217"/>
      <c r="C17" s="217"/>
      <c r="D17" s="217"/>
      <c r="E17" s="221"/>
      <c r="F17" s="213"/>
      <c r="G17" s="213"/>
      <c r="H17" s="218"/>
    </row>
    <row r="18" spans="2:9" ht="16.5" x14ac:dyDescent="0.25">
      <c r="B18" s="217"/>
      <c r="C18" s="217"/>
      <c r="D18" s="217"/>
      <c r="E18" s="222"/>
      <c r="F18" s="213"/>
      <c r="G18" s="213"/>
      <c r="H18" s="218"/>
    </row>
    <row r="19" spans="2:9" ht="19.5" x14ac:dyDescent="0.3">
      <c r="B19" s="217"/>
      <c r="C19" s="217"/>
      <c r="D19" s="217"/>
      <c r="E19" s="223"/>
      <c r="F19" s="224"/>
      <c r="G19" s="225"/>
      <c r="H19" s="226"/>
      <c r="I19" s="227"/>
    </row>
    <row r="20" spans="2:9" ht="19.5" x14ac:dyDescent="0.3">
      <c r="B20" s="217"/>
      <c r="C20" s="217"/>
      <c r="D20" s="217"/>
      <c r="E20" s="223"/>
      <c r="F20" s="224"/>
      <c r="G20" s="225"/>
      <c r="H20" s="226"/>
      <c r="I20" s="227"/>
    </row>
    <row r="21" spans="2:9" ht="18" x14ac:dyDescent="0.25">
      <c r="B21" s="217"/>
      <c r="D21" s="217"/>
      <c r="E21" s="221"/>
      <c r="F21" s="224"/>
      <c r="G21" s="225"/>
      <c r="H21" s="226"/>
      <c r="I21" s="227"/>
    </row>
    <row r="22" spans="2:9" ht="18" x14ac:dyDescent="0.25">
      <c r="B22" s="217"/>
      <c r="D22" s="217"/>
      <c r="E22" s="221"/>
      <c r="F22" s="213"/>
      <c r="G22" s="213"/>
      <c r="H22" s="218"/>
    </row>
    <row r="23" spans="2:9" ht="15" x14ac:dyDescent="0.2">
      <c r="B23" s="217"/>
      <c r="D23" s="217"/>
      <c r="E23" s="217"/>
      <c r="F23" s="213"/>
      <c r="G23" s="213"/>
      <c r="H23" s="218"/>
    </row>
    <row r="24" spans="2:9" ht="15" x14ac:dyDescent="0.2">
      <c r="B24" s="217"/>
      <c r="C24" s="217"/>
      <c r="D24" s="217"/>
      <c r="E24" s="217"/>
      <c r="F24" s="213"/>
      <c r="G24" s="213"/>
      <c r="H24" s="218"/>
    </row>
    <row r="25" spans="2:9" ht="15" x14ac:dyDescent="0.2">
      <c r="B25" s="217"/>
      <c r="C25" s="217"/>
      <c r="D25" s="217"/>
      <c r="E25" s="217"/>
      <c r="F25" s="213"/>
      <c r="G25" s="213"/>
      <c r="H25" s="218"/>
    </row>
    <row r="26" spans="2:9" ht="15" x14ac:dyDescent="0.2">
      <c r="B26" s="217"/>
      <c r="C26" s="217"/>
      <c r="D26" s="217"/>
      <c r="E26" s="217"/>
      <c r="F26" s="213"/>
      <c r="G26" s="213"/>
      <c r="H26" s="218"/>
    </row>
    <row r="27" spans="2:9" ht="15" x14ac:dyDescent="0.2">
      <c r="B27" s="217"/>
      <c r="C27" s="217"/>
      <c r="D27" s="217"/>
      <c r="E27" s="217"/>
      <c r="F27" s="213"/>
      <c r="G27" s="213"/>
      <c r="H27" s="218"/>
    </row>
    <row r="28" spans="2:9" ht="15" x14ac:dyDescent="0.2">
      <c r="B28" s="217"/>
      <c r="C28" s="217"/>
      <c r="D28" s="217"/>
      <c r="E28" s="217"/>
      <c r="F28" s="213"/>
      <c r="G28" s="213"/>
      <c r="H28" s="218"/>
    </row>
    <row r="29" spans="2:9" ht="15" x14ac:dyDescent="0.2">
      <c r="B29" s="217"/>
      <c r="C29" s="217"/>
      <c r="D29" s="217"/>
      <c r="E29" s="217"/>
      <c r="F29" s="213"/>
      <c r="G29" s="213"/>
      <c r="H29" s="218"/>
    </row>
    <row r="30" spans="2:9" ht="15" x14ac:dyDescent="0.2">
      <c r="B30" s="217"/>
      <c r="C30" s="217"/>
      <c r="D30" s="217"/>
      <c r="E30" s="217"/>
      <c r="F30" s="213"/>
      <c r="G30" s="213"/>
      <c r="H30" s="218"/>
    </row>
    <row r="31" spans="2:9" ht="15" x14ac:dyDescent="0.2">
      <c r="B31" s="217"/>
      <c r="C31" s="217"/>
      <c r="D31" s="217"/>
      <c r="E31" s="217"/>
      <c r="F31" s="213"/>
      <c r="G31" s="213"/>
      <c r="H31" s="218"/>
    </row>
    <row r="32" spans="2:9" ht="15" x14ac:dyDescent="0.2">
      <c r="B32" s="217" t="s">
        <v>325</v>
      </c>
      <c r="C32" s="217"/>
      <c r="D32" s="217"/>
      <c r="E32" s="217"/>
      <c r="F32" s="213" t="s">
        <v>326</v>
      </c>
      <c r="G32" s="213"/>
      <c r="H32" s="218"/>
    </row>
    <row r="33" spans="2:8" ht="15" x14ac:dyDescent="0.2">
      <c r="B33" s="217"/>
      <c r="C33" s="217"/>
      <c r="D33" s="217"/>
      <c r="E33" s="217"/>
      <c r="F33" s="213"/>
      <c r="G33" s="213"/>
      <c r="H33" s="218"/>
    </row>
    <row r="34" spans="2:8" ht="15" x14ac:dyDescent="0.2">
      <c r="B34" s="217"/>
      <c r="C34" s="217"/>
      <c r="D34" s="217"/>
      <c r="E34" s="217"/>
      <c r="F34" s="213"/>
      <c r="G34" s="213"/>
      <c r="H34" s="218"/>
    </row>
    <row r="35" spans="2:8" ht="15" x14ac:dyDescent="0.2">
      <c r="B35" s="217"/>
      <c r="C35" s="217"/>
      <c r="D35" s="217"/>
      <c r="E35" s="217"/>
      <c r="F35" s="213"/>
      <c r="G35" s="213"/>
      <c r="H35" s="218"/>
    </row>
    <row r="36" spans="2:8" ht="15" x14ac:dyDescent="0.2">
      <c r="B36" s="217" t="s">
        <v>327</v>
      </c>
      <c r="C36" s="217"/>
      <c r="D36" s="217"/>
      <c r="E36" s="217"/>
      <c r="F36" s="213" t="s">
        <v>328</v>
      </c>
      <c r="G36" s="213"/>
      <c r="H36" s="218"/>
    </row>
    <row r="37" spans="2:8" ht="15" x14ac:dyDescent="0.2">
      <c r="B37" s="217" t="s">
        <v>329</v>
      </c>
      <c r="C37" s="217"/>
      <c r="D37" s="217"/>
      <c r="F37" s="228" t="s">
        <v>330</v>
      </c>
      <c r="G37" s="213"/>
      <c r="H37" s="218"/>
    </row>
    <row r="38" spans="2:8" ht="15" x14ac:dyDescent="0.2">
      <c r="B38" s="217"/>
      <c r="C38" s="217"/>
      <c r="D38" s="217"/>
      <c r="E38" s="217"/>
      <c r="F38" s="213"/>
      <c r="G38" s="213"/>
      <c r="H38" s="218"/>
    </row>
    <row r="39" spans="2:8" ht="15" x14ac:dyDescent="0.2">
      <c r="B39" s="217"/>
      <c r="C39" s="217"/>
      <c r="D39" s="217"/>
      <c r="E39" s="217"/>
      <c r="F39" s="213"/>
      <c r="G39" s="213"/>
      <c r="H39" s="218"/>
    </row>
    <row r="40" spans="2:8" ht="15" x14ac:dyDescent="0.2">
      <c r="B40" s="217"/>
      <c r="C40" s="217"/>
      <c r="D40" s="217"/>
      <c r="E40" s="217"/>
      <c r="F40" s="213"/>
      <c r="G40" s="213"/>
      <c r="H40" s="218"/>
    </row>
    <row r="41" spans="2:8" ht="15" x14ac:dyDescent="0.2">
      <c r="B41" s="217"/>
      <c r="C41" s="217"/>
      <c r="D41" s="217"/>
      <c r="E41" s="217"/>
      <c r="F41" s="213"/>
      <c r="G41" s="213"/>
      <c r="H41" s="218"/>
    </row>
    <row r="42" spans="2:8" ht="15" x14ac:dyDescent="0.2">
      <c r="B42" s="217"/>
      <c r="C42" s="217"/>
      <c r="D42" s="217"/>
      <c r="E42" s="217"/>
      <c r="F42" s="213"/>
      <c r="G42" s="213"/>
      <c r="H42" s="218"/>
    </row>
    <row r="43" spans="2:8" ht="15" x14ac:dyDescent="0.2">
      <c r="B43" s="217"/>
      <c r="C43" s="217"/>
      <c r="D43" s="217"/>
      <c r="E43" s="217"/>
      <c r="F43" s="213"/>
      <c r="G43" s="213"/>
      <c r="H43" s="218"/>
    </row>
    <row r="44" spans="2:8" ht="15" x14ac:dyDescent="0.2">
      <c r="B44" s="217" t="s">
        <v>331</v>
      </c>
      <c r="C44" s="217"/>
      <c r="D44" s="217"/>
      <c r="F44" s="229" t="s">
        <v>332</v>
      </c>
      <c r="G44" s="213"/>
      <c r="H44" s="218"/>
    </row>
    <row r="45" spans="2:8" x14ac:dyDescent="0.2">
      <c r="H45" s="209"/>
    </row>
    <row r="46" spans="2:8" x14ac:dyDescent="0.2">
      <c r="H46" s="209"/>
    </row>
    <row r="47" spans="2:8" x14ac:dyDescent="0.2">
      <c r="H47" s="209"/>
    </row>
  </sheetData>
  <sheetProtection algorithmName="SHA-512" hashValue="fV5DoTrh/9KwZqf/N744kzCHCOM2yjqrrK6Ef4SHBuARKVNXUg+HGdy3l2ab0+BDurGUi8esuiGGiXy/BWf0yg==" saltValue="TTW867UqvY/L1o3ICdskkw==" spinCount="100000" sheet="1" objects="1" scenarios="1"/>
  <mergeCells count="1">
    <mergeCell ref="F5:J6"/>
  </mergeCells>
  <printOptions horizontalCentered="1" verticalCentered="1"/>
  <pageMargins left="0.70866141732283472" right="0.70866141732283472" top="0.74803149606299213" bottom="0.74803149606299213" header="0.31496062992125984" footer="0.31496062992125984"/>
  <pageSetup paperSize="9" scale="85" orientation="portrait" r:id="rId1"/>
  <headerFooter>
    <oddHeader>&amp;R&amp;9 1912-V/21
PZI</oddHeader>
    <oddFooter>&amp;R&amp;9&amp;P/&amp;N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I40"/>
  <sheetViews>
    <sheetView view="pageBreakPreview" topLeftCell="A10" zoomScaleNormal="100" zoomScaleSheetLayoutView="100" workbookViewId="0">
      <selection activeCell="L23" sqref="L23"/>
    </sheetView>
  </sheetViews>
  <sheetFormatPr defaultColWidth="9.33203125" defaultRowHeight="15" x14ac:dyDescent="0.25"/>
  <cols>
    <col min="1" max="1" width="6.5" style="231" customWidth="1"/>
    <col min="2" max="2" width="29.33203125" style="233" customWidth="1"/>
    <col min="3" max="8" width="9.33203125" style="231"/>
    <col min="9" max="9" width="17.33203125" style="231" customWidth="1"/>
    <col min="10" max="10" width="2.33203125" style="231" customWidth="1"/>
    <col min="11" max="16384" width="9.33203125" style="231"/>
  </cols>
  <sheetData>
    <row r="1" spans="2:9" ht="16.5" x14ac:dyDescent="0.25">
      <c r="B1" s="230" t="s">
        <v>333</v>
      </c>
    </row>
    <row r="2" spans="2:9" ht="8.25" customHeight="1" x14ac:dyDescent="0.25">
      <c r="B2" s="232"/>
    </row>
    <row r="3" spans="2:9" ht="38.25" customHeight="1" x14ac:dyDescent="0.25">
      <c r="B3" s="588" t="s">
        <v>334</v>
      </c>
      <c r="C3" s="589"/>
      <c r="D3" s="589"/>
      <c r="E3" s="589"/>
      <c r="F3" s="589"/>
      <c r="G3" s="589"/>
      <c r="H3" s="589"/>
      <c r="I3" s="589"/>
    </row>
    <row r="4" spans="2:9" ht="10.5" customHeight="1" x14ac:dyDescent="0.25"/>
    <row r="5" spans="2:9" ht="15.75" x14ac:dyDescent="0.25">
      <c r="B5" s="234" t="s">
        <v>335</v>
      </c>
    </row>
    <row r="6" spans="2:9" ht="26.25" customHeight="1" x14ac:dyDescent="0.25">
      <c r="B6" s="590" t="s">
        <v>336</v>
      </c>
      <c r="C6" s="591"/>
      <c r="D6" s="591"/>
      <c r="E6" s="591"/>
      <c r="F6" s="591"/>
      <c r="G6" s="591"/>
      <c r="H6" s="591"/>
      <c r="I6" s="591"/>
    </row>
    <row r="7" spans="2:9" ht="15" customHeight="1" x14ac:dyDescent="0.25">
      <c r="B7" s="592" t="s">
        <v>337</v>
      </c>
      <c r="C7" s="591"/>
      <c r="D7" s="591"/>
      <c r="E7" s="591"/>
      <c r="F7" s="591"/>
      <c r="G7" s="591"/>
      <c r="H7" s="591"/>
      <c r="I7" s="591"/>
    </row>
    <row r="8" spans="2:9" ht="25.5" customHeight="1" x14ac:dyDescent="0.25">
      <c r="B8" s="592" t="s">
        <v>338</v>
      </c>
      <c r="C8" s="593"/>
      <c r="D8" s="593"/>
      <c r="E8" s="593"/>
      <c r="F8" s="593"/>
      <c r="G8" s="593"/>
      <c r="H8" s="593"/>
      <c r="I8" s="593"/>
    </row>
    <row r="9" spans="2:9" ht="34.5" customHeight="1" x14ac:dyDescent="0.25">
      <c r="B9" s="585" t="s">
        <v>339</v>
      </c>
      <c r="C9" s="581"/>
      <c r="D9" s="581"/>
      <c r="E9" s="581"/>
      <c r="F9" s="581"/>
      <c r="G9" s="581"/>
      <c r="H9" s="581"/>
      <c r="I9" s="581"/>
    </row>
    <row r="10" spans="2:9" ht="24" customHeight="1" x14ac:dyDescent="0.25">
      <c r="B10" s="580" t="s">
        <v>340</v>
      </c>
      <c r="C10" s="581"/>
      <c r="D10" s="581"/>
      <c r="E10" s="581"/>
      <c r="F10" s="581"/>
      <c r="G10" s="581"/>
      <c r="H10" s="581"/>
      <c r="I10" s="581"/>
    </row>
    <row r="11" spans="2:9" ht="24" customHeight="1" x14ac:dyDescent="0.25">
      <c r="B11" s="580" t="s">
        <v>341</v>
      </c>
      <c r="C11" s="581"/>
      <c r="D11" s="581"/>
      <c r="E11" s="581"/>
      <c r="F11" s="581"/>
      <c r="G11" s="581"/>
      <c r="H11" s="581"/>
      <c r="I11" s="581"/>
    </row>
    <row r="12" spans="2:9" ht="24" customHeight="1" x14ac:dyDescent="0.25">
      <c r="B12" s="580" t="s">
        <v>342</v>
      </c>
      <c r="C12" s="581"/>
      <c r="D12" s="581"/>
      <c r="E12" s="581"/>
      <c r="F12" s="581"/>
      <c r="G12" s="581"/>
      <c r="H12" s="581"/>
      <c r="I12" s="581"/>
    </row>
    <row r="13" spans="2:9" ht="26.25" customHeight="1" x14ac:dyDescent="0.25">
      <c r="B13" s="580" t="s">
        <v>343</v>
      </c>
      <c r="C13" s="581"/>
      <c r="D13" s="581"/>
      <c r="E13" s="581"/>
      <c r="F13" s="581"/>
      <c r="G13" s="581"/>
      <c r="H13" s="581"/>
      <c r="I13" s="581"/>
    </row>
    <row r="14" spans="2:9" x14ac:dyDescent="0.25">
      <c r="B14" s="235" t="s">
        <v>344</v>
      </c>
      <c r="C14" s="233"/>
      <c r="D14" s="233"/>
      <c r="E14" s="233"/>
      <c r="F14" s="233"/>
      <c r="G14" s="233"/>
      <c r="H14" s="233"/>
      <c r="I14" s="233"/>
    </row>
    <row r="15" spans="2:9" s="236" customFormat="1" ht="25.5" customHeight="1" x14ac:dyDescent="0.2">
      <c r="B15" s="585" t="s">
        <v>345</v>
      </c>
      <c r="C15" s="585"/>
      <c r="D15" s="585"/>
      <c r="E15" s="585"/>
      <c r="F15" s="585"/>
      <c r="G15" s="585"/>
      <c r="H15" s="585"/>
      <c r="I15" s="585"/>
    </row>
    <row r="16" spans="2:9" s="236" customFormat="1" ht="36.75" customHeight="1" x14ac:dyDescent="0.2">
      <c r="B16" s="585" t="s">
        <v>346</v>
      </c>
      <c r="C16" s="585"/>
      <c r="D16" s="585"/>
      <c r="E16" s="585"/>
      <c r="F16" s="585"/>
      <c r="G16" s="585"/>
      <c r="H16" s="585"/>
      <c r="I16" s="585"/>
    </row>
    <row r="17" spans="2:9" ht="12" customHeight="1" x14ac:dyDescent="0.25">
      <c r="B17" s="586" t="s">
        <v>347</v>
      </c>
      <c r="C17" s="587"/>
      <c r="D17" s="587"/>
      <c r="E17" s="587"/>
      <c r="F17" s="587"/>
      <c r="G17" s="587"/>
      <c r="H17" s="587"/>
      <c r="I17" s="587"/>
    </row>
    <row r="18" spans="2:9" ht="6.75" customHeight="1" x14ac:dyDescent="0.25"/>
    <row r="19" spans="2:9" ht="15.75" x14ac:dyDescent="0.25">
      <c r="B19" s="234" t="s">
        <v>348</v>
      </c>
    </row>
    <row r="20" spans="2:9" ht="26.25" customHeight="1" x14ac:dyDescent="0.25">
      <c r="B20" s="580" t="s">
        <v>349</v>
      </c>
      <c r="C20" s="581"/>
      <c r="D20" s="581"/>
      <c r="E20" s="581"/>
      <c r="F20" s="581"/>
      <c r="G20" s="581"/>
      <c r="H20" s="581"/>
      <c r="I20" s="581"/>
    </row>
    <row r="21" spans="2:9" ht="26.25" customHeight="1" x14ac:dyDescent="0.25">
      <c r="B21" s="580" t="s">
        <v>350</v>
      </c>
      <c r="C21" s="581"/>
      <c r="D21" s="581"/>
      <c r="E21" s="581"/>
      <c r="F21" s="581"/>
      <c r="G21" s="581"/>
      <c r="H21" s="581"/>
      <c r="I21" s="581"/>
    </row>
    <row r="22" spans="2:9" ht="27" customHeight="1" x14ac:dyDescent="0.25">
      <c r="B22" s="583" t="s">
        <v>351</v>
      </c>
      <c r="C22" s="584"/>
      <c r="D22" s="584"/>
      <c r="E22" s="584"/>
      <c r="F22" s="584"/>
      <c r="G22" s="584"/>
      <c r="H22" s="584"/>
      <c r="I22" s="584"/>
    </row>
    <row r="23" spans="2:9" ht="47.25" customHeight="1" x14ac:dyDescent="0.25">
      <c r="B23" s="580" t="s">
        <v>352</v>
      </c>
      <c r="C23" s="581"/>
      <c r="D23" s="581"/>
      <c r="E23" s="581"/>
      <c r="F23" s="581"/>
      <c r="G23" s="581"/>
      <c r="H23" s="581"/>
      <c r="I23" s="581"/>
    </row>
    <row r="24" spans="2:9" ht="24" customHeight="1" x14ac:dyDescent="0.25">
      <c r="B24" s="580" t="s">
        <v>353</v>
      </c>
      <c r="C24" s="581"/>
      <c r="D24" s="581"/>
      <c r="E24" s="581"/>
      <c r="F24" s="581"/>
      <c r="G24" s="581"/>
      <c r="H24" s="581"/>
      <c r="I24" s="581"/>
    </row>
    <row r="25" spans="2:9" ht="34.5" customHeight="1" x14ac:dyDescent="0.25">
      <c r="B25" s="580" t="s">
        <v>354</v>
      </c>
      <c r="C25" s="581"/>
      <c r="D25" s="581"/>
      <c r="E25" s="581"/>
      <c r="F25" s="581"/>
      <c r="G25" s="581"/>
      <c r="H25" s="581"/>
      <c r="I25" s="581"/>
    </row>
    <row r="26" spans="2:9" ht="8.25" customHeight="1" x14ac:dyDescent="0.25">
      <c r="B26" s="237"/>
      <c r="C26" s="238"/>
      <c r="D26" s="238"/>
      <c r="E26" s="238"/>
      <c r="F26" s="238"/>
      <c r="G26" s="238"/>
      <c r="H26" s="238"/>
      <c r="I26" s="238"/>
    </row>
    <row r="27" spans="2:9" s="236" customFormat="1" ht="12.75" customHeight="1" x14ac:dyDescent="0.2">
      <c r="B27" s="585" t="s">
        <v>355</v>
      </c>
      <c r="C27" s="585"/>
      <c r="D27" s="585"/>
      <c r="E27" s="585"/>
      <c r="F27" s="585"/>
      <c r="G27" s="585"/>
      <c r="H27" s="585"/>
      <c r="I27" s="585"/>
    </row>
    <row r="28" spans="2:9" ht="9" customHeight="1" x14ac:dyDescent="0.25">
      <c r="B28" s="237"/>
      <c r="C28" s="238"/>
      <c r="D28" s="238"/>
      <c r="E28" s="238"/>
      <c r="F28" s="238"/>
      <c r="G28" s="238"/>
      <c r="H28" s="238"/>
      <c r="I28" s="238"/>
    </row>
    <row r="29" spans="2:9" x14ac:dyDescent="0.25">
      <c r="B29" s="580" t="s">
        <v>356</v>
      </c>
      <c r="C29" s="581"/>
      <c r="D29" s="581"/>
      <c r="E29" s="581"/>
      <c r="F29" s="581"/>
      <c r="G29" s="581"/>
      <c r="H29" s="581"/>
      <c r="I29" s="581"/>
    </row>
    <row r="30" spans="2:9" x14ac:dyDescent="0.25">
      <c r="B30" s="580" t="s">
        <v>357</v>
      </c>
      <c r="C30" s="581"/>
      <c r="D30" s="581"/>
      <c r="E30" s="581"/>
      <c r="F30" s="581"/>
      <c r="G30" s="581"/>
      <c r="H30" s="581"/>
      <c r="I30" s="581"/>
    </row>
    <row r="31" spans="2:9" ht="15.75" customHeight="1" x14ac:dyDescent="0.25">
      <c r="B31" s="580" t="s">
        <v>358</v>
      </c>
      <c r="C31" s="581"/>
      <c r="D31" s="581"/>
      <c r="E31" s="581"/>
      <c r="F31" s="581"/>
      <c r="G31" s="581"/>
      <c r="H31" s="581"/>
      <c r="I31" s="581"/>
    </row>
    <row r="32" spans="2:9" ht="24" customHeight="1" x14ac:dyDescent="0.25">
      <c r="B32" s="580" t="s">
        <v>359</v>
      </c>
      <c r="C32" s="581"/>
      <c r="D32" s="581"/>
      <c r="E32" s="581"/>
      <c r="F32" s="581"/>
      <c r="G32" s="581"/>
      <c r="H32" s="581"/>
      <c r="I32" s="581"/>
    </row>
    <row r="33" spans="2:9" ht="30" customHeight="1" x14ac:dyDescent="0.25">
      <c r="B33" s="580" t="s">
        <v>360</v>
      </c>
      <c r="C33" s="581"/>
      <c r="D33" s="581"/>
      <c r="E33" s="582"/>
      <c r="F33" s="581"/>
      <c r="G33" s="581"/>
      <c r="H33" s="581"/>
      <c r="I33" s="581"/>
    </row>
    <row r="34" spans="2:9" ht="21.75" customHeight="1" x14ac:dyDescent="0.25">
      <c r="B34" s="580" t="s">
        <v>361</v>
      </c>
      <c r="C34" s="581"/>
      <c r="D34" s="581"/>
      <c r="E34" s="581"/>
      <c r="F34" s="581"/>
      <c r="G34" s="581"/>
      <c r="H34" s="581"/>
      <c r="I34" s="581"/>
    </row>
    <row r="35" spans="2:9" ht="22.5" customHeight="1" x14ac:dyDescent="0.25">
      <c r="B35" s="580" t="s">
        <v>362</v>
      </c>
      <c r="C35" s="581"/>
      <c r="D35" s="581"/>
      <c r="E35" s="581"/>
      <c r="F35" s="581"/>
      <c r="G35" s="581"/>
      <c r="H35" s="581"/>
      <c r="I35" s="581"/>
    </row>
    <row r="36" spans="2:9" ht="12.75" customHeight="1" x14ac:dyDescent="0.25">
      <c r="B36" s="580" t="s">
        <v>363</v>
      </c>
      <c r="C36" s="581"/>
      <c r="D36" s="581"/>
      <c r="E36" s="581"/>
      <c r="F36" s="581"/>
      <c r="G36" s="581"/>
      <c r="H36" s="581"/>
      <c r="I36" s="581"/>
    </row>
    <row r="37" spans="2:9" x14ac:dyDescent="0.25">
      <c r="B37" s="235" t="s">
        <v>364</v>
      </c>
      <c r="C37" s="233"/>
      <c r="D37" s="233"/>
      <c r="E37" s="233"/>
      <c r="F37" s="233"/>
      <c r="G37" s="233"/>
      <c r="H37" s="233"/>
      <c r="I37" s="233"/>
    </row>
    <row r="38" spans="2:9" x14ac:dyDescent="0.25">
      <c r="B38" s="235" t="s">
        <v>365</v>
      </c>
      <c r="C38" s="233"/>
      <c r="D38" s="233"/>
      <c r="E38" s="233"/>
      <c r="F38" s="233"/>
      <c r="G38" s="233"/>
      <c r="H38" s="233"/>
      <c r="I38" s="233"/>
    </row>
    <row r="39" spans="2:9" x14ac:dyDescent="0.25">
      <c r="B39" s="580"/>
      <c r="C39" s="581"/>
      <c r="D39" s="581"/>
      <c r="E39" s="581"/>
      <c r="F39" s="581"/>
      <c r="G39" s="581"/>
      <c r="H39" s="581"/>
      <c r="I39" s="581"/>
    </row>
    <row r="40" spans="2:9" x14ac:dyDescent="0.25">
      <c r="B40" s="580"/>
      <c r="C40" s="581"/>
      <c r="D40" s="581"/>
      <c r="E40" s="581"/>
      <c r="F40" s="581"/>
      <c r="G40" s="581"/>
      <c r="H40" s="581"/>
      <c r="I40" s="581"/>
    </row>
  </sheetData>
  <sheetProtection algorithmName="SHA-512" hashValue="gFcVBWwsQsuUzaNkg2Ku/gYEEJGGTu0tZBndW52ZbBb+/3N5Xd2VHTDI9WQla6kvSIXkRf3vwbq/Tkwh3wiOzw==" saltValue="QuH+ZvM4+iK6hm+ErYvykQ==" spinCount="100000" sheet="1" objects="1" scenarios="1"/>
  <mergeCells count="29">
    <mergeCell ref="B17:I17"/>
    <mergeCell ref="B3:I3"/>
    <mergeCell ref="B6:I6"/>
    <mergeCell ref="B7:I7"/>
    <mergeCell ref="B8:I8"/>
    <mergeCell ref="B9:I9"/>
    <mergeCell ref="B10:I10"/>
    <mergeCell ref="B11:I11"/>
    <mergeCell ref="B12:I12"/>
    <mergeCell ref="B13:I13"/>
    <mergeCell ref="B15:I15"/>
    <mergeCell ref="B16:I16"/>
    <mergeCell ref="B33:I33"/>
    <mergeCell ref="B20:I20"/>
    <mergeCell ref="B21:I21"/>
    <mergeCell ref="B22:I22"/>
    <mergeCell ref="B23:I23"/>
    <mergeCell ref="B24:I24"/>
    <mergeCell ref="B25:I25"/>
    <mergeCell ref="B27:I27"/>
    <mergeCell ref="B29:I29"/>
    <mergeCell ref="B30:I30"/>
    <mergeCell ref="B31:I31"/>
    <mergeCell ref="B32:I32"/>
    <mergeCell ref="B34:I34"/>
    <mergeCell ref="B35:I35"/>
    <mergeCell ref="B36:I36"/>
    <mergeCell ref="B39:I39"/>
    <mergeCell ref="B40:I40"/>
  </mergeCells>
  <printOptions horizontalCentered="1"/>
  <pageMargins left="0.70866141732283472" right="0.70866141732283472" top="0.74803149606299213" bottom="0.74803149606299213" header="0.31496062992125984" footer="0.31496062992125984"/>
  <pageSetup paperSize="9" scale="85" orientation="portrait" r:id="rId1"/>
  <headerFooter>
    <oddHeader>&amp;R&amp;9 1912-V/21
PZI</oddHeader>
    <oddFooter>&amp;R&amp;9&amp;P/&amp;N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H60"/>
  <sheetViews>
    <sheetView view="pageBreakPreview" topLeftCell="A44" zoomScaleNormal="100" zoomScaleSheetLayoutView="100" workbookViewId="0">
      <selection activeCell="B43" sqref="B43:F43"/>
    </sheetView>
  </sheetViews>
  <sheetFormatPr defaultColWidth="9.33203125" defaultRowHeight="14.25" x14ac:dyDescent="0.2"/>
  <cols>
    <col min="1" max="1" width="2.6640625" style="239" customWidth="1"/>
    <col min="2" max="2" width="34.33203125" style="239" customWidth="1"/>
    <col min="3" max="3" width="36" style="239" customWidth="1"/>
    <col min="4" max="4" width="25.33203125" style="239" customWidth="1"/>
    <col min="5" max="5" width="15.33203125" style="239" customWidth="1"/>
    <col min="6" max="6" width="4.83203125" style="239" customWidth="1"/>
    <col min="7" max="7" width="1.1640625" style="239" hidden="1" customWidth="1"/>
    <col min="8" max="8" width="9.33203125" style="239" hidden="1" customWidth="1"/>
    <col min="9" max="16384" width="9.33203125" style="239"/>
  </cols>
  <sheetData>
    <row r="1" spans="2:6" ht="19.5" customHeight="1" x14ac:dyDescent="0.2">
      <c r="B1" s="630" t="s">
        <v>366</v>
      </c>
      <c r="C1" s="631"/>
      <c r="D1" s="631"/>
      <c r="E1" s="631"/>
      <c r="F1" s="631"/>
    </row>
    <row r="2" spans="2:6" ht="152.25" customHeight="1" x14ac:dyDescent="0.2">
      <c r="B2" s="632" t="s">
        <v>367</v>
      </c>
      <c r="C2" s="633"/>
      <c r="D2" s="633"/>
      <c r="E2" s="633"/>
      <c r="F2" s="633"/>
    </row>
    <row r="3" spans="2:6" ht="9" customHeight="1" x14ac:dyDescent="0.2">
      <c r="B3" s="240"/>
      <c r="C3" s="240"/>
      <c r="D3" s="240"/>
      <c r="E3" s="240"/>
      <c r="F3" s="240"/>
    </row>
    <row r="4" spans="2:6" ht="15.75" customHeight="1" x14ac:dyDescent="0.2">
      <c r="B4" s="634" t="s">
        <v>368</v>
      </c>
      <c r="C4" s="634"/>
      <c r="D4" s="634"/>
      <c r="E4" s="620"/>
      <c r="F4" s="620"/>
    </row>
    <row r="5" spans="2:6" ht="15.75" customHeight="1" x14ac:dyDescent="0.2">
      <c r="B5" s="619" t="s">
        <v>369</v>
      </c>
      <c r="C5" s="619"/>
      <c r="D5" s="619"/>
      <c r="E5" s="620"/>
      <c r="F5" s="620"/>
    </row>
    <row r="6" spans="2:6" ht="15.75" customHeight="1" x14ac:dyDescent="0.2">
      <c r="B6" s="619" t="s">
        <v>370</v>
      </c>
      <c r="C6" s="619"/>
      <c r="D6" s="619"/>
      <c r="E6" s="635"/>
      <c r="F6" s="635"/>
    </row>
    <row r="7" spans="2:6" ht="165.75" customHeight="1" x14ac:dyDescent="0.2">
      <c r="B7" s="607" t="s">
        <v>371</v>
      </c>
      <c r="C7" s="608"/>
      <c r="D7" s="608"/>
      <c r="E7" s="609"/>
      <c r="F7" s="610"/>
    </row>
    <row r="8" spans="2:6" ht="106.15" customHeight="1" x14ac:dyDescent="0.2">
      <c r="B8" s="602" t="s">
        <v>767</v>
      </c>
      <c r="C8" s="603"/>
      <c r="D8" s="603"/>
      <c r="E8" s="603"/>
      <c r="F8" s="604"/>
    </row>
    <row r="9" spans="2:6" ht="114" customHeight="1" x14ac:dyDescent="0.2">
      <c r="B9" s="607" t="s">
        <v>372</v>
      </c>
      <c r="C9" s="608"/>
      <c r="D9" s="608"/>
      <c r="E9" s="609"/>
      <c r="F9" s="610"/>
    </row>
    <row r="10" spans="2:6" ht="114" customHeight="1" x14ac:dyDescent="0.2">
      <c r="B10" s="602" t="s">
        <v>766</v>
      </c>
      <c r="C10" s="603"/>
      <c r="D10" s="603"/>
      <c r="E10" s="603"/>
      <c r="F10" s="604"/>
    </row>
    <row r="11" spans="2:6" ht="72" customHeight="1" x14ac:dyDescent="0.2">
      <c r="B11" s="607" t="s">
        <v>373</v>
      </c>
      <c r="C11" s="608"/>
      <c r="D11" s="608"/>
      <c r="E11" s="609"/>
      <c r="F11" s="610"/>
    </row>
    <row r="12" spans="2:6" ht="72" customHeight="1" x14ac:dyDescent="0.2">
      <c r="B12" s="602" t="s">
        <v>766</v>
      </c>
      <c r="C12" s="603"/>
      <c r="D12" s="603"/>
      <c r="E12" s="603"/>
      <c r="F12" s="604"/>
    </row>
    <row r="13" spans="2:6" ht="36.75" customHeight="1" x14ac:dyDescent="0.2">
      <c r="B13" s="607" t="s">
        <v>374</v>
      </c>
      <c r="C13" s="608"/>
      <c r="D13" s="608"/>
      <c r="E13" s="609"/>
      <c r="F13" s="610"/>
    </row>
    <row r="14" spans="2:6" ht="76.150000000000006" customHeight="1" x14ac:dyDescent="0.2">
      <c r="B14" s="602" t="s">
        <v>766</v>
      </c>
      <c r="C14" s="603"/>
      <c r="D14" s="603"/>
      <c r="E14" s="603"/>
      <c r="F14" s="604"/>
    </row>
    <row r="15" spans="2:6" ht="63.75" customHeight="1" x14ac:dyDescent="0.2">
      <c r="B15" s="607" t="s">
        <v>375</v>
      </c>
      <c r="C15" s="608"/>
      <c r="D15" s="608"/>
      <c r="E15" s="609"/>
      <c r="F15" s="610"/>
    </row>
    <row r="16" spans="2:6" ht="63.75" customHeight="1" x14ac:dyDescent="0.2">
      <c r="B16" s="602" t="s">
        <v>766</v>
      </c>
      <c r="C16" s="603"/>
      <c r="D16" s="603"/>
      <c r="E16" s="603"/>
      <c r="F16" s="604"/>
    </row>
    <row r="17" spans="2:7" ht="17.25" customHeight="1" x14ac:dyDescent="0.2">
      <c r="B17" s="619" t="s">
        <v>376</v>
      </c>
      <c r="C17" s="619"/>
      <c r="D17" s="619"/>
      <c r="E17" s="620"/>
      <c r="F17" s="620"/>
    </row>
    <row r="18" spans="2:7" ht="57.75" customHeight="1" x14ac:dyDescent="0.2">
      <c r="B18" s="607" t="s">
        <v>377</v>
      </c>
      <c r="C18" s="608"/>
      <c r="D18" s="608"/>
      <c r="E18" s="609"/>
      <c r="F18" s="610"/>
    </row>
    <row r="19" spans="2:7" ht="83.45" customHeight="1" x14ac:dyDescent="0.2">
      <c r="B19" s="602" t="s">
        <v>766</v>
      </c>
      <c r="C19" s="603"/>
      <c r="D19" s="603"/>
      <c r="E19" s="603"/>
      <c r="F19" s="604"/>
    </row>
    <row r="20" spans="2:7" ht="72" customHeight="1" x14ac:dyDescent="0.2">
      <c r="B20" s="607" t="s">
        <v>378</v>
      </c>
      <c r="C20" s="608"/>
      <c r="D20" s="608"/>
      <c r="E20" s="609"/>
      <c r="F20" s="610"/>
    </row>
    <row r="21" spans="2:7" ht="88.9" customHeight="1" x14ac:dyDescent="0.2">
      <c r="B21" s="624" t="s">
        <v>766</v>
      </c>
      <c r="C21" s="625"/>
      <c r="D21" s="625"/>
      <c r="E21" s="625"/>
      <c r="F21" s="626"/>
    </row>
    <row r="22" spans="2:7" ht="69.75" customHeight="1" x14ac:dyDescent="0.2">
      <c r="B22" s="621" t="s">
        <v>379</v>
      </c>
      <c r="C22" s="622"/>
      <c r="D22" s="622"/>
      <c r="E22" s="622"/>
      <c r="F22" s="623"/>
    </row>
    <row r="23" spans="2:7" ht="97.9" customHeight="1" x14ac:dyDescent="0.2">
      <c r="B23" s="627" t="s">
        <v>766</v>
      </c>
      <c r="C23" s="628"/>
      <c r="D23" s="628"/>
      <c r="E23" s="628"/>
      <c r="F23" s="629"/>
    </row>
    <row r="24" spans="2:7" ht="76.5" customHeight="1" x14ac:dyDescent="0.2">
      <c r="B24" s="607" t="s">
        <v>380</v>
      </c>
      <c r="C24" s="608"/>
      <c r="D24" s="608"/>
      <c r="E24" s="609"/>
      <c r="F24" s="610"/>
      <c r="G24" s="241"/>
    </row>
    <row r="25" spans="2:7" ht="0.75" customHeight="1" x14ac:dyDescent="0.2">
      <c r="B25" s="611"/>
      <c r="C25" s="612"/>
      <c r="D25" s="612"/>
      <c r="E25" s="612"/>
      <c r="F25" s="613"/>
      <c r="G25" s="242"/>
    </row>
    <row r="26" spans="2:7" ht="0.75" customHeight="1" x14ac:dyDescent="0.2">
      <c r="B26" s="544"/>
      <c r="C26" s="545"/>
      <c r="D26" s="545"/>
      <c r="E26" s="545"/>
      <c r="F26" s="546"/>
      <c r="G26" s="553"/>
    </row>
    <row r="27" spans="2:7" ht="105.6" customHeight="1" x14ac:dyDescent="0.2">
      <c r="B27" s="597" t="s">
        <v>766</v>
      </c>
      <c r="C27" s="598"/>
      <c r="D27" s="598"/>
      <c r="E27" s="598"/>
      <c r="F27" s="599"/>
      <c r="G27" s="553"/>
    </row>
    <row r="28" spans="2:7" s="243" customFormat="1" ht="50.25" customHeight="1" x14ac:dyDescent="0.2">
      <c r="B28" s="607" t="s">
        <v>381</v>
      </c>
      <c r="C28" s="608"/>
      <c r="D28" s="608"/>
      <c r="E28" s="609"/>
      <c r="F28" s="610"/>
    </row>
    <row r="29" spans="2:7" s="243" customFormat="1" ht="63.75" customHeight="1" x14ac:dyDescent="0.2">
      <c r="B29" s="611"/>
      <c r="C29" s="612"/>
      <c r="D29" s="612"/>
      <c r="E29" s="612"/>
      <c r="F29" s="613"/>
    </row>
    <row r="30" spans="2:7" s="243" customFormat="1" ht="115.9" customHeight="1" x14ac:dyDescent="0.2">
      <c r="B30" s="594" t="s">
        <v>766</v>
      </c>
      <c r="C30" s="595"/>
      <c r="D30" s="595"/>
      <c r="E30" s="595"/>
      <c r="F30" s="596"/>
    </row>
    <row r="31" spans="2:7" ht="31.5" customHeight="1" x14ac:dyDescent="0.2">
      <c r="B31" s="607" t="s">
        <v>382</v>
      </c>
      <c r="C31" s="608"/>
      <c r="D31" s="608"/>
      <c r="E31" s="609"/>
      <c r="F31" s="610"/>
    </row>
    <row r="32" spans="2:7" ht="136.5" customHeight="1" x14ac:dyDescent="0.2">
      <c r="B32" s="611"/>
      <c r="C32" s="612"/>
      <c r="D32" s="612"/>
      <c r="E32" s="612"/>
      <c r="F32" s="613"/>
    </row>
    <row r="33" spans="2:6" ht="94.9" customHeight="1" x14ac:dyDescent="0.2">
      <c r="B33" s="597" t="s">
        <v>766</v>
      </c>
      <c r="C33" s="598"/>
      <c r="D33" s="598"/>
      <c r="E33" s="598"/>
      <c r="F33" s="599"/>
    </row>
    <row r="34" spans="2:6" ht="18.75" customHeight="1" x14ac:dyDescent="0.25">
      <c r="B34" s="616" t="s">
        <v>383</v>
      </c>
      <c r="C34" s="617"/>
      <c r="D34" s="617"/>
      <c r="E34" s="618"/>
      <c r="F34" s="618"/>
    </row>
    <row r="35" spans="2:6" ht="23.25" customHeight="1" x14ac:dyDescent="0.2">
      <c r="B35" s="607" t="s">
        <v>384</v>
      </c>
      <c r="C35" s="608"/>
      <c r="D35" s="608"/>
      <c r="E35" s="609"/>
      <c r="F35" s="610"/>
    </row>
    <row r="36" spans="2:6" ht="81" customHeight="1" x14ac:dyDescent="0.2">
      <c r="B36" s="611"/>
      <c r="C36" s="612"/>
      <c r="D36" s="612"/>
      <c r="E36" s="612"/>
      <c r="F36" s="613"/>
    </row>
    <row r="37" spans="2:6" ht="81" customHeight="1" x14ac:dyDescent="0.2">
      <c r="B37" s="594" t="s">
        <v>766</v>
      </c>
      <c r="C37" s="595"/>
      <c r="D37" s="595"/>
      <c r="E37" s="595"/>
      <c r="F37" s="596"/>
    </row>
    <row r="38" spans="2:6" ht="20.25" customHeight="1" x14ac:dyDescent="0.2">
      <c r="B38" s="607" t="s">
        <v>385</v>
      </c>
      <c r="C38" s="608"/>
      <c r="D38" s="608"/>
      <c r="E38" s="609"/>
      <c r="F38" s="610"/>
    </row>
    <row r="39" spans="2:6" ht="78" customHeight="1" x14ac:dyDescent="0.2">
      <c r="B39" s="611"/>
      <c r="C39" s="612"/>
      <c r="D39" s="612"/>
      <c r="E39" s="612"/>
      <c r="F39" s="613"/>
    </row>
    <row r="40" spans="2:6" ht="96" customHeight="1" x14ac:dyDescent="0.2">
      <c r="B40" s="597" t="s">
        <v>766</v>
      </c>
      <c r="C40" s="598"/>
      <c r="D40" s="598"/>
      <c r="E40" s="598"/>
      <c r="F40" s="599"/>
    </row>
    <row r="41" spans="2:6" ht="30.75" customHeight="1" x14ac:dyDescent="0.2">
      <c r="B41" s="607" t="s">
        <v>386</v>
      </c>
      <c r="C41" s="608"/>
      <c r="D41" s="608"/>
      <c r="E41" s="609"/>
      <c r="F41" s="610"/>
    </row>
    <row r="42" spans="2:6" ht="60.75" customHeight="1" x14ac:dyDescent="0.2">
      <c r="B42" s="611"/>
      <c r="C42" s="612"/>
      <c r="D42" s="612"/>
      <c r="E42" s="612"/>
      <c r="F42" s="613"/>
    </row>
    <row r="43" spans="2:6" ht="123.6" customHeight="1" x14ac:dyDescent="0.2">
      <c r="B43" s="597" t="s">
        <v>766</v>
      </c>
      <c r="C43" s="600"/>
      <c r="D43" s="600"/>
      <c r="E43" s="600"/>
      <c r="F43" s="601"/>
    </row>
    <row r="44" spans="2:6" ht="44.25" customHeight="1" x14ac:dyDescent="0.2">
      <c r="B44" s="607" t="s">
        <v>387</v>
      </c>
      <c r="C44" s="608"/>
      <c r="D44" s="608"/>
      <c r="E44" s="609"/>
      <c r="F44" s="610"/>
    </row>
    <row r="45" spans="2:6" ht="27.75" customHeight="1" x14ac:dyDescent="0.2">
      <c r="B45" s="608" t="s">
        <v>388</v>
      </c>
      <c r="C45" s="608"/>
      <c r="D45" s="608"/>
      <c r="E45" s="608"/>
      <c r="F45" s="608"/>
    </row>
    <row r="46" spans="2:6" ht="57" customHeight="1" x14ac:dyDescent="0.2">
      <c r="B46" s="614"/>
      <c r="C46" s="614"/>
      <c r="D46" s="614"/>
      <c r="E46" s="614"/>
      <c r="F46" s="614"/>
    </row>
    <row r="47" spans="2:6" ht="33" customHeight="1" x14ac:dyDescent="0.2">
      <c r="B47" s="614" t="s">
        <v>389</v>
      </c>
      <c r="C47" s="614"/>
      <c r="D47" s="614"/>
      <c r="E47" s="614"/>
      <c r="F47" s="614"/>
    </row>
    <row r="48" spans="2:6" x14ac:dyDescent="0.2">
      <c r="B48" s="615"/>
      <c r="C48" s="615"/>
      <c r="D48" s="615"/>
      <c r="E48" s="615"/>
      <c r="F48" s="615"/>
    </row>
    <row r="50" spans="2:6" x14ac:dyDescent="0.2">
      <c r="B50" s="605" t="s">
        <v>389</v>
      </c>
      <c r="C50" s="605"/>
      <c r="D50" s="605"/>
      <c r="E50" s="605"/>
      <c r="F50" s="605"/>
    </row>
    <row r="51" spans="2:6" x14ac:dyDescent="0.2">
      <c r="B51" s="606"/>
      <c r="C51" s="606"/>
      <c r="D51" s="606"/>
      <c r="E51" s="606"/>
      <c r="F51" s="606"/>
    </row>
    <row r="52" spans="2:6" ht="26.25" customHeight="1" x14ac:dyDescent="0.2">
      <c r="B52" s="606"/>
      <c r="C52" s="606"/>
      <c r="D52" s="606"/>
      <c r="E52" s="606"/>
      <c r="F52" s="606"/>
    </row>
    <row r="60" spans="2:6" x14ac:dyDescent="0.2">
      <c r="E60" s="244"/>
    </row>
  </sheetData>
  <sheetProtection algorithmName="SHA-512" hashValue="02zNQgDgqUmhN2XYpI2Dg9/JRwonDUfeJH+MpFIEii5XLbtohhSbla8Jya3dWjk2klkVV4LL+zWMQooQ5vSf4A==" saltValue="xBSEzbmKTdeWCXQ0FX2lDg==" spinCount="100000" sheet="1" selectLockedCells="1"/>
  <mergeCells count="39">
    <mergeCell ref="B7:F7"/>
    <mergeCell ref="B1:F1"/>
    <mergeCell ref="B2:F2"/>
    <mergeCell ref="B4:F4"/>
    <mergeCell ref="B5:F5"/>
    <mergeCell ref="B6:F6"/>
    <mergeCell ref="B28:F29"/>
    <mergeCell ref="B31:F32"/>
    <mergeCell ref="B19:F19"/>
    <mergeCell ref="B21:F21"/>
    <mergeCell ref="B23:F23"/>
    <mergeCell ref="B27:F27"/>
    <mergeCell ref="B17:F17"/>
    <mergeCell ref="B18:F18"/>
    <mergeCell ref="B20:F20"/>
    <mergeCell ref="B22:F22"/>
    <mergeCell ref="B24:F25"/>
    <mergeCell ref="B50:F52"/>
    <mergeCell ref="B35:F36"/>
    <mergeCell ref="B38:F39"/>
    <mergeCell ref="B41:F42"/>
    <mergeCell ref="B44:F44"/>
    <mergeCell ref="B45:F46"/>
    <mergeCell ref="B47:F48"/>
    <mergeCell ref="B8:F8"/>
    <mergeCell ref="B10:F10"/>
    <mergeCell ref="B12:F12"/>
    <mergeCell ref="B14:F14"/>
    <mergeCell ref="B16:F16"/>
    <mergeCell ref="B9:F9"/>
    <mergeCell ref="B11:F11"/>
    <mergeCell ref="B13:F13"/>
    <mergeCell ref="B15:F15"/>
    <mergeCell ref="B30:F30"/>
    <mergeCell ref="B33:F33"/>
    <mergeCell ref="B37:F37"/>
    <mergeCell ref="B40:F40"/>
    <mergeCell ref="B43:F43"/>
    <mergeCell ref="B34:F34"/>
  </mergeCells>
  <printOptions horizontalCentered="1"/>
  <pageMargins left="0.70866141732283472" right="0.70866141732283472" top="0.74803149606299213" bottom="0.74803149606299213" header="0.31496062992125984" footer="0.31496062992125984"/>
  <pageSetup paperSize="9" scale="75" orientation="portrait" r:id="rId1"/>
  <headerFooter>
    <oddHeader>&amp;R&amp;9 1912-V/21
PZI</oddHeader>
    <oddFooter>&amp;R&amp;9&amp;P/&amp;N</oddFooter>
  </headerFooter>
  <rowBreaks count="2" manualBreakCount="2">
    <brk id="23" max="7" man="1"/>
    <brk id="40"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13</vt:i4>
      </vt:variant>
      <vt:variant>
        <vt:lpstr>Imenovani obsegi</vt:lpstr>
      </vt:variant>
      <vt:variant>
        <vt:i4>14</vt:i4>
      </vt:variant>
    </vt:vector>
  </HeadingPairs>
  <TitlesOfParts>
    <vt:vector size="27" baseType="lpstr">
      <vt:lpstr>Rekapitulacija skupaj</vt:lpstr>
      <vt:lpstr>Rekapitulacija KA</vt:lpstr>
      <vt:lpstr>0-Preddela</vt:lpstr>
      <vt:lpstr>KANAL K1</vt:lpstr>
      <vt:lpstr>KANAL M1</vt:lpstr>
      <vt:lpstr>kubature</vt:lpstr>
      <vt:lpstr>PRVA STRAN</vt:lpstr>
      <vt:lpstr>Uvodne opombe</vt:lpstr>
      <vt:lpstr>Obrazec</vt:lpstr>
      <vt:lpstr>Rekapitulacija VO</vt:lpstr>
      <vt:lpstr>SPL-TUJE</vt:lpstr>
      <vt:lpstr>V1 in V2</vt:lpstr>
      <vt:lpstr>PRIKLJUČKI</vt:lpstr>
      <vt:lpstr>'0-Preddela'!Področje_tiskanja</vt:lpstr>
      <vt:lpstr>'KANAL K1'!Področje_tiskanja</vt:lpstr>
      <vt:lpstr>'KANAL M1'!Področje_tiskanja</vt:lpstr>
      <vt:lpstr>Obrazec!Področje_tiskanja</vt:lpstr>
      <vt:lpstr>PRIKLJUČKI!Področje_tiskanja</vt:lpstr>
      <vt:lpstr>'PRVA STRAN'!Področje_tiskanja</vt:lpstr>
      <vt:lpstr>'Rekapitulacija KA'!Področje_tiskanja</vt:lpstr>
      <vt:lpstr>'Rekapitulacija skupaj'!Področje_tiskanja</vt:lpstr>
      <vt:lpstr>'Rekapitulacija VO'!Področje_tiskanja</vt:lpstr>
      <vt:lpstr>'SPL-TUJE'!Področje_tiskanja</vt:lpstr>
      <vt:lpstr>'Uvodne opombe'!Področje_tiskanja</vt:lpstr>
      <vt:lpstr>'V1 in V2'!Področje_tiskanja</vt:lpstr>
      <vt:lpstr>'KANAL K1'!Tiskanje_naslovov</vt:lpstr>
      <vt:lpstr>'KANAL M1'!Tiskanje_naslovov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dc:creator>
  <cp:lastModifiedBy>Uporabnik sistema Windows</cp:lastModifiedBy>
  <cp:lastPrinted>2022-10-06T14:08:26Z</cp:lastPrinted>
  <dcterms:created xsi:type="dcterms:W3CDTF">2001-04-14T14:29:31Z</dcterms:created>
  <dcterms:modified xsi:type="dcterms:W3CDTF">2023-05-12T05:24:07Z</dcterms:modified>
</cp:coreProperties>
</file>