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rika\Revizije\"/>
    </mc:Choice>
  </mc:AlternateContent>
  <bookViews>
    <workbookView xWindow="0" yWindow="0" windowWidth="21480" windowHeight="9255" firstSheet="4" activeTab="7"/>
  </bookViews>
  <sheets>
    <sheet name="PRVA STRAN" sheetId="1" r:id="rId1"/>
    <sheet name="Uvodne opombe" sheetId="5" r:id="rId2"/>
    <sheet name="Obrazec" sheetId="7" r:id="rId3"/>
    <sheet name="Rekapitulacija" sheetId="4" r:id="rId4"/>
    <sheet name="SPL-TUJE" sheetId="6" r:id="rId5"/>
    <sheet name="TRŽAŠKA-jug" sheetId="11" r:id="rId6"/>
    <sheet name="PRIKLJUČKI-jug" sheetId="13" r:id="rId7"/>
    <sheet name="TRŽAŠKA-sever" sheetId="15" r:id="rId8"/>
    <sheet name="PRIKLJUČKI-sever" sheetId="16" r:id="rId9"/>
  </sheets>
  <definedNames>
    <definedName name="_xlnm.Print_Area" localSheetId="2">Obrazec!$A$1:$G$39</definedName>
    <definedName name="_xlnm.Print_Area" localSheetId="6">'PRIKLJUČKI-jug'!$A$1:$G$261</definedName>
    <definedName name="_xlnm.Print_Area" localSheetId="8">'PRIKLJUČKI-sever'!$A$1:$G$240</definedName>
    <definedName name="_xlnm.Print_Area" localSheetId="0">'PRVA STRAN'!$A$1:$J$45</definedName>
    <definedName name="_xlnm.Print_Area" localSheetId="3">Rekapitulacija!$A$1:$I$34</definedName>
    <definedName name="_xlnm.Print_Area" localSheetId="4">'SPL-TUJE'!$A$1:$G$58</definedName>
    <definedName name="_xlnm.Print_Area" localSheetId="5">'TRŽAŠKA-jug'!$A$1:$G$503</definedName>
    <definedName name="_xlnm.Print_Area" localSheetId="7">'TRŽAŠKA-sever'!$A$1:$G$412</definedName>
    <definedName name="_xlnm.Print_Area" localSheetId="1">'Uvodne opombe'!$A$1:$J$39</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9" i="13" l="1"/>
  <c r="E116" i="13" s="1"/>
  <c r="E113" i="16"/>
  <c r="E111" i="16"/>
  <c r="E110" i="13"/>
  <c r="G110" i="13" s="1"/>
  <c r="E107" i="16"/>
  <c r="G107" i="16" s="1"/>
  <c r="E105" i="16"/>
  <c r="E99" i="16"/>
  <c r="E97" i="16"/>
  <c r="E93" i="16"/>
  <c r="E95" i="16"/>
  <c r="E92" i="16"/>
  <c r="E91" i="16"/>
  <c r="E88" i="16"/>
  <c r="E82" i="16"/>
  <c r="E69" i="16"/>
  <c r="E57" i="16"/>
  <c r="E146" i="16"/>
  <c r="G146" i="16" s="1"/>
  <c r="E140" i="16"/>
  <c r="G140" i="16" s="1"/>
  <c r="E141" i="16"/>
  <c r="G141" i="16" s="1"/>
  <c r="E142" i="16"/>
  <c r="G142" i="16" s="1"/>
  <c r="E139" i="16"/>
  <c r="C140" i="16"/>
  <c r="C141" i="16"/>
  <c r="C142" i="16"/>
  <c r="C139" i="16"/>
  <c r="E136" i="16"/>
  <c r="G136" i="16" s="1"/>
  <c r="E134" i="16"/>
  <c r="E129" i="16"/>
  <c r="G129" i="16" s="1"/>
  <c r="E235" i="16"/>
  <c r="G235" i="16" s="1"/>
  <c r="E234" i="16"/>
  <c r="G234" i="16" s="1"/>
  <c r="E236" i="16"/>
  <c r="G236" i="16" s="1"/>
  <c r="E232" i="16"/>
  <c r="E231" i="16"/>
  <c r="E227" i="16"/>
  <c r="G227" i="16" s="1"/>
  <c r="G219" i="16"/>
  <c r="E200" i="16"/>
  <c r="E131" i="16" s="1"/>
  <c r="G201" i="16"/>
  <c r="G199" i="16"/>
  <c r="E209" i="13"/>
  <c r="E85" i="13"/>
  <c r="G228" i="16"/>
  <c r="E135" i="13" l="1"/>
  <c r="E106" i="16"/>
  <c r="G106" i="16" s="1"/>
  <c r="E103" i="16"/>
  <c r="E55" i="16"/>
  <c r="E144" i="16"/>
  <c r="G181" i="11" l="1"/>
  <c r="E94" i="13" l="1"/>
  <c r="E72" i="13"/>
  <c r="E98" i="13" l="1"/>
  <c r="G387" i="11"/>
  <c r="G384" i="11"/>
  <c r="E100" i="13" l="1"/>
  <c r="E184" i="11"/>
  <c r="G146" i="11"/>
  <c r="G269" i="11"/>
  <c r="E140" i="13" l="1"/>
  <c r="G140" i="13" s="1"/>
  <c r="E138" i="13"/>
  <c r="E144" i="13"/>
  <c r="G144" i="13" s="1"/>
  <c r="E145" i="13"/>
  <c r="G145" i="13" s="1"/>
  <c r="E146" i="13"/>
  <c r="G146" i="13" s="1"/>
  <c r="E147" i="13"/>
  <c r="G147" i="13" s="1"/>
  <c r="E143" i="13"/>
  <c r="C144" i="13"/>
  <c r="C145" i="13"/>
  <c r="C146" i="13"/>
  <c r="C147" i="13"/>
  <c r="C143" i="13"/>
  <c r="E249" i="13"/>
  <c r="G249" i="13" s="1"/>
  <c r="E151" i="13"/>
  <c r="G151" i="13" s="1"/>
  <c r="E255" i="13"/>
  <c r="E254" i="13"/>
  <c r="E256" i="13"/>
  <c r="G245" i="13"/>
  <c r="G244" i="13"/>
  <c r="G251" i="13"/>
  <c r="G250" i="13"/>
  <c r="G239" i="13"/>
  <c r="G238" i="13"/>
  <c r="G237" i="13"/>
  <c r="E137" i="11"/>
  <c r="E124" i="15"/>
  <c r="E106" i="15"/>
  <c r="G131" i="11"/>
  <c r="E120" i="11"/>
  <c r="E118" i="11"/>
  <c r="E115" i="11"/>
  <c r="E102" i="11"/>
  <c r="G80" i="11"/>
  <c r="G79" i="11"/>
  <c r="E149" i="13" l="1"/>
  <c r="G449" i="11" l="1"/>
  <c r="G58" i="15"/>
  <c r="G70" i="11"/>
  <c r="G67" i="11"/>
  <c r="G446" i="11"/>
  <c r="G455" i="11"/>
  <c r="G454" i="11"/>
  <c r="G451" i="11"/>
  <c r="G450" i="11"/>
  <c r="G448" i="11"/>
  <c r="G447" i="11"/>
  <c r="G445" i="11"/>
  <c r="E441" i="11"/>
  <c r="G441" i="11" s="1"/>
  <c r="G442" i="11"/>
  <c r="G419" i="11"/>
  <c r="G418" i="11"/>
  <c r="G422" i="11"/>
  <c r="G420" i="11"/>
  <c r="G415" i="11"/>
  <c r="G407" i="11"/>
  <c r="G405" i="11"/>
  <c r="G397" i="15"/>
  <c r="G398" i="15"/>
  <c r="G396" i="15"/>
  <c r="E391" i="15"/>
  <c r="E392" i="15"/>
  <c r="E475" i="11" l="1"/>
  <c r="E489" i="11" s="1"/>
  <c r="G144" i="11" l="1"/>
  <c r="G406" i="15"/>
  <c r="G395" i="15"/>
  <c r="G391" i="15"/>
  <c r="G392" i="15"/>
  <c r="G403" i="15"/>
  <c r="G367" i="15"/>
  <c r="G133" i="15"/>
  <c r="G118" i="15"/>
  <c r="G131" i="15"/>
  <c r="G55" i="15" l="1"/>
  <c r="G70" i="15" l="1"/>
  <c r="G69" i="15"/>
  <c r="G61" i="15"/>
  <c r="E129" i="15"/>
  <c r="E135" i="15" s="1"/>
  <c r="E108" i="15"/>
  <c r="E103" i="15"/>
  <c r="E89" i="15"/>
  <c r="E74" i="15"/>
  <c r="E194" i="16" l="1"/>
  <c r="G194" i="16" s="1"/>
  <c r="G213" i="13"/>
  <c r="G214" i="13"/>
  <c r="G215" i="13"/>
  <c r="G35" i="6"/>
  <c r="G27" i="6"/>
  <c r="E179" i="15"/>
  <c r="E178" i="15"/>
  <c r="E333" i="15"/>
  <c r="G288" i="15"/>
  <c r="G277" i="15"/>
  <c r="G273" i="15"/>
  <c r="G287" i="15"/>
  <c r="G283" i="15"/>
  <c r="G253" i="15"/>
  <c r="G255" i="15"/>
  <c r="G256" i="15"/>
  <c r="G233" i="16"/>
  <c r="G232" i="16"/>
  <c r="G231" i="16"/>
  <c r="G224" i="16"/>
  <c r="G220" i="16"/>
  <c r="G218" i="16"/>
  <c r="G217" i="16"/>
  <c r="G214" i="16"/>
  <c r="G211" i="16"/>
  <c r="G210" i="16"/>
  <c r="G206" i="16"/>
  <c r="G205" i="16"/>
  <c r="G202" i="16"/>
  <c r="G200" i="16"/>
  <c r="G198" i="16"/>
  <c r="G197" i="16"/>
  <c r="E191" i="16"/>
  <c r="E192" i="16" s="1"/>
  <c r="E150" i="16"/>
  <c r="G150" i="16" s="1"/>
  <c r="G148" i="16"/>
  <c r="G144" i="16"/>
  <c r="G139" i="16"/>
  <c r="G134" i="16"/>
  <c r="G131" i="16"/>
  <c r="G113" i="16"/>
  <c r="G105" i="16"/>
  <c r="G103" i="16"/>
  <c r="G99" i="16"/>
  <c r="G91" i="16"/>
  <c r="G85" i="16"/>
  <c r="G69" i="16"/>
  <c r="G65" i="16"/>
  <c r="G67" i="16"/>
  <c r="G66" i="16"/>
  <c r="G64" i="16"/>
  <c r="G63" i="16"/>
  <c r="G57" i="16"/>
  <c r="E60" i="16" l="1"/>
  <c r="G55" i="16"/>
  <c r="G88" i="16"/>
  <c r="G92" i="16"/>
  <c r="E193" i="16"/>
  <c r="G193" i="16" s="1"/>
  <c r="G238" i="16" s="1"/>
  <c r="G240" i="16" s="1"/>
  <c r="G82" i="16"/>
  <c r="G152" i="16"/>
  <c r="G154" i="16" s="1"/>
  <c r="G124" i="16" s="1"/>
  <c r="G7" i="16" s="1"/>
  <c r="G258" i="15"/>
  <c r="G276" i="15"/>
  <c r="G275" i="15"/>
  <c r="G274" i="15"/>
  <c r="G272" i="15"/>
  <c r="G271" i="15"/>
  <c r="G270" i="15"/>
  <c r="G269" i="15"/>
  <c r="G268" i="15"/>
  <c r="G267" i="15"/>
  <c r="G266" i="15"/>
  <c r="G265" i="15"/>
  <c r="G264" i="15"/>
  <c r="G263" i="15"/>
  <c r="G262" i="15"/>
  <c r="G261" i="15"/>
  <c r="G260" i="15"/>
  <c r="G259" i="15"/>
  <c r="G257" i="15"/>
  <c r="G254" i="15"/>
  <c r="G252" i="15"/>
  <c r="G251" i="15"/>
  <c r="G250" i="15"/>
  <c r="G299" i="15"/>
  <c r="G298" i="15"/>
  <c r="G297" i="15"/>
  <c r="G296" i="15"/>
  <c r="G295" i="15"/>
  <c r="G292" i="15"/>
  <c r="G291" i="15"/>
  <c r="G290" i="15"/>
  <c r="G289" i="15"/>
  <c r="G286" i="15"/>
  <c r="G285" i="15"/>
  <c r="G284" i="15"/>
  <c r="G282" i="15"/>
  <c r="G281" i="15"/>
  <c r="G60" i="16" l="1"/>
  <c r="E71" i="16"/>
  <c r="G71" i="16" s="1"/>
  <c r="G95" i="16"/>
  <c r="G183" i="16"/>
  <c r="G8" i="16"/>
  <c r="G111" i="16"/>
  <c r="G199" i="11"/>
  <c r="G194" i="11"/>
  <c r="G190" i="11"/>
  <c r="G73" i="16" l="1"/>
  <c r="G75" i="16" s="1"/>
  <c r="G97" i="16"/>
  <c r="G93" i="16"/>
  <c r="E280" i="11"/>
  <c r="E242" i="15"/>
  <c r="G242" i="15" s="1"/>
  <c r="E238" i="15"/>
  <c r="E247" i="15"/>
  <c r="G247" i="15" s="1"/>
  <c r="E203" i="11"/>
  <c r="E379" i="11"/>
  <c r="G347" i="11"/>
  <c r="E243" i="15"/>
  <c r="E281" i="11"/>
  <c r="E275" i="11"/>
  <c r="G404" i="15"/>
  <c r="G402" i="15"/>
  <c r="G399" i="15"/>
  <c r="G370" i="15"/>
  <c r="G368" i="15"/>
  <c r="G366" i="15"/>
  <c r="G363" i="15"/>
  <c r="G355" i="15"/>
  <c r="G353" i="15"/>
  <c r="G339" i="15"/>
  <c r="E335" i="15"/>
  <c r="G335" i="15" s="1"/>
  <c r="G333" i="15"/>
  <c r="G331" i="15"/>
  <c r="G329" i="15"/>
  <c r="G328" i="15"/>
  <c r="G325" i="15"/>
  <c r="G321" i="15"/>
  <c r="G317" i="15"/>
  <c r="G313" i="15"/>
  <c r="G309" i="15"/>
  <c r="G308" i="15"/>
  <c r="G307" i="15"/>
  <c r="G304" i="15"/>
  <c r="G303" i="15"/>
  <c r="G305" i="15"/>
  <c r="G208" i="15"/>
  <c r="G206" i="15"/>
  <c r="G202" i="15"/>
  <c r="E196" i="15"/>
  <c r="G196" i="15" s="1"/>
  <c r="E190" i="15"/>
  <c r="G190" i="15" s="1"/>
  <c r="E188" i="15"/>
  <c r="G188" i="15" s="1"/>
  <c r="E186" i="15"/>
  <c r="E184" i="15"/>
  <c r="E182" i="15"/>
  <c r="G182" i="15" s="1"/>
  <c r="G179" i="15"/>
  <c r="G175" i="15"/>
  <c r="G174" i="15"/>
  <c r="G171" i="15"/>
  <c r="G170" i="15"/>
  <c r="G167" i="15"/>
  <c r="G166" i="15"/>
  <c r="G165" i="15"/>
  <c r="G159" i="15"/>
  <c r="G157" i="15"/>
  <c r="G129" i="15"/>
  <c r="G127" i="15"/>
  <c r="G124" i="15"/>
  <c r="G120" i="15"/>
  <c r="G119" i="15"/>
  <c r="G108" i="15"/>
  <c r="G107" i="15"/>
  <c r="G106" i="15"/>
  <c r="G103" i="15"/>
  <c r="G94" i="15"/>
  <c r="G92" i="15"/>
  <c r="G76" i="15"/>
  <c r="G74" i="15"/>
  <c r="G72" i="15"/>
  <c r="G66" i="15"/>
  <c r="G65" i="15"/>
  <c r="G64" i="15"/>
  <c r="G63" i="15"/>
  <c r="G62" i="15"/>
  <c r="G60" i="15"/>
  <c r="G59" i="15"/>
  <c r="G53" i="15"/>
  <c r="G49" i="15"/>
  <c r="G47" i="15"/>
  <c r="E381" i="11"/>
  <c r="E209" i="11"/>
  <c r="G209" i="11" s="1"/>
  <c r="E204" i="11"/>
  <c r="G204" i="11" s="1"/>
  <c r="E176" i="11"/>
  <c r="G176" i="11" s="1"/>
  <c r="E215" i="11"/>
  <c r="G215" i="11" s="1"/>
  <c r="E198" i="15" l="1"/>
  <c r="G186" i="15"/>
  <c r="E192" i="15"/>
  <c r="G192" i="15" s="1"/>
  <c r="E162" i="15"/>
  <c r="G162" i="15" s="1"/>
  <c r="E204" i="15"/>
  <c r="G204" i="15" s="1"/>
  <c r="G115" i="16"/>
  <c r="G117" i="16" s="1"/>
  <c r="G38" i="16" s="1"/>
  <c r="G6" i="16" s="1"/>
  <c r="G9" i="16" s="1"/>
  <c r="E337" i="15"/>
  <c r="G337" i="15" s="1"/>
  <c r="E194" i="15"/>
  <c r="G194" i="15" s="1"/>
  <c r="E244" i="15"/>
  <c r="E245" i="15" s="1"/>
  <c r="E246" i="15" s="1"/>
  <c r="G246" i="15" s="1"/>
  <c r="E97" i="15"/>
  <c r="G97" i="15" s="1"/>
  <c r="E111" i="15"/>
  <c r="E117" i="15" s="1"/>
  <c r="G117" i="15" s="1"/>
  <c r="G178" i="15"/>
  <c r="G184" i="15"/>
  <c r="E239" i="15"/>
  <c r="E240" i="15" s="1"/>
  <c r="G408" i="15"/>
  <c r="G410" i="15" s="1"/>
  <c r="G372" i="15"/>
  <c r="G374" i="15" s="1"/>
  <c r="G13" i="15" s="1"/>
  <c r="G357" i="15"/>
  <c r="G359" i="15" s="1"/>
  <c r="G12" i="15" s="1"/>
  <c r="E225" i="11"/>
  <c r="E60" i="11" s="1"/>
  <c r="E91" i="11" s="1"/>
  <c r="I30" i="4" l="1"/>
  <c r="I29" i="4" s="1"/>
  <c r="I7" i="16"/>
  <c r="G11" i="16"/>
  <c r="G12" i="16" s="1"/>
  <c r="E241" i="15"/>
  <c r="G241" i="15" s="1"/>
  <c r="G341" i="15" s="1"/>
  <c r="G343" i="15" s="1"/>
  <c r="E113" i="15"/>
  <c r="G113" i="15" s="1"/>
  <c r="G111" i="15"/>
  <c r="E109" i="15"/>
  <c r="G412" i="15"/>
  <c r="G14" i="15"/>
  <c r="G15" i="15" s="1"/>
  <c r="I22" i="4" s="1"/>
  <c r="G135" i="15"/>
  <c r="G198" i="15"/>
  <c r="E51" i="15"/>
  <c r="E78" i="15" s="1"/>
  <c r="E200" i="15"/>
  <c r="G200" i="15" s="1"/>
  <c r="E204" i="13"/>
  <c r="G204" i="13" s="1"/>
  <c r="E199" i="13"/>
  <c r="G199" i="13" s="1"/>
  <c r="E195" i="13"/>
  <c r="G359" i="11"/>
  <c r="G311" i="11"/>
  <c r="G297" i="11"/>
  <c r="E201" i="13"/>
  <c r="E202" i="13" s="1"/>
  <c r="E271" i="11"/>
  <c r="E272" i="11" s="1"/>
  <c r="G314" i="11"/>
  <c r="G312" i="11"/>
  <c r="G295" i="11"/>
  <c r="G313" i="11"/>
  <c r="G289" i="11"/>
  <c r="G256" i="13"/>
  <c r="G229" i="13"/>
  <c r="G345" i="11"/>
  <c r="G306" i="11"/>
  <c r="G325" i="11"/>
  <c r="G330" i="11"/>
  <c r="E279" i="11"/>
  <c r="E179" i="11" s="1"/>
  <c r="G331" i="11"/>
  <c r="G301" i="11"/>
  <c r="G292" i="11"/>
  <c r="G230" i="13"/>
  <c r="G226" i="13"/>
  <c r="G225" i="13"/>
  <c r="G224" i="13"/>
  <c r="G223" i="13"/>
  <c r="G219" i="13"/>
  <c r="G218" i="13"/>
  <c r="G217" i="13"/>
  <c r="G216" i="13"/>
  <c r="G304" i="11"/>
  <c r="G288" i="11"/>
  <c r="G300" i="11"/>
  <c r="G329" i="11"/>
  <c r="G371" i="11"/>
  <c r="G326" i="11"/>
  <c r="G291" i="11"/>
  <c r="G351" i="11"/>
  <c r="G327" i="11"/>
  <c r="E274" i="11"/>
  <c r="G274" i="11" s="1"/>
  <c r="G323" i="11"/>
  <c r="G298" i="11"/>
  <c r="G339" i="11"/>
  <c r="G338" i="11"/>
  <c r="E56" i="13" l="1"/>
  <c r="E102" i="13"/>
  <c r="E58" i="13"/>
  <c r="E196" i="13"/>
  <c r="E197" i="13" s="1"/>
  <c r="E198" i="13" s="1"/>
  <c r="G198" i="13" s="1"/>
  <c r="E133" i="13"/>
  <c r="G133" i="13" s="1"/>
  <c r="E61" i="13"/>
  <c r="E114" i="13" s="1"/>
  <c r="G279" i="11"/>
  <c r="E175" i="11"/>
  <c r="G210" i="15"/>
  <c r="G212" i="15" s="1"/>
  <c r="G151" i="15" s="1"/>
  <c r="E114" i="15"/>
  <c r="G114" i="15" s="1"/>
  <c r="E273" i="11"/>
  <c r="G273" i="11" s="1"/>
  <c r="G109" i="15"/>
  <c r="E105" i="15"/>
  <c r="G7" i="15"/>
  <c r="G232" i="15"/>
  <c r="G51" i="15"/>
  <c r="E99" i="15"/>
  <c r="G99" i="15" s="1"/>
  <c r="E122" i="15"/>
  <c r="G122" i="15" s="1"/>
  <c r="E101" i="15"/>
  <c r="G101" i="15" s="1"/>
  <c r="E203" i="13"/>
  <c r="G203" i="13" s="1"/>
  <c r="G336" i="11"/>
  <c r="E91" i="13" l="1"/>
  <c r="E95" i="13"/>
  <c r="E96" i="13" s="1"/>
  <c r="G6" i="15"/>
  <c r="G210" i="13"/>
  <c r="E116" i="15" l="1"/>
  <c r="E138" i="15"/>
  <c r="G138" i="15" s="1"/>
  <c r="G78" i="15"/>
  <c r="G80" i="15" l="1"/>
  <c r="G82" i="15" s="1"/>
  <c r="G140" i="15"/>
  <c r="G142" i="15" s="1"/>
  <c r="G5" i="15" s="1"/>
  <c r="G69" i="13"/>
  <c r="G70" i="13"/>
  <c r="G68" i="13"/>
  <c r="G67" i="13"/>
  <c r="G66" i="13"/>
  <c r="G65" i="13"/>
  <c r="G42" i="15" l="1"/>
  <c r="G4" i="15"/>
  <c r="G8" i="15" s="1"/>
  <c r="I21" i="4" s="1"/>
  <c r="I20" i="4" s="1"/>
  <c r="G255" i="13"/>
  <c r="G20" i="15" l="1"/>
  <c r="I8" i="15"/>
  <c r="I20" i="15" l="1"/>
  <c r="G21" i="15"/>
  <c r="G22" i="15" s="1"/>
  <c r="G499" i="11"/>
  <c r="E497" i="11"/>
  <c r="G497" i="11" s="1"/>
  <c r="E495" i="11"/>
  <c r="G495" i="11" s="1"/>
  <c r="E142" i="11"/>
  <c r="G493" i="11" l="1"/>
  <c r="E148" i="11"/>
  <c r="E109" i="11"/>
  <c r="G64" i="11"/>
  <c r="G76" i="11"/>
  <c r="G75" i="11"/>
  <c r="G72" i="11"/>
  <c r="G456" i="11"/>
  <c r="G83" i="11"/>
  <c r="G73" i="11"/>
  <c r="G74" i="11"/>
  <c r="G71" i="11"/>
  <c r="G69" i="11"/>
  <c r="G477" i="11"/>
  <c r="E123" i="11" l="1"/>
  <c r="E125" i="11" s="1"/>
  <c r="G473" i="11"/>
  <c r="E113" i="11"/>
  <c r="G458" i="11"/>
  <c r="G460" i="11" s="1"/>
  <c r="E121" i="11" l="1"/>
  <c r="E480" i="11"/>
  <c r="E482" i="11" s="1"/>
  <c r="E130" i="11"/>
  <c r="G130" i="11" s="1"/>
  <c r="G475" i="11"/>
  <c r="E491" i="11" l="1"/>
  <c r="G491" i="11" s="1"/>
  <c r="G489" i="11"/>
  <c r="E484" i="11"/>
  <c r="G484" i="11" s="1"/>
  <c r="E487" i="11"/>
  <c r="G487" i="11" s="1"/>
  <c r="G480" i="11"/>
  <c r="G482" i="11"/>
  <c r="G200" i="11"/>
  <c r="G195" i="11"/>
  <c r="G189" i="11"/>
  <c r="G501" i="11" l="1"/>
  <c r="G503" i="11" s="1"/>
  <c r="G25" i="11" s="1"/>
  <c r="I24" i="4" s="1"/>
  <c r="E211" i="11" l="1"/>
  <c r="G363" i="11"/>
  <c r="E217" i="11"/>
  <c r="G217" i="11" s="1"/>
  <c r="G374" i="11"/>
  <c r="E207" i="11"/>
  <c r="G207" i="11" s="1"/>
  <c r="G375" i="11"/>
  <c r="G355" i="11"/>
  <c r="G211" i="11" l="1"/>
  <c r="G315" i="11" l="1"/>
  <c r="G340" i="11"/>
  <c r="G317" i="11"/>
  <c r="G294" i="11"/>
  <c r="G307" i="11"/>
  <c r="G302" i="11"/>
  <c r="G290" i="11"/>
  <c r="G305" i="11"/>
  <c r="G350" i="11"/>
  <c r="G310" i="11"/>
  <c r="G309" i="11"/>
  <c r="G324" i="11"/>
  <c r="G349" i="11"/>
  <c r="G341" i="11"/>
  <c r="G328" i="11"/>
  <c r="G322" i="11"/>
  <c r="G335" i="11"/>
  <c r="G296" i="11"/>
  <c r="G337" i="11"/>
  <c r="E389" i="11" l="1"/>
  <c r="G280" i="11"/>
  <c r="E276" i="11"/>
  <c r="E277" i="11" s="1"/>
  <c r="E278" i="11" s="1"/>
  <c r="G278" i="11" l="1"/>
  <c r="G32" i="6"/>
  <c r="G24" i="6"/>
  <c r="E282" i="11" l="1"/>
  <c r="G409" i="11" l="1"/>
  <c r="G411" i="11" s="1"/>
  <c r="G12" i="11" s="1"/>
  <c r="G424" i="11"/>
  <c r="G426" i="11" s="1"/>
  <c r="G13" i="11" s="1"/>
  <c r="G87" i="11"/>
  <c r="G308" i="11" l="1"/>
  <c r="G64" i="13" l="1"/>
  <c r="G143" i="13" l="1"/>
  <c r="G236" i="13"/>
  <c r="G118" i="11" l="1"/>
  <c r="G115" i="11"/>
  <c r="G235" i="11"/>
  <c r="G203" i="11"/>
  <c r="G175" i="11"/>
  <c r="G379" i="11"/>
  <c r="G285" i="11"/>
  <c r="G391" i="11"/>
  <c r="G381" i="11"/>
  <c r="G377" i="11"/>
  <c r="G367" i="11"/>
  <c r="G346" i="11"/>
  <c r="G332" i="11"/>
  <c r="G321" i="11"/>
  <c r="G316" i="11"/>
  <c r="G303" i="11"/>
  <c r="G299" i="11"/>
  <c r="G293" i="11"/>
  <c r="E283" i="11"/>
  <c r="G233" i="11"/>
  <c r="G229" i="11"/>
  <c r="E223" i="11"/>
  <c r="G223" i="11" s="1"/>
  <c r="E213" i="11"/>
  <c r="G198" i="11"/>
  <c r="G193" i="11"/>
  <c r="G188" i="11"/>
  <c r="G187" i="11"/>
  <c r="G172" i="11"/>
  <c r="G170" i="11"/>
  <c r="G140" i="11"/>
  <c r="G137" i="11"/>
  <c r="G133" i="11"/>
  <c r="G132" i="11"/>
  <c r="G119" i="11"/>
  <c r="G109" i="11"/>
  <c r="G106" i="11"/>
  <c r="G104" i="11"/>
  <c r="G89" i="11"/>
  <c r="G85" i="11"/>
  <c r="G68" i="11"/>
  <c r="G62" i="11"/>
  <c r="G58" i="11"/>
  <c r="G56" i="11"/>
  <c r="E219" i="11" l="1"/>
  <c r="G219" i="11" s="1"/>
  <c r="E231" i="11"/>
  <c r="G231" i="11" s="1"/>
  <c r="G213" i="11"/>
  <c r="E117" i="11"/>
  <c r="G148" i="11"/>
  <c r="E284" i="11"/>
  <c r="G184" i="11" s="1"/>
  <c r="E227" i="11"/>
  <c r="G227" i="11" s="1"/>
  <c r="E221" i="11"/>
  <c r="G221" i="11" s="1"/>
  <c r="E135" i="11"/>
  <c r="G135" i="11" s="1"/>
  <c r="G120" i="11"/>
  <c r="G142" i="11"/>
  <c r="G389" i="11"/>
  <c r="G284" i="11" l="1"/>
  <c r="G179" i="11"/>
  <c r="G393" i="11"/>
  <c r="G395" i="11" s="1"/>
  <c r="G121" i="11"/>
  <c r="G225" i="11"/>
  <c r="E111" i="11"/>
  <c r="G111" i="11" s="1"/>
  <c r="G60" i="11"/>
  <c r="G113" i="11"/>
  <c r="E129" i="11"/>
  <c r="G129" i="11" s="1"/>
  <c r="G123" i="11"/>
  <c r="G237" i="11" l="1"/>
  <c r="G239" i="11" s="1"/>
  <c r="G6" i="11" s="1"/>
  <c r="E128" i="11"/>
  <c r="E151" i="11"/>
  <c r="G151" i="11" s="1"/>
  <c r="G91" i="11"/>
  <c r="G260" i="11"/>
  <c r="G7" i="11"/>
  <c r="E126" i="11"/>
  <c r="G126" i="11" s="1"/>
  <c r="G125" i="11"/>
  <c r="G164" i="11" l="1"/>
  <c r="G153" i="11"/>
  <c r="G155" i="11" s="1"/>
  <c r="G5" i="11" s="1"/>
  <c r="G93" i="11"/>
  <c r="G95" i="11" s="1"/>
  <c r="G4" i="11" s="1"/>
  <c r="G8" i="11" l="1"/>
  <c r="I17" i="4" s="1"/>
  <c r="G51" i="11"/>
  <c r="I8" i="11" l="1"/>
  <c r="G246" i="13" l="1"/>
  <c r="G33" i="6" l="1"/>
  <c r="G25" i="6"/>
  <c r="G233" i="13" l="1"/>
  <c r="G257" i="13" l="1"/>
  <c r="G240" i="13" l="1"/>
  <c r="G135" i="13" l="1"/>
  <c r="E74" i="13" l="1"/>
  <c r="G14" i="6" l="1"/>
  <c r="G98" i="13" l="1"/>
  <c r="G149" i="13" l="1"/>
  <c r="E155" i="13"/>
  <c r="G208" i="13"/>
  <c r="G254" i="13" l="1"/>
  <c r="G209" i="13"/>
  <c r="G207" i="13"/>
  <c r="G106" i="13"/>
  <c r="G138" i="13"/>
  <c r="G116" i="13"/>
  <c r="G109" i="13"/>
  <c r="G95" i="13"/>
  <c r="G94" i="13"/>
  <c r="G72" i="13"/>
  <c r="G61" i="13"/>
  <c r="G259" i="13" l="1"/>
  <c r="G261" i="13" s="1"/>
  <c r="G96" i="13"/>
  <c r="G100" i="13"/>
  <c r="G56" i="13"/>
  <c r="G155" i="13"/>
  <c r="G153" i="13"/>
  <c r="G102" i="13"/>
  <c r="G74" i="13"/>
  <c r="G58" i="13"/>
  <c r="G157" i="13" l="1"/>
  <c r="G159" i="13" s="1"/>
  <c r="G127" i="13" s="1"/>
  <c r="G7" i="13" s="1"/>
  <c r="G88" i="13"/>
  <c r="G188" i="13"/>
  <c r="G8" i="13"/>
  <c r="G91" i="13"/>
  <c r="G76" i="13"/>
  <c r="G78" i="13" s="1"/>
  <c r="G85" i="13"/>
  <c r="G114" i="13"/>
  <c r="G118" i="13" l="1"/>
  <c r="G120" i="13" s="1"/>
  <c r="G39" i="13" s="1"/>
  <c r="G6" i="13" s="1"/>
  <c r="G9" i="13" l="1"/>
  <c r="I7" i="13" l="1"/>
  <c r="I27" i="4"/>
  <c r="I26" i="4" s="1"/>
  <c r="G11" i="13"/>
  <c r="G12" i="13" s="1"/>
  <c r="G41" i="6" l="1"/>
  <c r="G56" i="6" l="1"/>
  <c r="G54" i="6"/>
  <c r="G52" i="6"/>
  <c r="G50" i="6"/>
  <c r="G48" i="6"/>
  <c r="G46" i="6"/>
  <c r="G44" i="6" l="1"/>
  <c r="G38" i="6"/>
  <c r="G36" i="6"/>
  <c r="G34" i="6"/>
  <c r="G31" i="6"/>
  <c r="G28" i="6"/>
  <c r="G26" i="6"/>
  <c r="G23" i="6"/>
  <c r="G20" i="6"/>
  <c r="G18" i="6"/>
  <c r="G16" i="6"/>
  <c r="G12" i="6"/>
  <c r="G9" i="6"/>
  <c r="G58" i="6" l="1"/>
  <c r="G5" i="6" l="1"/>
  <c r="I33" i="4" s="1"/>
  <c r="G14" i="11" l="1"/>
  <c r="G15" i="11" s="1"/>
  <c r="I18" i="4" s="1"/>
  <c r="G462" i="11" l="1"/>
  <c r="G20" i="11"/>
  <c r="I16" i="4"/>
  <c r="I4" i="4" s="1"/>
  <c r="I20" i="11" l="1"/>
  <c r="G30" i="11"/>
  <c r="G21" i="11"/>
  <c r="G22" i="11" s="1"/>
  <c r="I5" i="4"/>
  <c r="I6" i="4" s="1"/>
  <c r="I30" i="11" l="1"/>
  <c r="G31" i="11"/>
  <c r="G32" i="11" s="1"/>
</calcChain>
</file>

<file path=xl/sharedStrings.xml><?xml version="1.0" encoding="utf-8"?>
<sst xmlns="http://schemas.openxmlformats.org/spreadsheetml/2006/main" count="1915" uniqueCount="750">
  <si>
    <t>OBJEKT:</t>
  </si>
  <si>
    <t>INVESTITOR:</t>
  </si>
  <si>
    <t>VRSTA DOKUMENTACIJE:</t>
  </si>
  <si>
    <t>PZI</t>
  </si>
  <si>
    <t>DATUM in KRAJ:</t>
  </si>
  <si>
    <t>ŠTEVILKA NAČRTA:</t>
  </si>
  <si>
    <t>UVODNE OPOMBE POPISA</t>
  </si>
  <si>
    <t xml:space="preserve">1. Splošne opombe: </t>
  </si>
  <si>
    <t>Vse morebitne spremembe in dopolnitve lahko izdelajo izključno avtorji navedenih projektov, pri čemer mora biti vsaka sprememba in dopolnitev pisno zavedena v gradbeni dnevnik, ožigosana in podpisana s strani odgovornega projektanta in odgovornega nadzornika.</t>
  </si>
  <si>
    <t>Pri izdelavi ponudbe je potrebno upoštevati vse veljavne predpise (graditev, varnost okolja, varnost in zdravje pri delu in drugo zakonodajo), standarde veljavne v Republiki Sloveniji, tehnične zahteve upravljalca na dan razpisa del in najnovejša pravila stroke! Pri gradnji na območju javnih cest obvezno upoštevati zahteve iz veljavnih tehničnih specifikacij za ceste (TS) v RS.</t>
  </si>
  <si>
    <t>Izvajalec del mora med gradnjo dokumentirati izvedbo del s fotodokumentacijo, ki jo mora ob izstavitvi začasnih situacij posredovati naročniku v digitalni obliki.</t>
  </si>
  <si>
    <t>Vse naprave, elemente in opremo se mora dobaviti z vsemi ustreznimi listinami, certifikati, atesti, garancijami, navodili za obratovanje, vzdrževanje, posluževanje in servisiranje.</t>
  </si>
  <si>
    <t>Vse vgrajene nove mineralne surovine morajo biti pridobljene v legalnem kopu.</t>
  </si>
  <si>
    <t>Pri popisih je upoštevano, da se dela opravljajo v suhem vremenu! Če iz razpisne dokumentacije sledi, da dela ne bo mogoče opraviti le v suhem vremenu, se to upošteva v ceni na enoto!</t>
  </si>
  <si>
    <t>Vse cene so brez DDV!</t>
  </si>
  <si>
    <t>2. Pomembne opombe</t>
  </si>
  <si>
    <t>Popis je veljaven le v kombinaciji z vsemi grafičnimi prilogami, risbami, načrti, tehničnimi poročili in ostalimi sestavinami projekta (elaborati,...).</t>
  </si>
  <si>
    <t xml:space="preserve">V popis so vnešeni le osnovni podatki o sestavnih delih objekta. Natančnejši opisi, način in kvaliteta izdelave in podobno so razvidni iz prej naštetih sestavin projekta. </t>
  </si>
  <si>
    <t xml:space="preserve">Uporaba popisa brez vseh prej omenjenih sestavin projekta NI DOVOLJENA. Ponudba, ki se sklicuje zgolj na tekstualni del popisa ni veljavna oziroma je smatrana kot pomanjkljiva. </t>
  </si>
  <si>
    <t>Z oddajo ponudbe vsak ponudnik izjavlja, da je skrbno preučil vse prej omenjene sestavne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</si>
  <si>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dokumentacija popolna in da je sposoben v popolnosti kvalitetno izvesti predmetni objekt.</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</si>
  <si>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</si>
  <si>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PRI VSEH IZKOPIH IN ZASIPIH JE POTREBNO FAKTOR RAZRAHLJIVOSTI (RAZSUTJA) UPOŠTEVATI V CENI NA ENOTO!</t>
  </si>
  <si>
    <t>Popolna ponudba za izvedbo del mora v ceni na enoto vsebovati tudi stroške:</t>
  </si>
  <si>
    <t xml:space="preserve"> - transportni stroški v območju gradbišča,</t>
  </si>
  <si>
    <t xml:space="preserve"> - splošni stroški pristojbin, zavarovanj in davkov upravnih organov pri prijavi gradbišča, pridobivanju raznih dovoljenj, soglasij,….</t>
  </si>
  <si>
    <t xml:space="preserve"> - obratovalni stroški gradbišča, kot do poraba električne energije, vode, odvoz odpadkov,….., tudi stroški povezani z dobavo in delovanjem prevoznih dizel agregatov na gradbišču.</t>
  </si>
  <si>
    <t xml:space="preserve"> - pridobivanje vseh (tudi internih) potrebnih soglasij in mnenj, vse (tudi interne) meritve kvalitete vgrajenih materialov (kontrola asfaltov, tampona, betonov,....) s potrdili in poročili, vsa atestna dokumentacija, garancije, obratovalna navodila,… vseh vgrajenih naprav.</t>
  </si>
  <si>
    <t xml:space="preserve"> - stroški, ki izhajajo in pogojev o zaporah cest, ki izhajajo iz razpisne dokumentacije, če ti ne 
omogočajo poteka (faznosti) gradnje, ki je predvidena v načrtu!</t>
  </si>
  <si>
    <t xml:space="preserve"> - stroški, ki nastanejo zaradi prilagajanja terminskega plana izvedbe glede na obstoječe stanje,</t>
  </si>
  <si>
    <t xml:space="preserve"> - izdelavo delavniških načrtov za izvedbo posameznih elementov</t>
  </si>
  <si>
    <t xml:space="preserve"> - stroški vseh drobnih instalacijskih del.</t>
  </si>
  <si>
    <t>22% DDV</t>
  </si>
  <si>
    <t>znesek</t>
  </si>
  <si>
    <t>SPL.</t>
  </si>
  <si>
    <t>Opis postavke:</t>
  </si>
  <si>
    <t>enota</t>
  </si>
  <si>
    <t>količina</t>
  </si>
  <si>
    <t>cena</t>
  </si>
  <si>
    <t>SPL.1</t>
  </si>
  <si>
    <t>kpl</t>
  </si>
  <si>
    <t>SPL.2</t>
  </si>
  <si>
    <t>kos</t>
  </si>
  <si>
    <t>SPL.3</t>
  </si>
  <si>
    <t xml:space="preserve"> </t>
  </si>
  <si>
    <t>SPL.4</t>
  </si>
  <si>
    <t>SPL.5</t>
  </si>
  <si>
    <t>SPL.6</t>
  </si>
  <si>
    <t>SPL.7</t>
  </si>
  <si>
    <t>SPL.8</t>
  </si>
  <si>
    <t>SPL.11</t>
  </si>
  <si>
    <t>SPL.12</t>
  </si>
  <si>
    <t>SPL. 14</t>
  </si>
  <si>
    <t xml:space="preserve"> - ELEKTRIKA do 110kV </t>
  </si>
  <si>
    <t>ur</t>
  </si>
  <si>
    <t>3.1.</t>
  </si>
  <si>
    <t xml:space="preserve"> 3.1.1.</t>
  </si>
  <si>
    <t/>
  </si>
  <si>
    <t>DN80</t>
  </si>
  <si>
    <t>m</t>
  </si>
  <si>
    <t>kos (m/6)</t>
  </si>
  <si>
    <t>DN100</t>
  </si>
  <si>
    <t>3.1.30.</t>
  </si>
  <si>
    <t>N80</t>
  </si>
  <si>
    <t>FF80(500)</t>
  </si>
  <si>
    <t>3.1.40.</t>
  </si>
  <si>
    <t>E100</t>
  </si>
  <si>
    <t>3.1.50.</t>
  </si>
  <si>
    <t>Univerzalna enojna spojka s prirobnico; PN≥15 bar. Vijačni in tesnilni material upoštevan v ceni fazonskih kosov.
npr. Hawle Synoflex, +GF+ MULTIJOINT serija 3057,....</t>
  </si>
  <si>
    <t>3.1.70.</t>
  </si>
  <si>
    <t>3.1.269.</t>
  </si>
  <si>
    <t>3.1.270.</t>
  </si>
  <si>
    <t>3.1.271.</t>
  </si>
  <si>
    <t>3.1.275.</t>
  </si>
  <si>
    <t>Opozorilni trak (moder) za označevanje cevi z napisom "POZOR VODOVOD"</t>
  </si>
  <si>
    <t>3.1.300.</t>
  </si>
  <si>
    <t>Nepredviden vodovodni material (% materiala).</t>
  </si>
  <si>
    <t>(brez DDV!)</t>
  </si>
  <si>
    <t>1.1.</t>
  </si>
  <si>
    <t>1.2.</t>
  </si>
  <si>
    <t>1.1.1.</t>
  </si>
  <si>
    <t>1.1.4.</t>
  </si>
  <si>
    <t xml:space="preserve"> 1.1.5. </t>
  </si>
  <si>
    <t xml:space="preserve">Zakoličba osi cevovoda z zavarovanjem osi, oznako horizontalnih in vertikalnih lomov, oznako vozlišč, odcepov in zakoličba mesta prevezave na obstoječi cevovod. </t>
  </si>
  <si>
    <t>1.1.7.</t>
  </si>
  <si>
    <t>Postavitev gradbenih profilov na vzpostavljeno os trase cevovoda ter določitev nivoja za merjenje globine izkopa in polaganje cevovoda</t>
  </si>
  <si>
    <r>
      <t>m</t>
    </r>
    <r>
      <rPr>
        <vertAlign val="superscript"/>
        <sz val="10"/>
        <rFont val="Arial CE"/>
        <charset val="238"/>
      </rPr>
      <t>2</t>
    </r>
  </si>
  <si>
    <r>
      <t>m</t>
    </r>
    <r>
      <rPr>
        <vertAlign val="superscript"/>
        <sz val="10"/>
        <rFont val="Arial CE"/>
        <charset val="238"/>
      </rPr>
      <t>3</t>
    </r>
  </si>
  <si>
    <t>1.1.125.</t>
  </si>
  <si>
    <t>1.1.200.</t>
  </si>
  <si>
    <t>1.1.300.</t>
  </si>
  <si>
    <t>Nepredvidena dela (% preddel).</t>
  </si>
  <si>
    <t>ZEMELJSKA DELA</t>
  </si>
  <si>
    <t>1.2.25.</t>
  </si>
  <si>
    <t>1.2.40.</t>
  </si>
  <si>
    <t xml:space="preserve"> - III. Kategorija kamnine</t>
  </si>
  <si>
    <t>1.2.50.</t>
  </si>
  <si>
    <t xml:space="preserve">Ročno planiranje dna jarka s točnostjo do 3 cm v projektiranem padcu.
</t>
  </si>
  <si>
    <t>1.2.150.</t>
  </si>
  <si>
    <t>1.2.156.</t>
  </si>
  <si>
    <t>1.2.160.</t>
  </si>
  <si>
    <t>1.2.195.</t>
  </si>
  <si>
    <t>t</t>
  </si>
  <si>
    <t xml:space="preserve"> - mešani gradbeni odpadki</t>
  </si>
  <si>
    <t>1.2.250.</t>
  </si>
  <si>
    <t>Polaganje opozorilnega traka nad novo položenim cevovodom na globini cca 70 cm.</t>
  </si>
  <si>
    <t>GRADBENA IN OBRTNIŠKA DELA</t>
  </si>
  <si>
    <t>1.2.348.</t>
  </si>
  <si>
    <t>1.2.349.</t>
  </si>
  <si>
    <t>Prenos in vgradnja betonskih podstavkov (C30/37) cestnih kap na utrjeno površino.</t>
  </si>
  <si>
    <t>1.2.500.</t>
  </si>
  <si>
    <t>DRUGA DELA</t>
  </si>
  <si>
    <t>1.2.800.</t>
  </si>
  <si>
    <t>1.2.900.</t>
  </si>
  <si>
    <t>Nepredvidena zemeljska dela (% zemeljskih del).</t>
  </si>
  <si>
    <t>2.1.</t>
  </si>
  <si>
    <t>2.1.1.</t>
  </si>
  <si>
    <t>2.1.5.</t>
  </si>
  <si>
    <t>2.1.10.</t>
  </si>
  <si>
    <t>2.1.100.</t>
  </si>
  <si>
    <t>Prenos po gradbišču, spuščanje in polaganje fazonskih kosov in armatur v pripravljen jarek oz. jašek, ter poravnanje v vertikalni in horizontalni smeri</t>
  </si>
  <si>
    <t>teža posameznega kosa do 25 kg</t>
  </si>
  <si>
    <t>teža posameznega kosa od 26 do 50 kg</t>
  </si>
  <si>
    <t>2.1.120.</t>
  </si>
  <si>
    <t>2.1.220.</t>
  </si>
  <si>
    <t>DN ≤ 100</t>
  </si>
  <si>
    <t>2.1.500.</t>
  </si>
  <si>
    <t>Dodatna montažna dela na armaturah ob postavitvi na končno niveleto terena (podaljšanja, krajšanja hidrantov, zračnikov,..).</t>
  </si>
  <si>
    <t>2.1.550.</t>
  </si>
  <si>
    <t>Priprava in montaža označevalnih tablic armatur in hidrantov na stebre ali obstoječe objekte)</t>
  </si>
  <si>
    <t>2.1.560.</t>
  </si>
  <si>
    <t>2.1.650.</t>
  </si>
  <si>
    <t>2.1.660.</t>
  </si>
  <si>
    <t>2.1.670.</t>
  </si>
  <si>
    <t>2.1.680.</t>
  </si>
  <si>
    <t>Izvedba meritev pretokov vode na vgrajenih hidrantih s pridobitvijo ustreznega potrdila (po Pravilniku o preizkušanju hidrantnih omrežjih z dopolnitvami upravljalca vodovoda).</t>
  </si>
  <si>
    <t>2.1.780.</t>
  </si>
  <si>
    <t>Prevezava novozgrajenega cevovoda na obstoječe vodovodno omrežje z obdelavo prereza.</t>
  </si>
  <si>
    <t>2.1.790.</t>
  </si>
  <si>
    <t>2.1.900.</t>
  </si>
  <si>
    <t>Nepredviden montažna dela (% montažnih del).</t>
  </si>
  <si>
    <t>VODOVODNI MATERIAL - OBRAZEC 1</t>
  </si>
  <si>
    <t xml:space="preserve">Minimalne zahtevane karakteristike </t>
  </si>
  <si>
    <t>A. STROJNA OPREMA</t>
  </si>
  <si>
    <t>1. CEVOVODI</t>
  </si>
  <si>
    <t>2. ARMATURE (s prirobnicami)</t>
  </si>
  <si>
    <t>3. CESTNE KAPE, POKROVI IN DRUGO</t>
  </si>
  <si>
    <r>
      <rPr>
        <u/>
        <sz val="9"/>
        <rFont val="Arial CE"/>
        <charset val="238"/>
      </rPr>
      <t>Cestne kape za zasune in hidrante:</t>
    </r>
    <r>
      <rPr>
        <sz val="9"/>
        <rFont val="Arial CE"/>
        <charset val="238"/>
      </rPr>
      <t xml:space="preserve">
Teleskopska cestna kapa iz nodularne litine kvalitetne (težke) izvedbe,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
Ustrezati mora zahtevam standarda DIN 4055, DIN 4056 in DIN 4057 odvisno od namena uporabe. </t>
    </r>
    <r>
      <rPr>
        <u/>
        <sz val="9"/>
        <rFont val="Arial CE"/>
        <charset val="238"/>
      </rPr>
      <t/>
    </r>
  </si>
  <si>
    <r>
      <rPr>
        <u/>
        <sz val="9"/>
        <rFont val="Arial CE"/>
        <charset val="238"/>
      </rPr>
      <t>Cestne kape za podtalni zračnik:</t>
    </r>
    <r>
      <rPr>
        <sz val="9"/>
        <rFont val="Arial CE"/>
        <charset val="238"/>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t>
    </r>
  </si>
  <si>
    <r>
      <rPr>
        <u/>
        <sz val="9"/>
        <rFont val="Arial CE"/>
        <charset val="238"/>
      </rPr>
      <t>Teleskopske vgradbene garniture:</t>
    </r>
    <r>
      <rPr>
        <sz val="9"/>
        <rFont val="Arial CE"/>
        <charset val="238"/>
      </rPr>
      <t xml:space="preserve">
Nastavljiv teleskopski komplet za rokovanje podzemnih armatur z zunanjo PEh/PVC zaščito. Kovinskim nasadni element, spojka in vodilo zaščiteni pred korozijo. Dobava skupaj z zaporno armaturo! 
</t>
    </r>
  </si>
  <si>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</si>
  <si>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</si>
  <si>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t>1.</t>
  </si>
  <si>
    <t>1.2.255.</t>
  </si>
  <si>
    <t>3.1.289.</t>
  </si>
  <si>
    <t>Pred izdelavo ponudbe si mora ponudnik ogledati območje predvidene gradnje in obstoječe stanje, zaradi vzpostavitve v prvotno stanje in morebitnih zaščit bližnjih objektov, kar je treba upoštevati pri pripravi ponudbe (cena na enoto)!</t>
  </si>
  <si>
    <t xml:space="preserve">Javni vodovod </t>
  </si>
  <si>
    <t>Projektantski nadzor na gradbišču v času izvedbe. KOMPLET (javni vodovod)</t>
  </si>
  <si>
    <t xml:space="preserve">Opombe: 
PRI VSEH DELIH UPOŠTEVATI NAVODILA KOORDINATORJA ZA ZDRAVJE IN VARNOST PRI DELU TER VARNOSTNI NAČRT.
</t>
  </si>
  <si>
    <t xml:space="preserve"> - pesek 0-4 mm za zasip odkopanih obstoječih komunalnih vodov na mestih križanj s projektiranim vodom (po navodilih upravljalca), ročna vgradnja. </t>
  </si>
  <si>
    <t>Prenos, spuščanje, polaganje in montaža NL cevi na pripravljeno peščeno posteljico, ter poravnanje v vertikalni in horizontalni smeri. Vključno z rezanjem NL cevi, obdelavo robov, montažo ravnih vmesnih kosov po potrebi in po priloženih montažnih shemah, ter dokončna obdelava in zaščita obojčnih spojev.</t>
  </si>
  <si>
    <t>Postavitev novih cestnih kap na niveleto terena (zasuni, hidranti, zračniki, navrtni zasuni).</t>
  </si>
  <si>
    <r>
      <rPr>
        <b/>
        <sz val="10"/>
        <rFont val="Arial CE"/>
        <charset val="238"/>
      </rPr>
      <t xml:space="preserve">Opombe: 
</t>
    </r>
    <r>
      <rPr>
        <sz val="10"/>
        <rFont val="Arial CE"/>
        <charset val="238"/>
      </rPr>
      <t xml:space="preserve">V CENI MONTAŽE SO UPOŠTEVANI VSI MANIPULATIVNI STROŠKI, TER VES DROBNI POTROŠNI IN POMOŽNI MATERIAL!
</t>
    </r>
  </si>
  <si>
    <t>Posamezni ponudnik z oddajo ponudbe izjavlja, da bo predmeten objekt izvajal skladno s predmetno projektno dokumentacijo.</t>
  </si>
  <si>
    <t>Pri gradbenih delih v bližini objektov, mora izvajalec evidentirati stanje obstoječih objektov in infrastrukture, ga zapisniško dokumentirati z lastniki objektov (tudi fotodokumentacija) in to vkalkulirati v cene.</t>
  </si>
  <si>
    <t xml:space="preserve"> - predajo vseh, v načrte vnešenih sprememb med gradnjo (potrjenih s strani odgovornega vodje projekta, odgovornega projektanta in odgovornega nadzornika), </t>
  </si>
  <si>
    <t>Označevalne tablice za označevanje vodovodnih armatur (po DIN 4067 in SIST 1005:1996). Z ALU nosilno ploščo in drobnim pritrdilnim materialom - objemke Ø63 mm, vijaki, sidra,..).</t>
  </si>
  <si>
    <t>Označevalne tablice za označevanje hidrantov (po DIN 4066). Z ALU nosilno ploščo in drobnim pritrdilnim materialom - objemke Ø63mm, vijaki, sidra,..).</t>
  </si>
  <si>
    <t>Jekleni pocinkani stebriček Ø40-63 mm dolžine 2,5-3,0 m, s plastično kapo in pritrdilnim sidrom za stebriček in drobnim ključavničarskim materialom. Možno se namesto stebričkov uporabijo kandelabri predvidene javne razsvetljave! 
Obračun po dejanskih stroških!</t>
  </si>
  <si>
    <r>
      <t xml:space="preserve"> - drobljenec 5/32 za obsip hidrantov in zračnikov (2m</t>
    </r>
    <r>
      <rPr>
        <vertAlign val="superscript"/>
        <sz val="10"/>
        <rFont val="Arial CE"/>
        <charset val="238"/>
      </rPr>
      <t>3</t>
    </r>
    <r>
      <rPr>
        <sz val="10"/>
        <rFont val="Arial CE"/>
        <charset val="238"/>
      </rPr>
      <t>/kos - s strojnim utrjevanjem po plasteh do 30 cm (95 - 98 %, odvisno od globine po Proctorjevem postopku).</t>
    </r>
  </si>
  <si>
    <t>PONUDBA JE VELJAVNA OB IZPOLNJEVANJU VSEH MINIMALNIH ZAHTEV IZ 
OBRAZCA 1 O KARAKTERISTIKAH PONUJENEGA MATERIALA IZ PRILOGE POPISA!</t>
  </si>
  <si>
    <t>Navedbe proizvajalcev in nazivi opreme in materialov v popisu del so navedene le kot primer, katere lastnosti naj ima vgrajena oprema! Ponudba je veljavna le ob izpolnjevanju vseh zahtev iz OBRAZCA 1, ki je sestavni del popisa. Vso opremo mora pred vgradnjo potrditi upravljalec!</t>
  </si>
  <si>
    <t>Gradnja in obnova hišnih vodovodnih priključkov NI predmet tega načrta javnega vodovoda. Za potrebe ocene investicije je v načrtu javnega vodovoda upoštevana OCENA obnove priključkov za potrebe obstoječih porabnikov, ki se ohranjajo!</t>
  </si>
  <si>
    <t>2.1.130.</t>
  </si>
  <si>
    <t>Montaža fazonskih kosov na obojko in spojk po priloženih montažnih shemah, ter dokončna obdelava in zaščita spojev.</t>
  </si>
  <si>
    <t>Montaža prirobničnih fazonskih kosov po priloženih montažnih shemah, ter dokončna obdelava in zaščita spojev pred korozijo.</t>
  </si>
  <si>
    <t>2.1.20.</t>
  </si>
  <si>
    <t>3.1.73.</t>
  </si>
  <si>
    <t>3.1.115.</t>
  </si>
  <si>
    <t>3.1.281</t>
  </si>
  <si>
    <t xml:space="preserve">Tesnilo - zaključna gumijasta manšeta za prehod cevi v/iz zaščitne cevi. </t>
  </si>
  <si>
    <t>3.1.10.</t>
  </si>
  <si>
    <t>1.1.140.</t>
  </si>
  <si>
    <t>Vodovodna cesta 90,</t>
  </si>
  <si>
    <t>1000 Ljubljana</t>
  </si>
  <si>
    <t>SPL. 15</t>
  </si>
  <si>
    <t>SPL. 16</t>
  </si>
  <si>
    <t>SPL. 17</t>
  </si>
  <si>
    <t>SPL. 19</t>
  </si>
  <si>
    <t>SPL. 21</t>
  </si>
  <si>
    <t>3.1.55.</t>
  </si>
  <si>
    <t>1.1.190.</t>
  </si>
  <si>
    <t xml:space="preserve"> - železove litine in jeklo</t>
  </si>
  <si>
    <t>(**)</t>
  </si>
  <si>
    <t>SKUPAJ 1.1.+1.2.+2.1.+3.1. (brez DDV)</t>
  </si>
  <si>
    <t>DN 80 -100</t>
  </si>
  <si>
    <t>Montaža zasunov v jarek z vgradbeno garnituro in cestno kapo po navodilih proizvajalca, ter dokončna obdelava in zaščita spojev pred korozijo.</t>
  </si>
  <si>
    <t>Priprava in montaža stebričkov iz cevi Ø63 dolžine 2,5 - 3 m v temeljna tla s pritrdilnim sidrom. S sanacijo prizadetih utrjenih površin. Obračun po dejanskih stroških, glede na število vgrajenih stebričkov!</t>
  </si>
  <si>
    <r>
      <rPr>
        <b/>
        <sz val="10"/>
        <rFont val="Arial CE"/>
        <charset val="238"/>
      </rPr>
      <t xml:space="preserve">Pri izdelavi ponudbe upoštevati sočasno obnovo infrastrukture na območju obdelave in delilnik stroškov, ki ga pripravijo investitorji! </t>
    </r>
    <r>
      <rPr>
        <sz val="10"/>
        <rFont val="Arial CE"/>
        <charset val="238"/>
      </rPr>
      <t xml:space="preserve">
</t>
    </r>
  </si>
  <si>
    <t>d75/d32 (nove zaščitne cevi)</t>
  </si>
  <si>
    <r>
      <t>Nabava, dobava in vgraditev filtrske geotekstilije za ovoj drenaže odzračevalnih garnitur in hidrantov po navodilih proizvajalca. Minimalne zahteve:
natezna trdnosti prečno/vzdolžno &gt; 8 kN/m, 
raztezek pri porušitvi min. 30 % (oboje po SIST EN ISO 10319), prebodna trdnost CBR &gt; 1500 N (po SIST EN ISO 12236), karakteristična velikost por 0,05 mm &lt; O</t>
    </r>
    <r>
      <rPr>
        <vertAlign val="subscript"/>
        <sz val="10"/>
        <rFont val="Arial CE"/>
        <charset val="238"/>
      </rPr>
      <t>90</t>
    </r>
    <r>
      <rPr>
        <sz val="10"/>
        <rFont val="Arial CE"/>
        <charset val="238"/>
      </rPr>
      <t xml:space="preserve"> &lt; 0,2 (po SIST EN ISO 12956), indeks hitrosti 0,003 m/s in koeficient prepustnosti pri 20kPA &gt; 10k</t>
    </r>
    <r>
      <rPr>
        <vertAlign val="subscript"/>
        <sz val="10"/>
        <rFont val="Arial CE"/>
        <charset val="238"/>
      </rPr>
      <t>zemljine</t>
    </r>
    <r>
      <rPr>
        <sz val="10"/>
        <rFont val="Arial CE"/>
        <charset val="238"/>
      </rPr>
      <t xml:space="preserve">
Material mora imeti CE oznako in izjavo o skladnosti. Obračun za m</t>
    </r>
    <r>
      <rPr>
        <vertAlign val="superscript"/>
        <sz val="10"/>
        <rFont val="Arial CE"/>
        <charset val="238"/>
      </rPr>
      <t>2</t>
    </r>
    <r>
      <rPr>
        <sz val="10"/>
        <rFont val="Arial CE"/>
        <charset val="238"/>
      </rPr>
      <t>. 6 m</t>
    </r>
    <r>
      <rPr>
        <vertAlign val="superscript"/>
        <sz val="10"/>
        <rFont val="Arial CE"/>
        <charset val="238"/>
      </rPr>
      <t>2</t>
    </r>
    <r>
      <rPr>
        <sz val="10"/>
        <rFont val="Arial CE"/>
        <charset val="238"/>
      </rPr>
      <t xml:space="preserve">/kos
</t>
    </r>
  </si>
  <si>
    <t>Univerzalne spojke:
Spojka s telesom iz nodularne litine za spajanje cevi različnih materialov, z EPDM tesnilom in obojestransko epoksi zaščito minimalne debeline 250 mikronov ali Rilsan Nylon 11. Obojčno tesnilo oz. spoj mora omogočati lom na spoju min 4°. Spoj mora zagotavljati sidranje pri tlaku ≥ 16 bar.</t>
  </si>
  <si>
    <t xml:space="preserve"> - VODOVOD</t>
  </si>
  <si>
    <t xml:space="preserve"> - VODOVOD (tudi nadzor kvalitete upravljalca vodovoda)</t>
  </si>
  <si>
    <t xml:space="preserve"> - ELEKTRIKA do 110kV</t>
  </si>
  <si>
    <t xml:space="preserve">Dodatek za dobavo in uporabo začasnega vodovodnega materiala za izvedbo tlačnega preizkusa, dezinfekcije in izpiranja (zasuni, spojke, redukcijski kosi, gasilska oprema). Se uporabi večkrat. KOMPLET.
</t>
  </si>
  <si>
    <t>** natančna specifikacija materiala in način vgradnje je del tehničnega opisa PZI načrta</t>
  </si>
  <si>
    <t>neizvlečni - sidrni spoj (NL DN100)</t>
  </si>
  <si>
    <t>1. - PREDDELA IN GRADBENA DELA (hišni priključki)</t>
  </si>
  <si>
    <t>Črpanje vode iz gradbene jame v času gradnje. 
Do 5 l/s. Obračun po dejanskih stroških.</t>
  </si>
  <si>
    <t>Stroški vzdrževanja prekopanih površin v času gradnje vodovoda (polivanje - protiprašna zaščita, dosip - udarne jame, planiranje. Vključno z dobavo materiala in delom.</t>
  </si>
  <si>
    <t>PREDDELA (SKUPAJ)</t>
  </si>
  <si>
    <t>GRADBENA DELA</t>
  </si>
  <si>
    <t>1.2.8.</t>
  </si>
  <si>
    <t xml:space="preserve">Čiščenje terena po končani gradnji ter ureditev okolice. </t>
  </si>
  <si>
    <t xml:space="preserve">Čiščenje vodomernega mesta po koncu gradnje. </t>
  </si>
  <si>
    <t>SKUPAJ GRADBENA DELA (priključki) - brez DDV!</t>
  </si>
  <si>
    <t>MONTAŽNA DELA HIŠNI PRIKLJUČKI (SKUPAJ)</t>
  </si>
  <si>
    <t>Prenos, spuščanje, polaganje in montaža PE cevi na kolutih na pripravljeno peščeno posteljico, ter poravnanje v vertikalni in horizontalni smeri.</t>
  </si>
  <si>
    <t>2.1.22.</t>
  </si>
  <si>
    <t>2.1.370</t>
  </si>
  <si>
    <t>2.1.651</t>
  </si>
  <si>
    <t>2.1.661</t>
  </si>
  <si>
    <t>Izpiranje in dezinfekcija položenih hišnih vodovodnih in skupnih priključnih cevi z vsemi dodatnimi potrebnimi deli. (glej tehnično poročilo)</t>
  </si>
  <si>
    <t>SKUPAJ MONTAŽNA DELA (priključki)</t>
  </si>
  <si>
    <t>SKUPAJ VODOVODNI MATERIAL (priključki)</t>
  </si>
  <si>
    <r>
      <rPr>
        <b/>
        <sz val="10"/>
        <rFont val="Arial CE"/>
        <charset val="238"/>
      </rPr>
      <t>Opombe: 
Vse količine so ocenjene!
Obračun se izvede na podlagi količin vpisanih v gradbeno knjigo in dejanskih stroškov pri obnovi priključkov!</t>
    </r>
    <r>
      <rPr>
        <sz val="10"/>
        <rFont val="Arial CE"/>
        <charset val="238"/>
      </rPr>
      <t xml:space="preserve">
Zunanje ureditve dvorišč,. dovozi,... se vzpostavijo v prvotno stanje zato je pred izdelavo ponudbe obvezen ogled na terenu.</t>
    </r>
    <r>
      <rPr>
        <sz val="5"/>
        <rFont val="Arial ce"/>
        <charset val="238"/>
      </rPr>
      <t xml:space="preserve">
</t>
    </r>
    <r>
      <rPr>
        <sz val="10"/>
        <rFont val="Arial CE"/>
        <charset val="238"/>
      </rPr>
      <t xml:space="preserve">Vsa varovanja, zaščite, prestavitve,... drugih obstoječih komunalnih vodov na območju posega se izvedejo po navodilih in pod nadzorom upravljalcev teh vodov. Obračun v zvezi s prestavitvami se izvede po dejanskih količinah z vpisom v gradbenih knjigah.
V popisu je upoštevano, da so obstoječa vodomerna mesta (last uporabnika) dobro ohranjena in primerno opremljena.
</t>
    </r>
  </si>
  <si>
    <t xml:space="preserve">PREDDELA - priključki </t>
  </si>
  <si>
    <t>1.2.812.</t>
  </si>
  <si>
    <t>1.2.189</t>
  </si>
  <si>
    <t>Ročno planiranje dna jarka z odstranitvijo večjih kamnov.</t>
  </si>
  <si>
    <t>Dobava in vgraditev črpnega betona C30/37 za podbetoniranje vodovodnih armatur (zasuni, hidranti, zračniki), obbetoniranje krivin, odcepov podbetoniranje ter armatur po DVGW Arbeitsblatt GW310 (januar 2008).</t>
  </si>
  <si>
    <t>VODOVODNI PRIKLJUČKI</t>
  </si>
  <si>
    <t>EV zasun kratke izvedbe, PN16.
V ceni upoštevana nastavljiva vgradbena garnitura, betonska podložka cestne kape in cestna kapa s pokrovom iz NL za vgradnjo v povozno površino skladna z DIN 4056.</t>
  </si>
  <si>
    <t>SPL.13</t>
  </si>
  <si>
    <t>Geološko geomehanski nadzor s strani geomehanika v času gradnje. Vključno z vsemi potrebnimi meritvami, nosilnosti, trdnosti,…..
Obračun po dejanskih stroških.</t>
  </si>
  <si>
    <t>Geološki ogled terena pred pričetkom gradnje in izdelava poročila z ukrepi, ki so potrebni med in po gradnji, da se zmanjša vpliv gradnje:</t>
  </si>
  <si>
    <t>Fazonski kosi s prirobnico iz NL za tlačno stopnjo PN16.</t>
  </si>
  <si>
    <t xml:space="preserve">Fazonski kosi iz NL na obojko za tlačno stopnjo PN16, z neizvlečnimi sidrnimi spoji (npr. STD Vi tesnilo,...). </t>
  </si>
  <si>
    <t>Tlačne cevi z obojko iz nodularne litine (NL), tlačni razred C40; min. PN16,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t>
  </si>
  <si>
    <t>1.2.10.</t>
  </si>
  <si>
    <t>Zakoličba obstoječih komunalnih vodov s strani predstavnikov prizadetih komunalnih organizacij. (KANALIZACIJA, VODOVOD, TELEKOMUNIKACIJE, ELEKTRIKA do 110kV , TOPLOVOD,.......) posebej za vsako skupino komunalnih vodov.</t>
  </si>
  <si>
    <r>
      <t xml:space="preserve">Pomembno!:
</t>
    </r>
    <r>
      <rPr>
        <sz val="10"/>
        <color theme="1"/>
        <rFont val="Arial ce"/>
        <charset val="238"/>
      </rPr>
      <t xml:space="preserve">    1. V tem seznamu OBRAZEC 1 je naveden seznam ključnih materialov in opreme z minimalnimi zahtevanimi
        karakteristikami, ki jih ponujen material poleg zahtev, 
        ki izhajajo iz veljavne zakonodaje mora izpolnjevati. Ves ponujen material in oprema mora obvezno izpolnjevati 
        minimalne zahtevane karakteristike. 
        Izpolnjevanje ustreznosti materiala in opreme pred vgradnjo obvezno preverita predstavnik nadzora in upravljalca. 
        Ponudnik / izvajalec del skladnost z zahtevami obvezno dokazuje z ustreznimi certifikati, soglasji,.....
    2. Izdelki morajo biti primerni za uporabo v sistemih s pitno vodo in izdelani v skladu z veljavnimi standardi SIST / EN 
        ter imeti ustrezne certifikate / tehnična soglasja
       (skladno z veljavno zakonodajo - ZGPro ter ZGO-1 (s sprem. in  dopol.)).</t>
    </r>
  </si>
  <si>
    <t>standardni spoj (NL DN100)</t>
  </si>
  <si>
    <t xml:space="preserve"> * dolžino prilagoditi stanju na terenu</t>
  </si>
  <si>
    <r>
      <t>H</t>
    </r>
    <r>
      <rPr>
        <vertAlign val="subscript"/>
        <sz val="10"/>
        <rFont val="Arial CE"/>
        <charset val="238"/>
      </rPr>
      <t>vgr</t>
    </r>
    <r>
      <rPr>
        <sz val="10"/>
        <rFont val="Arial CE"/>
        <charset val="238"/>
      </rPr>
      <t>=1,25 m</t>
    </r>
  </si>
  <si>
    <t xml:space="preserve">Črpanje vode iz gradbene jame v času gradnje. 
Do 5 l/s. Obračun po dejanskih stroških.
</t>
  </si>
  <si>
    <t>1.2.194.</t>
  </si>
  <si>
    <t xml:space="preserve">Čiščenje terena po končani gradnji ter ureditev okolice.
</t>
  </si>
  <si>
    <t>PREDDELA IN GRADBENA DELA PRIKLJUČKI (OBNOVA)</t>
  </si>
  <si>
    <t>MONTAŽNA DELA PRIKLJUČKI (OBNOVA)</t>
  </si>
  <si>
    <t>VODOVODNI MATERIAL PRIKLJUČKI (OBNOVA)</t>
  </si>
  <si>
    <t>SKUPAJ 1.1.+2.1.+3.1. (brez DDV)</t>
  </si>
  <si>
    <t>PRIKLJUČKI OBNOVA (z DDV)</t>
  </si>
  <si>
    <t xml:space="preserve">3. - VODOVODNI MATERIAL za obst. priključke pri obnovi vodovoda </t>
  </si>
  <si>
    <t>d63/d63 - prevezava obst. zaščitne cevi</t>
  </si>
  <si>
    <t>2.1.375</t>
  </si>
  <si>
    <t xml:space="preserve"> - nasipni kamniti material 0-125 mm za zasip jarka
 s strojnim utrjevanjem po slojih do 30 cm (95% - 98%, odvisno od globine po Proctorjevem postopku) na območju utrjenih povoznih površin</t>
  </si>
  <si>
    <t>2. - MONTAŽNA DELA - obnova priključkov (OCENA)</t>
  </si>
  <si>
    <t xml:space="preserve">Dodatni strojno - ročni širok izkop v kamnini III. kat. na mestih izvedbe prevezav po izvedbi dezinfekcije, odkopov zaradi postavitve novih armatur na končno niveleto, blindiranj, odstranitev obst. armatur,..... 
Z odlaganjem ob robu jarka, ter zasipom jame z utrjevanjem po plasteh in vzpostavitvijo v prvotno stanje po demontaži. 
</t>
  </si>
  <si>
    <r>
      <t>H</t>
    </r>
    <r>
      <rPr>
        <vertAlign val="subscript"/>
        <sz val="10"/>
        <rFont val="Arial CE"/>
        <charset val="238"/>
      </rPr>
      <t xml:space="preserve"> </t>
    </r>
    <r>
      <rPr>
        <sz val="10"/>
        <rFont val="Arial CE"/>
        <charset val="238"/>
      </rPr>
      <t>= 0,75 - 1,3 m</t>
    </r>
  </si>
  <si>
    <t>- priključki na obnovljen vodovod</t>
  </si>
  <si>
    <t>Izdelava dokumentacije izvedenih del (PID) v skladu s Pravilnikom o podrobnejši vsebini dokumentacije in obrazcih, povezanih z graditvijo objektov in dopolnitvami, ter po zahtevah bodočega upravljalca (4 × v projektni obliki, 1 × v elektronski obliki).  KOMPLET</t>
  </si>
  <si>
    <t>Izdelava Dokazila o zanesljivosti objekta v skladu s Pravilnikom o podrobnejši vsebini dokumentacije in obrazcih, povezanih z graditvijo objektov in dopolnitvami, ter po zahtevah bodočega upravljalca (4 × v projektni obliki, 1 × v elektronski obliki).  KOMPLET</t>
  </si>
  <si>
    <t xml:space="preserve"> - pri gradnji vodovoda</t>
  </si>
  <si>
    <t xml:space="preserve"> - pri gradnji vodovoda </t>
  </si>
  <si>
    <t>SKUPAJ SPLOŠNI STROŠKI (vodovod):</t>
  </si>
  <si>
    <t xml:space="preserve"> 1.1.98. </t>
  </si>
  <si>
    <t xml:space="preserve"> - vod elektronskih komunikacij - kanalizacija</t>
  </si>
  <si>
    <t>Nakladanje in transport (prevoz) slabega izkopanega in viška materiala na razdalji do 25 km. Vključno z razkladanjem, razgrinjanjem in planiranjem. Iz gradbišča do trajne gradbene deponije / v predelavo odpadkov. V ceni upoštevani stroški prevzema odpadkov in taksa. S predložitvijo ustreznih dokazov o predaji odpadkov na deponiji oz. o predaji v predelavo.</t>
  </si>
  <si>
    <t>Prenos, spuščanje, montaža PE cevi na kolutih v položene zaščitne cevi. Vključno z rezanjem cevi in obdelavo roba, ter montažo tesnil</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</si>
  <si>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IN VSEM DRUGIM ZAHTEVAM UPRAVLJALCA JAVNEGA VODOVODA!</t>
    </r>
    <r>
      <rPr>
        <sz val="10"/>
        <rFont val="Arial CE"/>
        <charset val="238"/>
      </rPr>
      <t xml:space="preserve">
VES MATERIAL MORA PRED VGRADNJO PREGLEDATI IN POTRDITI PREDSTAVNIK UPRAVLJALCA.</t>
    </r>
    <r>
      <rPr>
        <sz val="5"/>
        <rFont val="Arial ce"/>
        <charset val="238"/>
      </rPr>
      <t xml:space="preserve">
</t>
    </r>
    <r>
      <rPr>
        <sz val="10"/>
        <rFont val="Arial CE"/>
        <charset val="238"/>
      </rPr>
      <t>*Vodomerno mesto in interna vodovodna inštalacija od stavbe do vodomera, vključno z ventilom za vodomerom je v lasti uporabnika. In ju je lastnik objekta dolžan v skladu z Uredbo, Odlokom o pitni vodi v MOL in navodili izvajalca javne službe zgraditi na lastne stroške, ter po skrbeti za njih ustreznost.</t>
    </r>
    <r>
      <rPr>
        <sz val="2"/>
        <rFont val="Arial CE"/>
        <charset val="238"/>
      </rPr>
      <t xml:space="preserve">
</t>
    </r>
    <r>
      <rPr>
        <sz val="10"/>
        <rFont val="Arial CE"/>
        <charset val="238"/>
      </rPr>
      <t xml:space="preserve">V CENI VODOVODNEGA MATERIALA (/kos) JE UPOŠTEVANA NABAVA; DOBAVA IN TRANSPORT DO GRADBIŠČA. 
VSA OPREMA (vgradbene garniture, ročna kolesa, cestne kape,..),  TESNILNI (tesnila) TER PRITRDILNI (matice, vijaki, podložke) IN DRUG DROBEN KLJUČAVNIČARSKI MATERIAL SE DOBAVLJA IN JE UPOŠTEVAN V KOMPLETU Z ARMATURAMI FAZONSKIMI KOSI.
</t>
    </r>
    <r>
      <rPr>
        <b/>
        <sz val="10"/>
        <rFont val="Arial CE"/>
        <charset val="238"/>
      </rPr>
      <t>Število in dimenzije materiala so podani kot ocena. Upoštevati dejansko stanje in načrt priključka. Fazonski kosi v merilnem mestu se zamenjajo po navodilih predstavnika upravljalca. 
Upoštevati navodila izvajalca javne službe, ki mora pred obnovo priključek pregledati in določiti obseg obnove glede na obstoječe stanje priključka!
V primeru prekomerne porabe predlagamo prilagoditev dimenzije priključka in vodomera.</t>
    </r>
  </si>
  <si>
    <t>OCENA  - veljavno le skupaj z OBRAZCEM 1</t>
  </si>
  <si>
    <t xml:space="preserve">*Univerzalni navrtni zasun za NL cevi z integriranim ploščatim zapornim ventilom - za pitno vodo; PN10; telo zasuna iz nodularne litine zunaj in znotraj zaščiteno z epoksi premazom (skladno s SIST EN14901:2006) in stremenom iz nerjavečega jekla zaščitenim z gumo in elastomernimi (EPDM) tesnili primernimi za pitno vodo. Zasun preizkušen skladno s SIST EN 12266-1:2012 in  SIST EN 12266-2:2012. Vključno s cestno kapo za hišni priključek za vgradnjo v povozno površino kvalitetne izvedbe skladno z DIN 4057 - z napisom na kapi v dogovoru z upravljalcem (npr. VODA, V,..). Dobava vključno s teleskopsko prilagodljivo vgradno garnituro za navrtni zasun (telo vgr. garniture  z zunanjo PE ali PVC zaščito), komplet z nosilno podložno ploščo in priključnim vrtljivim bajonetnim kolenom. Bajonetno koleno(90°), ki ima na izhodu možen obrat 360°, za spajanje PE cevi in navrtalnega oklepa, bajonetni priključek kot hitra  - ISO spojka. Prilagoditi obstoječemu stanju. Komplet. </t>
  </si>
  <si>
    <t>1.1.155.</t>
  </si>
  <si>
    <t xml:space="preserve"> - kamniti material 0-16 mm za izdelavo posteljice in obsipa cevi (po DVGW-W 400-2) vključno s strojnim utrjevanjem (do 95 % po standardnem Proctorjevem postopku).  Na območju javne ceste</t>
  </si>
  <si>
    <t xml:space="preserve"> - nov nasipni kamniti material 0-125 mm za zasip jarka
 s strojnim utrjevanjem po slojih do 30 cm (95% - 98%, odvisno od globine po Proctorjevem postopku oz. po TSC 06.100:2003); nosilnost planuma Evd&gt;40 MN/m2 oz. po projektu ureditve ceste. </t>
  </si>
  <si>
    <t>1.2.166.</t>
  </si>
  <si>
    <t>Transport (prevoz) viška materiala na razdalji do 25 km. Vključno z razkladanjem, razgrinjanjem in planiranjem. Iz gradbišča/začasne deponije do trajne gradbene deponije / v predelavo odpadkov. V ceni upoštevani stroški prevzema odpadkov in taksa. S predložitvijo ustreznih dokazov o predaji odpadkov na deponiji oz. o predaji v predelavo.</t>
  </si>
  <si>
    <t xml:space="preserve">Nabava, dobava in vgradnja peščenih in kamnitih agregatov za zasip jarkov s planiranjem in utrjevanjem v plasteh (do 30 cm) do potrebne zbitosti. Vključno s prevozom do gradbišča (do 25km). </t>
  </si>
  <si>
    <t>- od začasne deponije do jarka pri zasipu</t>
  </si>
  <si>
    <t>Nabava, dobava in vgraditev stabilizirane netkane ločilne geotekstilije iz 100% polipropilenskih neskončnih vlaken - ovoj posteljice in obsipa cevi po navodilih proizvajalca.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 3-4 m2/m' Vgradnja po navodilih geomehanika. Obračun po dejanskih stroških.</t>
  </si>
  <si>
    <t>Tlačne polietilenske vodovodne cevi po SIST EN12201. Cevi morajo imeti certifikat za PE cevi za distribucijo pitne vode.</t>
  </si>
  <si>
    <t>PE100d32 (vodovodne cevi priključkov); SDR11, PN16</t>
  </si>
  <si>
    <t>VODOVODNI MATERIAL VODVODNI PRIKLJUČKI 
OBNOVA - OCENA (SKUPAJ)</t>
  </si>
  <si>
    <t>Izvedba podbijanja s klasično pnevmatsko iglo brez usmerjanja. 
Zaščitna cev PEh d75. Upoštevana tudi nabava in dobava zaščitne cevi d75, transport mehanizacije in postavitev na pripravljen plato.</t>
  </si>
  <si>
    <t xml:space="preserve"> - kamniti material 0-16 mm za izdelavo posteljice in obsipa cevi (po DVGW-W 400-2), ter obsip jaškov vključno s strojnim utrjevanjem (do 95 % po standardnem Proctorjevem postopku) na območju utrjenih površin</t>
  </si>
  <si>
    <t>1.2.195</t>
  </si>
  <si>
    <t>SPLOŠNI STROŠKI IN TUJE STORITVE (ZA JAVNI VODOVOD )</t>
  </si>
  <si>
    <t xml:space="preserve"> - PLINOVOD</t>
  </si>
  <si>
    <t>DN 40 - 100</t>
  </si>
  <si>
    <t>2.1.410.</t>
  </si>
  <si>
    <t xml:space="preserve"> - obstoječ vod el. komunikacij (v kabelski kanalizaciji)</t>
  </si>
  <si>
    <t xml:space="preserve"> - izkopana kamnina III. Kategorija</t>
  </si>
  <si>
    <t>PREDDELA IN GRADBENA DELA - provizorij (skupaj)</t>
  </si>
  <si>
    <t>MONTAŽNA DELA - provizorij  (skupaj)</t>
  </si>
  <si>
    <t>VODOVODNI MATERIAL - provizorij  (skupaj)</t>
  </si>
  <si>
    <t>SKUPAJ 1.1.+2.1.+3.1 (brez DDV)</t>
  </si>
  <si>
    <t>OPOMBA: OCENA - obračun po dejanskih stroških!</t>
  </si>
  <si>
    <t>SKUPAJ 1.1.+2.1+3.1 (brez DDV)</t>
  </si>
  <si>
    <t>MONTAŽNA DELA  - provizorij (skupaj)</t>
  </si>
  <si>
    <t>VODOVODNI MATERIAL - provizorij (skupaj)</t>
  </si>
  <si>
    <t>provizorij</t>
  </si>
  <si>
    <t>Hitra dvojna spojka PN16 iz polipropilena (PP), s tesnilom iz NBR za spajanje dveh tlačnih PE cevi. Skladna s SIST EN 12201, SIST EN 10226 in SIST EN 1092-1. (npr. +GF+ iJOINT dvojna spojka ali podobno).</t>
  </si>
  <si>
    <t>PE100 RC d75 (zaščitne cevi za polaganje v jarek, za podbijanje v postavki 1.2.50);  TIP 1; SDR17, PN10</t>
  </si>
  <si>
    <r>
      <t>Podtalni hidrant:
s prirobničnim priključkom in EPDM tesnilom. Skladen s standardi SIST EN 14339:2005 in SIST EN1074-6:2008.
Material hidranta NL ali INOX, pretočna karakteristika K</t>
    </r>
    <r>
      <rPr>
        <vertAlign val="subscript"/>
        <sz val="9"/>
        <rFont val="Arial CE"/>
        <charset val="238"/>
      </rPr>
      <t xml:space="preserve">v </t>
    </r>
    <r>
      <rPr>
        <sz val="9"/>
        <rFont val="Arial CE"/>
        <charset val="238"/>
      </rPr>
      <t>&gt; 120 m</t>
    </r>
    <r>
      <rPr>
        <vertAlign val="superscript"/>
        <sz val="9"/>
        <rFont val="Arial CE"/>
        <charset val="238"/>
      </rPr>
      <t>3</t>
    </r>
    <r>
      <rPr>
        <sz val="9"/>
        <rFont val="Arial CE"/>
        <charset val="238"/>
      </rPr>
      <t xml:space="preserve">/h pri ΔP=1 bar.
NL deli zunaj in znotraj zaščiteni z epoksi barvo min. debeline 250 mikronov. Hidrant opremljen s sistemom za preprečevanje iztoka v primeru loma in drenažnim sistemom - izpustno odprtino za izpust stoječe vode iz hidranta skladno s SIST EN1074-6:2008. </t>
    </r>
  </si>
  <si>
    <t>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t>
  </si>
  <si>
    <r>
      <t>Tlačne cevi iz nodularne litine (NL) z navadnim ali varovanim sidrnim spojem in EPDM tesnilom, preferiranega tlačnega razreda najmanj C40,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t>
    </r>
    <r>
      <rPr>
        <vertAlign val="superscript"/>
        <sz val="9"/>
        <rFont val="Arial CE"/>
        <charset val="238"/>
      </rPr>
      <t>2</t>
    </r>
    <r>
      <rPr>
        <sz val="9"/>
        <rFont val="Arial CE"/>
        <charset val="238"/>
      </rPr>
      <t xml:space="preserve"> (v razmerju 85%  in ostalo Al) in modrim pokrivnim nanosom, na notranji strani pa s cementno oblogo v skladu s SIST EN 545:2011. 
Druga zunanja zaščita cevi možna le ob izrecni zahtevi v popisu vodovodnega materiala - te cevi morajo biti izdelane skladno s SIST EN 545:2011 - Annex D, točka D.2.3)
Cevi morajo biti obvezno opremljene z odgovarjajočimi tesnili v skladu z SIST EN 681-1 in ISO 4633. Obojčno tesnilo oz. spoj mora biti zaradi zagotovitve kvalitete spoja preizkušen skupaj s cevmi (certifikat).</t>
    </r>
  </si>
  <si>
    <t>Fazonski kosi iz nodularne litine na obojko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in ISO 4633. Obojčno tesnilo oz. spoj mora biti zaradi zagotovitve kvalitete spoja preizkušen skupaj s fazoni (certifikat).</t>
  </si>
  <si>
    <t>Fazonski kosi iz nodularne litine s prirobnico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t>
  </si>
  <si>
    <t>Prirobnična tesnila morajo biti iz EPDM gume, ki ustreza uporabi v stiku s pitno vodo. Tesnila imajo vgrajen nosilni kovinski obroč in so profilirane oblike (na notranjem premeru ojačitev okrogle oblike). Vse v skladu s standardom SIST EN 1514-1.</t>
  </si>
  <si>
    <t>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t>
  </si>
  <si>
    <t>EV zasuni kratke izvedbe (po SIST EN 558:2008+A1:2012, serija 14):
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Ustrezati morajo zahtevam standardov SIST EN1074 in SIST EN12266. Npr. PAM EURO20, IMP art.735 ali enakovredno</t>
  </si>
  <si>
    <r>
      <t xml:space="preserve">Zračniki (avtomatski):
</t>
    </r>
    <r>
      <rPr>
        <u/>
        <sz val="9"/>
        <rFont val="Arial CE"/>
        <charset val="238"/>
      </rPr>
      <t>vgradnja v zemljino:</t>
    </r>
    <r>
      <rPr>
        <sz val="9"/>
        <rFont val="Arial CE"/>
        <charset val="238"/>
      </rPr>
      <t xml:space="preserve">
kompaktne izvedbe, z zaščitno konstrukcijo iz nerjavnega materiala in vgrajenim zračnim ventilom s funkcijo odvajanja in dovajanja ≥ 180 m</t>
    </r>
    <r>
      <rPr>
        <vertAlign val="superscript"/>
        <sz val="9"/>
        <rFont val="Arial CE"/>
        <charset val="238"/>
      </rPr>
      <t>3</t>
    </r>
    <r>
      <rPr>
        <sz val="9"/>
        <rFont val="Arial CE"/>
        <charset val="238"/>
      </rPr>
      <t>/h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Vgradnja v jašku:
Avtomatski zračni izpustno sesalni ventil za vodovodne sisteme s tremi funkcijami (I. odvajanje zraka med polnjenjem cevovoda; II. dovajanje zraka med praznjenjem cevovoda in odv/dovajanje zraka med normalnim delovanjem). 
Zračniki ≥ DN80 obvezno s telesom nodularne litine in plovcem iz nerjeveče litine, tesnilo iz EPDM gume. Deli iz nodularne litine z obojestranskim epoksi premazom min. debeline 250 mikronov. 
Telo zračnika &lt;DN80 lahko iz drugih nerjavnih materialov.
S prirobničnim priključkom (PN16) skladnim s SIST EN 1092-2:2008. Vključno s tesnilnim in pritrdilnim materialom.
Zračnik mora ustrezati zahtevam standarda SIST EN 1074-4.</t>
    </r>
  </si>
  <si>
    <t>Izdelava geodetskega posnetka v papirnati (4x) in elektronski obliki skladno z internimi tehničnimi normativi za izvajanje del v katastru JP Vodovod -Kanalizacija Snaga d.o.o. in vris v kataster GJI. Ter pridobitev potrdila o vrisu v kataster.</t>
  </si>
  <si>
    <t xml:space="preserve"> - javni vodovod  m - KOMPLET</t>
  </si>
  <si>
    <t>Stroški izdelave elaborata o ravnanju z odpadki, ki nastanejo pri gradbenih delih, s končnim poročilom in zahtevano dokumentacijo v skladu z Uredbo o ravnanju z odpadki, ki nastanejo pri gradbenih delih oziroma drugimi predpisi za to področje.
Upoštevati delilnik stroškov, ki ga pripravijo investitorji!</t>
  </si>
  <si>
    <t>Strokovni nadzor prizadetih soglasodajalcev zaradi posega v varovalni pas komunalnega voda in nadzor upravljalcev tangiranih komunalnih vodov v času gradnje. Glej zbirno karto komunalnih vodov in vzdolžni profil vodovoda. Obračun po dejanskih stroških.</t>
  </si>
  <si>
    <t>Izdelava varnostnega načrta za zagotavljanje varnosti in zdravja pri delu na gradbišču skladno s predpisi, ki obravnavajo to področje (Uredba o zagotavljanju varnosti in zdravja pri delu na začasnih in premičnih gradbiščih (Ur.list RS št. 83/05 in spremembe) in drugi ukrepi za VZD, ki sledijo iz ZVZD-1.
Upoštevati delilnik stroškov, ki ga pripravijo investitorji!</t>
  </si>
  <si>
    <t>DN100-DN150</t>
  </si>
  <si>
    <t>MMK100(11,25°)</t>
  </si>
  <si>
    <t xml:space="preserve">Dezinfekcija in izpiranje položenega vodovoda po standardu SIST EN 805:2000, z dopolnitvami JP VO-KA SNAGA d.o.o., vključno s pridobitvijo ustreznega zapisnika.
Upoštevana priprava z vso potrebno opremo za izvedbo. </t>
  </si>
  <si>
    <t>Tlačni preizkus položenih hišnih vodovodnih priključkov po standardu SIST EN 805 z dopolnitvami JP VO-KA SNAGA d.o.o. in z vsemi dodatnimi potrebnimi deli. (glej tehnično poročilo)</t>
  </si>
  <si>
    <t>Tlačni preizkus položenega cevovoda po standardu SIST EN 805:2000, z dopolnitvami JP VO-KA SNAGA d.o.o., vključno s pridobitvijo ustreznega zapisnika.
Upoštevana priprava z vso potrebno opremo za izvedbo ter faznost gradnje in morebitni tlačni preizkus v večih delih!</t>
  </si>
  <si>
    <t>JP Vodovod-Kanalizacija Snaga d.o.o.,</t>
  </si>
  <si>
    <r>
      <rPr>
        <b/>
        <sz val="10"/>
        <rFont val="Arial CE"/>
        <charset val="238"/>
      </rPr>
      <t>OPOMBE:</t>
    </r>
    <r>
      <rPr>
        <sz val="10"/>
        <rFont val="Arial CE"/>
        <charset val="238"/>
      </rPr>
      <t xml:space="preserve">
</t>
    </r>
    <r>
      <rPr>
        <b/>
        <sz val="10"/>
        <rFont val="Arial CE"/>
        <charset val="238"/>
      </rPr>
      <t>Upoštevati načrte priključkov in dejansko stanje priključka. Predstavnik JP Vodovod-Kanalizacija Snaga d.o.o. pregleda vsak priključek!</t>
    </r>
  </si>
  <si>
    <t>Prenos po gradbišču, polaganje v jarek in montaža navrtnih zasunov s priključnim vrtljivim kolenom, vgradno garnituro, cestno kapo in montažnih betonskih podložk. Montaža na NL  cev. Vključno z izvedbo izvrtine in povezavo vodovodne cevi na koleno. KOMPLET</t>
  </si>
  <si>
    <t xml:space="preserve">Zakoličba osi cevovoda z zavarovanjem osi, oznako horizontalnih in vertikalnih lomov, oznako vozlišč, odcepov in zakoličba mesta prevezave na javni cevovod. </t>
  </si>
  <si>
    <t>Priprava in ureditev gradbišča z odstranitvijo vseh ovir na trasi. Ograditev in zavarovanje gradbišča s predpisano prometno signalizacijo, kot so letve, opozorilne vrvice, znaki, svetlobna telesa,...v skladu z načrtom organizacije gradbišča in varnostnim načrtom. Odstranitev eventualnih ovir in ureditev delovnega platoja,.... Z vzpostavitvijo v prvotno stanje  po končanih delih.
KOMPLET</t>
  </si>
  <si>
    <t xml:space="preserve"> za vodovodne priključke </t>
  </si>
  <si>
    <t xml:space="preserve">- za priključke </t>
  </si>
  <si>
    <t>1.2.400</t>
  </si>
  <si>
    <t>Izdelava geodetskega načrta novega stanja zemljišča po končani gradnji; za vodovod. 
Upoštevati delilnik stroškov med investitorji!</t>
  </si>
  <si>
    <t>Dodatni strojno - ročni širok izkop v kamnini III. kat. na mestih izvedbe prevezav na obstoječe cevi. Z odlaganjem ob robu jarka, ter zasipom jame z utrjevanjem po plasteh po demontaži. 
Ocena - obračun po dejanskih stroških</t>
  </si>
  <si>
    <t>Nepredvidena dela (% del).</t>
  </si>
  <si>
    <t>PREDDELA IN GRADBENA DELA ZA PROVIZORIJ (SKUPAJ)</t>
  </si>
  <si>
    <t>Priprava gradbišča za provizorije, odstranitev eventuelnih ovir in ureditev delovnega mesta. KOMPLET</t>
  </si>
  <si>
    <t>2.1.2.</t>
  </si>
  <si>
    <t>2.1.780</t>
  </si>
  <si>
    <t>2.1.820.</t>
  </si>
  <si>
    <t>SKUPAJ MONTAŽNA DELA (provizorij)</t>
  </si>
  <si>
    <t>FFR100/80</t>
  </si>
  <si>
    <t>SKUPAJ VODOVODNI MATERIAL (PROVIZORIJ)</t>
  </si>
  <si>
    <r>
      <rPr>
        <b/>
        <sz val="10"/>
        <rFont val="Arial CE"/>
        <charset val="238"/>
      </rPr>
      <t>OPOMBE:</t>
    </r>
    <r>
      <rPr>
        <sz val="10"/>
        <rFont val="Arial CE"/>
        <charset val="238"/>
      </rPr>
      <t xml:space="preserve"> 
V CENI VODOVODNEGA MATERIALA (/kos) JE UPOŠTEVANA NABAVA; DOBAVA IN TRANSPORT DO GRADBIŠČA. 
</t>
    </r>
    <r>
      <rPr>
        <sz val="5"/>
        <rFont val="Arial ce"/>
        <charset val="238"/>
      </rPr>
      <t xml:space="preserve">
</t>
    </r>
    <r>
      <rPr>
        <b/>
        <sz val="10"/>
        <rFont val="Arial CE"/>
        <charset val="238"/>
      </rPr>
      <t>Spojke, kolena, odcepi zasuni in in drugi vodovodni material se lahko uporabijo na več provizorijih, ob različnih časih na različnih delih obnove vodovoda. Prav tako se lahko uporabijo na večih gradbiščih! Zato obračun po dejanskih stroških!</t>
    </r>
  </si>
  <si>
    <t>F100</t>
  </si>
  <si>
    <t>Montaža podtalnega hidranta s prostim pretokom - blatnika s prirobnico DN80-DN100 in cestno kapo po navodilih proizvajalca, ter dokončna obdelava in zaščita spojev pred korozijo. Vključno z montažo pripadajočega drenažnega elementa!</t>
  </si>
  <si>
    <t>Podtalni hidrant PN 10-16 s prostim pretokom - uporaba kot blatnik, s pripadajočim montažnim PP drenažnim elementom (npr. Hawle 490F+Z). 
Vključno z betonsko podložko cestne kape, cestno kapo in pokrovom iz nodularne litine skladna z DIN 4055 za vgradnjo v povozno površino.</t>
  </si>
  <si>
    <t>3.1.102.</t>
  </si>
  <si>
    <t>1.2.6.</t>
  </si>
  <si>
    <t>Podtalni hidrant PN 10-16 (npr. IMP armature, HAWLE,...). 
Vključno z betonsko podložko cestne kape, cestno kapo s pokrovom iz nodularne litine skladna z DIN 4055 za vgradnjo v povozno površino.</t>
  </si>
  <si>
    <t>3.1.100.</t>
  </si>
  <si>
    <t>Montaža podtalnega hidranta s prirobnico DN80-DN100 in cestno kapo po navodilih proizvajalca, ter dokončna obdelava in zaščita spojev pred korozijo.</t>
  </si>
  <si>
    <t>2.1.450.</t>
  </si>
  <si>
    <t>Montaža odzračevalne armature podzemne izvedbe s prirobnico DN50-DN80 in cestno kapo po navodilih proizvajalca. Vključno z rezanjem jeklenega telesa zračnika (odzračevalna cev in nosilna zaščitna cev) za prilagoditev po višini.</t>
  </si>
  <si>
    <t>3.1.110.</t>
  </si>
  <si>
    <t>Odzračevalna garnitura PN10-16 (npr. ''Hawle'' Nr.9822,...). 
Vključno z betonsko podložko cestne kape, cestno kapo z odprtino min. 300 mm in pokrovom iz nodularne litine.</t>
  </si>
  <si>
    <t>DN80 (l =1055m)</t>
  </si>
  <si>
    <t>FF80(100*)</t>
  </si>
  <si>
    <t>Q80</t>
  </si>
  <si>
    <t>Doplačilo za ročni izkop jarka (ocena %) globine do 1,5 m v  kamnini III. kategorije z odmetavanjem izkopanega materiala ob rob jarka.</t>
  </si>
  <si>
    <t xml:space="preserve"> - vod elektronskih komunikacij - kabel v zemlji</t>
  </si>
  <si>
    <t>Nabava, dobava in polaganje opozorilnega signalnega traka nad novo položenim cevovodom na globini cca 70 cm in nad obstoječimi kom. vodi na območju križanj, vzporednega poteka,…. (na globini cca. 50 cm). Po navodilih upravljalcev..</t>
  </si>
  <si>
    <t>Označitev gradbišča z izdelavo in postavitvijo obvestilne table na gradbišču (skladno z Gradbenim zakonom in dopolnitvami, Pravilnikom o gradbiščih ter navodili Ministrstva), vključno z odstranitvijo.
Upoštevati delilnik stroškov, ki ga pripravijo investitorji!</t>
  </si>
  <si>
    <t>Koordinacija za varnost in zdravje pri delu na gradbišču v skladu s predpisi, ki obravnavajo to področje (Uredba o zagotavljanju varnosti in zdravja pri delu na začasnih in premičnih gradbiščih), vključno z vodenjem knjige ukrepov.  
Upoštevati delilnik stroškov, ki ga pripravijo investitorji!</t>
  </si>
  <si>
    <t>Načrt organizacije gradbišča (skladno z Gradbenim zakonom in dopolnitvami, ter Pravilnikom o gradbiščih) in prijava gradbišča. KOMPLET
Upoštevati delilnik stroškov, ki ga pripravijo investitorji!</t>
  </si>
  <si>
    <t>Izdelava elaborata in pridobitev dovoljenja za zaporo ceste z ureditvijo prometnega režima v času gradnje z obvestili, postavitev prom. signalizacije v času gradnje, ureditev obvoza, manipulativni stroški,... Po končanih delih odstranitev in vzpostavitev prometnega režima. 
Upoštevati delilnik stroškov, ki ga pripravijo investitorji!</t>
  </si>
  <si>
    <t xml:space="preserve"> - ELEKTRONSKE KOMUNIKACIJE (Telekom, Telemach, T2)</t>
  </si>
  <si>
    <t xml:space="preserve"> - KANALIZACIJA</t>
  </si>
  <si>
    <t xml:space="preserve"> - ELEKTRONSKE KOMUNIKACIJE (Telekom, Telemach, T-2)</t>
  </si>
  <si>
    <t>Izmera, obdelava in priprava digitalnih podatkov (atributiranje, digitalna skica,…) priključkov, skladno z internimi tehničnimi normativi upravljalca vodovodnega omrežja. (skupaj na kos) 
KOMPLET (vodovodni priključki za obstoječe stavbe - OCENA).
Obračun po dejanskem številu priključkov.</t>
  </si>
  <si>
    <t>DN150</t>
  </si>
  <si>
    <t>standardni spoj (NL DN150)</t>
  </si>
  <si>
    <t>neizvlečni - sidrni spoj (NL DN150)</t>
  </si>
  <si>
    <t>DN100/DN100 (prirob. DN100 za LŽ DN100)</t>
  </si>
  <si>
    <t>FFK100(11,25°)</t>
  </si>
  <si>
    <t>E150</t>
  </si>
  <si>
    <t>MMK150(11,25°)</t>
  </si>
  <si>
    <t>FFK150(11,25°)</t>
  </si>
  <si>
    <t>DN150/DN150 (prirob. DN150 za NL DN150)</t>
  </si>
  <si>
    <r>
      <t>H</t>
    </r>
    <r>
      <rPr>
        <vertAlign val="subscript"/>
        <sz val="10"/>
        <rFont val="Arial CE"/>
        <charset val="238"/>
      </rPr>
      <t xml:space="preserve"> </t>
    </r>
    <r>
      <rPr>
        <sz val="10"/>
        <rFont val="Arial CE"/>
        <charset val="238"/>
      </rPr>
      <t>= 1,2 - 2,1 m</t>
    </r>
  </si>
  <si>
    <t>MMA150/80</t>
  </si>
  <si>
    <t>FF80(600*)</t>
  </si>
  <si>
    <t>T100/100</t>
  </si>
  <si>
    <t>FF80(250*)</t>
  </si>
  <si>
    <t>T150/80</t>
  </si>
  <si>
    <t>FFR150/100</t>
  </si>
  <si>
    <t>FF80(400*)</t>
  </si>
  <si>
    <t>F150</t>
  </si>
  <si>
    <t>DN150/d160 (prirob. DN150 za PVC d160)</t>
  </si>
  <si>
    <t>FF150(500)</t>
  </si>
  <si>
    <t>2.1.265.</t>
  </si>
  <si>
    <t>Montaža odcepov z vgrajenimi tremi zasuni (COMBI III) z vgradbenimi garniturami in cestno kapo po navodilih proizvajalca, ter dokončna obdelava in zaščita spojev pred korozijo.</t>
  </si>
  <si>
    <t>DN150/150</t>
  </si>
  <si>
    <t>3.1.83.</t>
  </si>
  <si>
    <r>
      <t>H</t>
    </r>
    <r>
      <rPr>
        <vertAlign val="subscript"/>
        <sz val="10"/>
        <rFont val="Arial CE"/>
        <charset val="238"/>
      </rPr>
      <t xml:space="preserve">vgr </t>
    </r>
    <r>
      <rPr>
        <sz val="10"/>
        <rFont val="Arial CE"/>
        <charset val="238"/>
      </rPr>
      <t>= 1,2-2,1 m</t>
    </r>
  </si>
  <si>
    <t>DN80 (l =755m)</t>
  </si>
  <si>
    <t>2.1.400.</t>
  </si>
  <si>
    <t>teža posameznega kosa od 51 do 100 kg</t>
  </si>
  <si>
    <t>Rezanje asfaltne plasti debele 6-10 cm s talno diamantno žago.</t>
  </si>
  <si>
    <t>Porušitev, odstranitev in nakladanje na kamion robnika iz cementnega betona.</t>
  </si>
  <si>
    <t xml:space="preserve"> - vod javne razsvetljave</t>
  </si>
  <si>
    <t>Začasno blindiranje obstoječega vodovoda na mestu prekopa, s prerezom obstoječe cevi ter obdelavo in pripravo roba cevi za montažo spojke in tesnil. Komplet obdelava prereza.</t>
  </si>
  <si>
    <t>- PVC d160</t>
  </si>
  <si>
    <t>X150</t>
  </si>
  <si>
    <t>DN80/DN80 (prirob. DN80 za LŽ DN80)</t>
  </si>
  <si>
    <t>1.1.130.</t>
  </si>
  <si>
    <t>Izvedba križanja z obstoječim vodom iz betonske cevi večjega profila (DN&gt;300 mm). Postopen izkop in zavarovanje obstoječega voda, ter polno obbetoniranje obst. cevi. Vključno z nabavo potrebnega materiala.</t>
  </si>
  <si>
    <t>1.1.111.</t>
  </si>
  <si>
    <t>1.1.126.</t>
  </si>
  <si>
    <t xml:space="preserve">Strojni in ročni zasip z dobrim izkopanim kamnitim materialom z utrjevanjem po plasteh do 30 cm po SPP  (95% - 98%, odvisno od globine po Proctorjevem postopku oz. po TSC 06.100:2003); nosilnost planuma Evd&gt;40 MN/m2 oz. po projektu ureditve ceste.
OCENA 20% izkopanega materiala </t>
  </si>
  <si>
    <t>Transport dobrega izkopanega materiala (ocena 20%) na začasno deponijo (do 5km) Vključno z razkladanjem, razgrinjanjem, premetavanjem  in ponovnim nakladanjem na kamion.
- od gradbenega jarka do začasne deponije pri izkopu</t>
  </si>
  <si>
    <t>Nabava, dobava in polaganje signalnega opozorilnega traku na utrjeno površino nad obstoječimi kom. vodi na območju križanj, vzporednega poteka,…. (na globini cca. 50 cm). Po navodilih upravljalcev.</t>
  </si>
  <si>
    <t xml:space="preserve"> - asfalt</t>
  </si>
  <si>
    <t>1.2.601**</t>
  </si>
  <si>
    <r>
      <t xml:space="preserve">PLANUM TEMELJNIH TAL
</t>
    </r>
    <r>
      <rPr>
        <sz val="10"/>
        <rFont val="Arial CE"/>
        <charset val="238"/>
      </rPr>
      <t>Ureditev,fino planiranje, profiliranje in valjanje planuma s točnostjo +- 1,00 cm.</t>
    </r>
    <r>
      <rPr>
        <b/>
        <sz val="10"/>
        <rFont val="Arial CE"/>
        <charset val="238"/>
      </rPr>
      <t xml:space="preserve"> </t>
    </r>
    <r>
      <rPr>
        <sz val="10"/>
        <rFont val="Arial CE"/>
        <charset val="238"/>
      </rPr>
      <t>Na območju javne ceste</t>
    </r>
  </si>
  <si>
    <t>1.2.604**</t>
  </si>
  <si>
    <t xml:space="preserve">Nabava, dobava in vgraditev stabilizirane netkane ločilne geotekstilije iz 100% polipropilenskih neskončnih vlaken - na območju povoznih površin.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skladnosti.Vgradnja po navodilih geomehanika. Obračun po dejanskih stroških.
</t>
  </si>
  <si>
    <t>1.2.608**</t>
  </si>
  <si>
    <t>1.2.609**</t>
  </si>
  <si>
    <r>
      <t xml:space="preserve"> </t>
    </r>
    <r>
      <rPr>
        <sz val="10"/>
        <rFont val="Arial CE"/>
        <charset val="238"/>
      </rPr>
      <t>- drobljenec GW 0/31 (nevezana nosilna plast) s strojnim utrjevanjem po slojih do 15-20 cm - 98% po standardnem Proctorjevem postopku oz. po TSC 06.200:2003; nosilnost Evd&gt;45 MN/m2 oz. po navodilih upravljalca ceste in TSC.</t>
    </r>
  </si>
  <si>
    <t>1.2.610**</t>
  </si>
  <si>
    <t>1.2.611**</t>
  </si>
  <si>
    <t>Izvedba (nabava, dobava in vgrajevanje) obrabne in zaporne plasti bitumenizirane zmesi  za vzpostavitev vprvotno stanje.
nprIzdelava obrabne in zaporne plasti bitumenskega betona  (AC 11 surf B50/70, A3) iz zmesi zrn iz silikatnih kamnin in cestogradbenega bitumna v debelini 4 cm.</t>
  </si>
  <si>
    <t>1.2.639**</t>
  </si>
  <si>
    <t>1.2.651**</t>
  </si>
  <si>
    <t>Hladni obrizg asfalta na stiku obstoječega in novega, do 0,31 - 0,5 kg/m2 - strojno.</t>
  </si>
  <si>
    <t>1.2.680**</t>
  </si>
  <si>
    <t>Široki izkop zemljine III. kategorije debeline do 25 cm z nakladanjem in odvozom materiala na trajno gradbeno deponijo, s plačilom takse. 
Odstranitev vrhnjega dela  zasipa jarka za potrebe začasne sprostitve prometa pred izdelavo končne nevezane nosilne konstrukcije javne ceste, - do polovice ceste.</t>
  </si>
  <si>
    <t xml:space="preserve">Nabava, dobava in vgradnja peščenih in kamnitih agregatov za zasip jarkov s planiranjem in utrjevanjem v plasteh (do 25 cm) do potrebne zbitosti. Vključno s prevozom do gradbišča (do 25km). </t>
  </si>
  <si>
    <t>Izdelava zaščite okrog stikov cestnih kap in pokrovov s finim asfaltom.</t>
  </si>
  <si>
    <t>1.2.681**</t>
  </si>
  <si>
    <t>Vzpostavitev označb na vozišču v prvotno stanje (material za označevanje skladen s SIST EN 1436)</t>
  </si>
  <si>
    <t>Dobava in vgraditev prefabriciranega dvignjenega in pogreznjenega robnika iz cementnega betona s prerezom 15/25 cm.
- VZPOSTAVITEV V PRVOTNO STANJE</t>
  </si>
  <si>
    <t>PE100d40 (vodovodne cevi priključkov);  SDR11, PN16</t>
  </si>
  <si>
    <t xml:space="preserve">**za NL DN150, Priključno koleno d32 </t>
  </si>
  <si>
    <t>**za NL DN150, Priključno koleno d40</t>
  </si>
  <si>
    <t>3.1.74.</t>
  </si>
  <si>
    <t>d75/d40 (nove zaščitne cevi)</t>
  </si>
  <si>
    <t>Vgradnja dobrega izkopanega materiala odloženega ob robu jarka (dober kamnit material, zasip v raščenem terenu) z utrjevanjem v plasteh.
(ocena 1/3 izkopanega materiala)</t>
  </si>
  <si>
    <t>V NAČRTU VODOVODA UPOŠTEVANI IZKOPI IN ZASIPI OD NIVELETE TERENA (+0,00).
Vsa varovanja, zaščite, prestavitve,... drugih obstoječih komunalnih vodov na območju posega se izvedejo po navodilih in pod nadzorom upravljalcev teh vodov. Obračun v zvezi s prestavitvami se izvede po dejanskih količinah z vpisom v gradbenih knjigah.
IZKOPAN MATERIAL SE LAHKO ZA ZASIP UPORABI LE PO ODOBRITVI GEOTEHNIČNEGA NADZORA!
PRI VSEH IZKOPIH IN ZASIPIH JE POTREBNO FAKTOR RAZRAHLJIVOSTI (RAZSUTJA) UPOŠTEVATI V CENI NA ENOTO!
(**) V načrtu upoštevana rušitev in ponovna vzpostavitev vseh tangiranih javnih prometnih površin v prvotno stanje</t>
  </si>
  <si>
    <t>Odcep T z vgrajenimi tremi zapornimi ventili tip E2 z mehkim tesnenjem s prirobnicami DN150 - COMBI III/3, PN10/16 (npr. HAWLE,..). V ceni upoštevane nastavljive vgradbene garniture, betonska podložka cestne kape, cestna kapa s pokrovom iz NL za vgradnjo v povozno površino.</t>
  </si>
  <si>
    <t>PE100 RC d63 (podaljšanje obst zaščitne cevi);  TIP 1; SDR17, PN10</t>
  </si>
  <si>
    <t>DN100/DN100 (prirob. DN100 za NL DN100)</t>
  </si>
  <si>
    <t>1.1.70**</t>
  </si>
  <si>
    <t>1.1.79**</t>
  </si>
  <si>
    <t>1.1.81**</t>
  </si>
  <si>
    <t>1.2.900**.</t>
  </si>
  <si>
    <t>Nepredvidena dela na zg. ustroju cestišča (% del).</t>
  </si>
  <si>
    <t xml:space="preserve"> (javni del, brez zg. ustroja cestišča)</t>
  </si>
  <si>
    <t xml:space="preserve"> (javni del, z zg. ustrojem cestišča)</t>
  </si>
  <si>
    <t>A=A.1  +  A.2.  (z DDV)</t>
  </si>
  <si>
    <t>A = A. + B. (brez DDV)</t>
  </si>
  <si>
    <t>A = A.1. + A.2. (brez DDV)</t>
  </si>
  <si>
    <t>A = A.1  +  A.2.  (z DDV)</t>
  </si>
  <si>
    <t>B.(**)</t>
  </si>
  <si>
    <r>
      <t xml:space="preserve">Prečno zavarovanje obstoječih komunalnih vodov v času gradnje pri polaganju vodovoda pod obst. komunalnimi vodi. Polaganje zaščitnih cevi, podpiranje z lesenimi gredami, podbetoniranjem in obbetoniranje obstoječih komunalnih vodov, … , z vzpostavitvijo v prvotno stanje v primeru poškodb
po navodilih upravljalca
</t>
    </r>
    <r>
      <rPr>
        <b/>
        <sz val="10"/>
        <rFont val="Arial CE"/>
        <charset val="238"/>
      </rPr>
      <t>POSEBEJ SE OBRAČUNAJO SAMO KRIŽANJA Z GLAVNIMI KOMUNALNIMI VODI, KRIŽANJA Z INTERNIMI VODI SO VŠTETA V CENI NA ENOTO ZA IZKOP IN ZASIP.</t>
    </r>
  </si>
  <si>
    <t xml:space="preserve">Širok (60-65°) strojno - ročni (do 10%) izkop jarka (III. kat) med ovirami globine do 1,5 m, z odlaganjem ob rob jarka. 
Širina dna izkopa 60 cm. Brez rušenja zg. ustroja.
Upoštevan tudi izkop na mestu priključka za potrebe podbijanja (2 m3/kos). Obračun po m3. 
Vključno z križanji internih komunalnih vodov.
Pred izdelavo ponudbe obvezen ogled terena! </t>
  </si>
  <si>
    <t>Nabava, dobava in vgradnja peščenih in kamnitih agregatov za zasip jarkov s planiranjem in utrjevanjem v plasteh (do 30 cm) do potrebne zbitosti. Vključno s prevozom do gradbišča (do 25km) in deli pri križanju int. Komunalnih vodov.</t>
  </si>
  <si>
    <t>DN200</t>
  </si>
  <si>
    <t>DN300/DN300 (prirob. DN300 za LŽ DN300)</t>
  </si>
  <si>
    <t>FFR300/200</t>
  </si>
  <si>
    <t>FFK200(11,25°)</t>
  </si>
  <si>
    <t>E200</t>
  </si>
  <si>
    <t>FF200(1000)</t>
  </si>
  <si>
    <t>MMA200/200</t>
  </si>
  <si>
    <t>T200/80</t>
  </si>
  <si>
    <t>MMA200/80</t>
  </si>
  <si>
    <t>FF80(700*)</t>
  </si>
  <si>
    <t>MMK200(11,25°)</t>
  </si>
  <si>
    <t>T80/80</t>
  </si>
  <si>
    <t>FF80(200*)</t>
  </si>
  <si>
    <t>FFK80(45°)</t>
  </si>
  <si>
    <t>DN80/DN80 (prirob. DN80 za NL DN80)</t>
  </si>
  <si>
    <t>T300/80</t>
  </si>
  <si>
    <t>FFR300/150</t>
  </si>
  <si>
    <t>MMK150(45°)</t>
  </si>
  <si>
    <t>MMK150(30°)</t>
  </si>
  <si>
    <t>MMA150/100</t>
  </si>
  <si>
    <t>FF80(300*)</t>
  </si>
  <si>
    <t>DN50</t>
  </si>
  <si>
    <t>DN50/d63 (prirob. DN50 za PEh d63)</t>
  </si>
  <si>
    <t>d110/d63 (obst. zaščitne cevi)</t>
  </si>
  <si>
    <t>T150/50</t>
  </si>
  <si>
    <t>FF150(250)</t>
  </si>
  <si>
    <t>FF80(1000)</t>
  </si>
  <si>
    <t>DN150/DN150 (prirob. DN150 za LŽ DN150)</t>
  </si>
  <si>
    <r>
      <t>H</t>
    </r>
    <r>
      <rPr>
        <vertAlign val="subscript"/>
        <sz val="10"/>
        <rFont val="Arial CE"/>
        <charset val="238"/>
      </rPr>
      <t xml:space="preserve">vgr </t>
    </r>
    <r>
      <rPr>
        <sz val="10"/>
        <rFont val="Arial CE"/>
        <charset val="238"/>
      </rPr>
      <t>= 0,75-1,3 m</t>
    </r>
  </si>
  <si>
    <t>FFR80/60</t>
  </si>
  <si>
    <t>FFR60/50</t>
  </si>
  <si>
    <t>FF50(1000)</t>
  </si>
  <si>
    <t>E60</t>
  </si>
  <si>
    <t>F60</t>
  </si>
  <si>
    <t>MMK60(45°)</t>
  </si>
  <si>
    <t>DN60</t>
  </si>
  <si>
    <t>FFK150(45°)</t>
  </si>
  <si>
    <t>FF80(800*)</t>
  </si>
  <si>
    <t>3.1.84.</t>
  </si>
  <si>
    <t>Odcep TT z vgrajenimi štirimi zapornimi ventili tip E2 z mehkim tesnenjem s prirobnicami DN150 - COMBI IV/4, PN10/16 (npr. HAWLE,..). V ceni upoštevane nastavljive vgradbene garniture, betonska podložka cestne kape, cestna kapa s pokrovom iz NL za vgradnjo v povozno površino.</t>
  </si>
  <si>
    <t>F80</t>
  </si>
  <si>
    <t>E80</t>
  </si>
  <si>
    <t>MMK80(45°)</t>
  </si>
  <si>
    <t>3.1. - VODOVODNI MATERIAL za javni vodovod po Tržaški - vzhod s prevezavami</t>
  </si>
  <si>
    <t>SKUPAJ VODOVODNI MATERIAL po Tržaški vzhod s prevezavami (brez DDV!)</t>
  </si>
  <si>
    <t xml:space="preserve">Nadzemni hidrant lomne izvedbe. </t>
  </si>
  <si>
    <t xml:space="preserve"> - vgradna globina 1,25 m</t>
  </si>
  <si>
    <t>3.1.105.</t>
  </si>
  <si>
    <t>Montaža nadtalnega hidranta s prirobnicami DN80-DN100 lomne ali nelomne izvedbe. Z dokončno obdelavo in zaščito spoja.</t>
  </si>
  <si>
    <t>2.1.420.</t>
  </si>
  <si>
    <t>2.1.285.</t>
  </si>
  <si>
    <t>Montaža odcepov TT z vgrajenimi štirimi zasuni (COMBI IV) z vgradbenimi garniturami in cestno kapo po navodilih proizvajalca, ter dokončna obdelava in zaščita spojev pred korozijo.</t>
  </si>
  <si>
    <t>100 &lt; DN ≤ 200</t>
  </si>
  <si>
    <t>teža posameznega kosa nad 100 kg</t>
  </si>
  <si>
    <t>DN 125 - 200</t>
  </si>
  <si>
    <t>DN 300</t>
  </si>
  <si>
    <t>DN 125 -200</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</si>
  <si>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MINIMALNIM ZAHTEVANIM KARAKTERISTIKAM IZ OBRAZCA 1, KI JE SESTAVNI DEL POPISA IN VSEM DRUGIM ZAHTEVAM, KI IZHAJAJO IZ TEHNIČNIH PRAVIL ZA VODOVOD IZVAJALCA JAVNE SLUŽBE OSKRBE Z VODO!</t>
    </r>
    <r>
      <rPr>
        <sz val="5"/>
        <rFont val="Arial ce"/>
        <charset val="238"/>
      </rPr>
      <t xml:space="preserve">
</t>
    </r>
    <r>
      <rPr>
        <sz val="10"/>
        <rFont val="Arial CE"/>
        <charset val="238"/>
      </rPr>
      <t>VES MATERIAL MORA PRED VGRADNJO PREGLEDATI IN POTRDITI PREDSTAVNIK UPRAVLJALCA.</t>
    </r>
    <r>
      <rPr>
        <sz val="5"/>
        <rFont val="Arial ce"/>
        <charset val="238"/>
      </rPr>
      <t xml:space="preserve">
</t>
    </r>
    <r>
      <rPr>
        <b/>
        <sz val="10"/>
        <rFont val="Arial CE"/>
        <charset val="238"/>
      </rPr>
      <t xml:space="preserve">V CENI VODOVODNEGA MATERIALA (/kos) JE UPOŠTEVANA NABAVA; DOBAVA IN TRANSPORT DO GRADBIŠČA. </t>
    </r>
    <r>
      <rPr>
        <sz val="10"/>
        <rFont val="Arial CE"/>
        <charset val="238"/>
      </rPr>
      <t xml:space="preserve">
VSA OPREMA (vgradbene garniture, ročna kolesa, cestne kape,..),  TESNILNI (tesnila) TER PRITRDILNI (matice, vijaki, podložke) IN DRUG DROBEN KLJUČAVNIČARSKI MATERIAL SE DOBAVLJA IN JE UPOŠTEVAN V KOMPLETU Z ARMATURAMI FAZONSKIMI KOSI:
- za vsako prirobnico DN80 se nabavi 8 vijakov M16×85, 8 matic in 16 podložk
- za vsako prirobnico DN100 se nabavi 8 vijakov M16×90, 8 matic in 16 podložk
- za vsako prirobnico DN150 se nabavi 8 vijakov M20×100, 8 matic in 16 podložk
- za vsako prirobnico DN200 se nabavi 12 vijakov M20x100, 12 matic in 24 podložk
- za vsako prirobnico DN300 se nabavi 12 vijakov M24x130, 12 matic in 24 podložk</t>
    </r>
  </si>
  <si>
    <t>FFR200/150</t>
  </si>
  <si>
    <t>DN200/DN200 (prirob. DN200 za NL DN200)</t>
  </si>
  <si>
    <t>MMA150/150</t>
  </si>
  <si>
    <t>FF80(900*)</t>
  </si>
  <si>
    <t>standardni spoj (NL DN80)</t>
  </si>
  <si>
    <t>neizvlečni - sidrni spoj (NL DN80)</t>
  </si>
  <si>
    <t>standardni spoj (NL DN60)</t>
  </si>
  <si>
    <t>neizvlečni - sidrni spoj (NL DN60)</t>
  </si>
  <si>
    <t>standardni spoj (NL DN200)</t>
  </si>
  <si>
    <t>neizvlečni - sidrni spoj (NL DN200)</t>
  </si>
  <si>
    <t>FF150(1000)</t>
  </si>
  <si>
    <t>FFK150(30°)</t>
  </si>
  <si>
    <t>MMK150(22,5°)</t>
  </si>
  <si>
    <t>Q100</t>
  </si>
  <si>
    <t>Q150</t>
  </si>
  <si>
    <t>N150</t>
  </si>
  <si>
    <t>MMA100/80</t>
  </si>
  <si>
    <t>FF150(100*)</t>
  </si>
  <si>
    <t>FF150(700*)</t>
  </si>
  <si>
    <t>montažno demontažni kos (MDK) - enostranski DN150</t>
  </si>
  <si>
    <t>MMK100(22,5°)</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</si>
  <si>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MINIMALNIM ZAHTEVANIM KARAKTERISTIKAM IZ OBRAZCA 1, KI JE SESTAVNI DEL POPISA IN VSEM DRUGIM ZAHTEVAM, KI IZHAJAJO IZ TEHNIČNIH PRAVIL ZA VODOVOD IZVAJALCA JAVNE SLUŽBE OSKRBE Z VODO!</t>
    </r>
    <r>
      <rPr>
        <sz val="5"/>
        <rFont val="Arial ce"/>
        <charset val="238"/>
      </rPr>
      <t xml:space="preserve">
</t>
    </r>
    <r>
      <rPr>
        <sz val="10"/>
        <rFont val="Arial CE"/>
        <charset val="238"/>
      </rPr>
      <t>VES MATERIAL MORA PRED VGRADNJO PREGLEDATI IN POTRDITI PREDSTAVNIK UPRAVLJALCA.</t>
    </r>
    <r>
      <rPr>
        <sz val="5"/>
        <rFont val="Arial ce"/>
        <charset val="238"/>
      </rPr>
      <t xml:space="preserve">
</t>
    </r>
    <r>
      <rPr>
        <b/>
        <sz val="10"/>
        <rFont val="Arial CE"/>
        <charset val="238"/>
      </rPr>
      <t xml:space="preserve">V CENI VODOVODNEGA MATERIALA (/kos) JE UPOŠTEVANA NABAVA; DOBAVA IN TRANSPORT DO GRADBIŠČA. </t>
    </r>
    <r>
      <rPr>
        <sz val="10"/>
        <rFont val="Arial CE"/>
        <charset val="238"/>
      </rPr>
      <t xml:space="preserve">
VSA OPREMA (vgradbene garniture, ročna kolesa, cestne kape,..),  TESNILNI (tesnila) TER PRITRDILNI (matice, vijaki, podložke) IN DRUG DROBEN KLJUČAVNIČARSKI MATERIAL SE DOBAVLJA IN JE UPOŠTEVAN V KOMPLETU Z ARMATURAMI FAZONSKIMI KOSI:
- za vsako prirobnico DN80 se nabavi 8 vijakov M16×85, 8 matic in 16 podložk
- za vsako prirobnico DN100 se nabavi 8 vijakov M16×90, 8 matic in 16 podložk
- za vsako prirobnico DN150 se nabavi 8 vijakov M20×100, 8 matic in 16 podložk
- za vsako prirobnico DN200 se nabavi 12 vijakov M20x100, 12 matic in 24 podložk</t>
    </r>
  </si>
  <si>
    <t xml:space="preserve">Demontaža vseh armatur (hidranti, zasuni,.. s cestnimi kapami in drugo opremo) s pripadajočimi fazoni (DN80-300) na celotnem  delu obstoječega vodovoda, ki se ukinja (cca. 1500m) in demontaža obstoječega vodovoda na delu trase, kjer nov vodovod poteka po trasi obstoječega (cca. 250m). Vključno s strojno / ročnim nalaganjem materiala na kamion
</t>
  </si>
  <si>
    <t xml:space="preserve">Demontaža vseh armatur (hidranti, zasuni,.. s cestnimi kapami in drugo opremo) s pripadajočimi fazoni (DN80-300) na celotnem  delu obstoječega vodovoda, ki se ukinja (cca. 1200m) in demontaža obstoječega vodovoda na delu trase, kjer nov vodovod poteka po trasi obstoječega (cca. 150m). Vključno s strojno / ročnim nalaganjem materiala na kamion
</t>
  </si>
  <si>
    <t xml:space="preserve"> - JAVNA RAZSVETLJAVA</t>
  </si>
  <si>
    <t>SKUPNA REKAPITULACIJA OBNOVE VODOVODA PO PZI št. 1848-V/20</t>
  </si>
  <si>
    <t xml:space="preserve">  "V1.1" NL DN200 - 218m
  "V1.2" NL DN150 - 80,5m
  "V1.3" NL DN150 - 389m 
  "V1.4" NL DN150 - 165,5m
  "V1.5" NL DN150 - 223m 
  "V1.3.1" NL DN150 - 14,25m
  "V1.5.1" NL DN150 - 39,75m </t>
  </si>
  <si>
    <t>B. ZGORNJI USTROJ CESTIŠČA po Tržaški-vzh. PRI OBNOVI VODOVODA</t>
  </si>
  <si>
    <t>DN 100 - 200</t>
  </si>
  <si>
    <t>V NAČRTU VODOVODA UPOŠTEVANI IZKOPI IN ZASIPI OD NIVELETE TERENA (-0,10).
Vsa varovanja, zaščite, prestavitve,... drugih obstoječih komunalnih vodov na območju posega se izvedejo po navodilih in pod nadzorom upravljalcev teh vodov. Obračun v zvezi s prestavitvami se izvede po dejanskih količinah z vpisom v gradbenih knjigah.
IZKOPAN MATERIAL SE LAHKO ZA ZASIP UPORABI LE PO ODOBRITVI GEOTEHNIČNEGA NADZORA!
PRI VSEH IZKOPIH IN ZASIPIH JE POTREBNO FAKTOR RAZRAHLJIVOSTI (RAZSUTJA) UPOŠTEVATI V CENI NA ENOTO!
(**) V načrtu NI upoštevana rušitev in ponovna vzpostavitev vseh tangiranih javnih prometnih površin v prvotno / novo stanje - obdelano v samostojnem načrtu</t>
  </si>
  <si>
    <t xml:space="preserve">Varovan (75°) strojni izkop jarka med ovirami globine do 2,5 m z nakladanjem na kamion. Varovanje z lesenimi deskami in plohi. Širina dna izkopa je DN+40 cm oz. min 60 cm. </t>
  </si>
  <si>
    <t>Dobava materiala in zaščita ter razpiranje gradbene jame z lesenimi plohi in deskami, globina jarka do 2,5m.</t>
  </si>
  <si>
    <t xml:space="preserve"> - NN, SN (10, 20 kV) elektro vod v KK</t>
  </si>
  <si>
    <t xml:space="preserve"> - NN elektro kablovod</t>
  </si>
  <si>
    <t xml:space="preserve"> - obstoječ vodovod DN80-150 - se varuje v času gradnje</t>
  </si>
  <si>
    <t xml:space="preserve"> - obstoječi vodi v kabelski kanalizaciji</t>
  </si>
  <si>
    <t xml:space="preserve"> - obstoječi kabli v zemlji brez kabelske kanalizacije (SN, NN)</t>
  </si>
  <si>
    <t>Zavarovanje s podpiranjem in zaščita obstoječih jaškov drugih vodov GJI ter sanacija poškodb z vzpostavitvijo v prvotno stanje po koncu gradnje.</t>
  </si>
  <si>
    <t xml:space="preserve"> - SN elektro kablovod</t>
  </si>
  <si>
    <t>Vzdolžna zaščita in varovanje obstoječih komunalnih vodov ob robu gradbene jame v času gradnje na mestu, kjer ta poteka vzporedno s projektiranim vodovodom pod nadzorom in po navodilih upravljavca posameznega voda.</t>
  </si>
  <si>
    <t>1.2.370.</t>
  </si>
  <si>
    <t>Porušitev in odstranitev z nakladanjem na kamion obstoječih podzemnih AB objektov (jaškov s stranico nad 2,5m), ki se ukinjajo.</t>
  </si>
  <si>
    <t xml:space="preserve"> - armiran beton</t>
  </si>
  <si>
    <t>1.2.450.</t>
  </si>
  <si>
    <t>Vrtanje AB betonske stene za izvedbo preboja stene, komplet s prenosi garniture za vrtanje, izvedbo preboja, iznosom in nakladanjem izžaganega materiala na kamion ter vodotesno elastično zatesnitvijo preboja po montaži cevovoda.
Za vgradnjo FF DN150 skozi steno jaška.</t>
  </si>
  <si>
    <t xml:space="preserve">  "V2.1" NL DN150 - 501m
  "V2.1.1" NL DN100 - 7m
  "V2.1.1" NL DN100 - 4,5m
  "V2.2" NL DN150 - 585,75m
  "V2.2.1" NL DN100 - 11,75m
  "V2.2.2" NL DN100 - 8,5m
  "V2.2.3" NL DN100 - 18m</t>
  </si>
  <si>
    <t>- LŽ DN150</t>
  </si>
  <si>
    <t>- PVC d225</t>
  </si>
  <si>
    <t>PE100d32, SDR11, PN16</t>
  </si>
  <si>
    <t>PE100d63, SDR11, PN16</t>
  </si>
  <si>
    <t>FFR150/50</t>
  </si>
  <si>
    <t>3.1.51.</t>
  </si>
  <si>
    <t xml:space="preserve">F. SPLOŠNI STROŠKI IN TUJE STORITVE; </t>
  </si>
  <si>
    <t>F. SPL. - SPLOŠNI STROŠKI IN TUJE STORITVE PRI OBNOVI VODOVODA</t>
  </si>
  <si>
    <t>B = B.1. + B.2. (brez DDV)</t>
  </si>
  <si>
    <t>B = B.1  +  B.2.  (z DDV)</t>
  </si>
  <si>
    <t>OBNOVA VODOVODA V TRŽAŠKI CESTI</t>
  </si>
  <si>
    <t>1848-V/20</t>
  </si>
  <si>
    <t>C. SKUPAJ ZG. USTROJ CESTIŠČA OB OBNOVI VODOVODA PO TRŽAŠKI IZVEN UREDITVE PROMETNIH POVRŠIN PO DRUGI DOKUMENTACIJI</t>
  </si>
  <si>
    <t>UPOŠTEVANO, DA SE OBNOVA VODOVODA IZVEDE SOČASNO Z UREDITVIJO PROMETNIH POVRŠIN IN OBNOVO / REKONSTRUKCIJO DRUGE GOSPODARSKE JAVNE INFRASTRUKTURE NA OBMOČJU OBDELAVE. OBNOVA PROMETNIH POVRŠIIN IN DRUGIH VODOV GJI JE OBRAVNAVANA V SAMOSTOJNI DOKUMENTACIJI IN NI PREDMET TEGA PZI NAČRTA OBNOVE VODOVODA.</t>
  </si>
  <si>
    <t>E.1 VODOVODNI PRIKLJUČKI - (OBNOVA 26 kos - OCENA)</t>
  </si>
  <si>
    <r>
      <t xml:space="preserve">OPOMBA: ker vodovodni priključki niso predmet načrta - OCENA. 
Na nov sekundarni vodovod se prevežejo vsi obstoječi porabniki na tangiranem območju (26 kos), ki so upoštevani v popisu. Porabniki, ki še nimajo samostojnih priključkov morajo pred izvedbo priključka pridobiti soglasje za priključitev JP VO-KA SNAGA d.o.o. na podlagi načrta priključka.
</t>
    </r>
    <r>
      <rPr>
        <sz val="10"/>
        <rFont val="Arial CE"/>
        <charset val="238"/>
      </rPr>
      <t xml:space="preserve">
Profili priključnih cevi in količine so ocenjeni na podlagi razpoložljivih podatkov. Profile se po ob obnovi prilagodi načrtom priključkov, oz. dejanskemu stanju in potrebam porabnikov!
Obnova vodovodnih priključkov se izvede skladno z veljavno zakonodajo, navodili izvajalca javne službe in pravili stroke. Obst. vodovodne priključke mora pred obnovo obvezno pregledati strokovna služba izvajalca javne službe, ki določi obseg obnove. 
Uporabnik mora poskrbeti za ustreznost merilnega mesta skladno z zahtevami izvajalca javne službe! Vsi morebitni novi priključki se zgradijo na osnovi samostojnega načrta in soglasja JP VO-KA SNAGA d.o.o.</t>
    </r>
    <r>
      <rPr>
        <sz val="5"/>
        <rFont val="Arial ce"/>
        <charset val="238"/>
      </rPr>
      <t xml:space="preserve">
</t>
    </r>
    <r>
      <rPr>
        <sz val="10"/>
        <rFont val="Arial CE"/>
        <charset val="238"/>
      </rPr>
      <t xml:space="preserve">V primeru prekomerne porabe vode predlagamo uskladitev dimenzije priključnega cevovoda in vodomera dejanskim potrebam!
Obnova obstoječega vodovoda tangira 26 obstoječih porabnikov vode. Vsi tangirani priključki se obnovijo skladno z veljavno zakonodajo in zahtevami izvajalca javne službe. 
Pri gradnji upoštevati tudi načrte priključkov za nove porabnike).  </t>
    </r>
    <r>
      <rPr>
        <b/>
        <sz val="10"/>
        <rFont val="Arial CE"/>
        <charset val="238"/>
      </rPr>
      <t xml:space="preserve">
</t>
    </r>
  </si>
  <si>
    <t>D.1 OBNOVA OBSTOJEČIH PRIKLJUČKOV NA OBMOČJU OBNOVE VODOVODA - TRŽAŠKA VZHOD (OCENA - obračun po dejanskih stroških)</t>
  </si>
  <si>
    <t>E.1 Obnova in prevezava obstoječih priključkov  (26 kos - OCENA)</t>
  </si>
  <si>
    <t>A.+B.+C.+D.+E.+F. OBNOVA javnega vodovoda (2274,5m) s splošnimi stroški in obnovo priključkov (brez DDV):</t>
  </si>
  <si>
    <t>A.+B.+C.+D.+E.+F. OBNOVA javnega vodovoda s splošnimi stroški in obnovo priključkov (z DDV)</t>
  </si>
  <si>
    <t>C.(**)</t>
  </si>
  <si>
    <t>DELA NA ZGORNJEM USTROJU prometnih površin izven posega ureditve prometnih površin (med detajloma ) na mestih ukinitev povezav zahodno od Tržaške</t>
  </si>
  <si>
    <t>Porušitev in nakladanje na kamion asfaltne plasti v debelini 6-10 cm.</t>
  </si>
  <si>
    <t>A.1 JAVNI VODOVOD po  Tržaški - jug s prevezavami (skupaj 1178m)</t>
  </si>
  <si>
    <t>PREDDELA VODOVOD po  Tržaški - jug s prevezavami (SKUPAJ)</t>
  </si>
  <si>
    <t>GRADBENA DELA VODOVOD po  Tržaški - jug s prevezavami (SKUPAJ)</t>
  </si>
  <si>
    <t>MONTAŽNA DELA VODOVOD po  Tržaški - jug s prevezavami (SKUPAJ)</t>
  </si>
  <si>
    <t>VODOVODNI MATERIAL VODOVOD po  Tržaški - jug s prevezavami (SKUPAJ)</t>
  </si>
  <si>
    <t>A.2 VODOVODNI PROVIZORIJ ob obnovi vodovoda po  Tržaški - jug s prevezavami</t>
  </si>
  <si>
    <t>A. SKUPAJ VODOVOD po Tržaški - jug s prevezavami</t>
  </si>
  <si>
    <t>A. + B. SKUPAJ VODOVOD po Tržaški - jug s prevezavami</t>
  </si>
  <si>
    <t>A.1. JAVNI VODOVOD po Tržaški - jug s prevezavami</t>
  </si>
  <si>
    <t>1. - PREDDELA IN GRADBENA DELA (vodovod po Tržaški - jug s prevezavami)</t>
  </si>
  <si>
    <t>PREDDELA IN GRADBENA DELA za vodovod 
po Tržaški - jug s prevezavami (SKUPAJ)</t>
  </si>
  <si>
    <t>PREDDELA za javni vodovod po Tržaški - jug s prevezavami</t>
  </si>
  <si>
    <t>Priprava, ograditev, zavarovanje in ureditev gradbišča v skladu z načrtom organizacije gradbišča in varnostnim načrtom.Vključno s postavitvijo začasnih gradbiščnih objektov in opreme, zagotovitvijo dostopa do javne ceste in začasnih priključkov gradbišča za preskrbo z vodo in elektriko.
Komplet za gradnjo vodovoda po Tržaški - jug s prevezavami</t>
  </si>
  <si>
    <t>Vzpostavitev gradbišča v prvotno stanje po končanih delih. Odstranitev začasnih objektov, signalizacije, začasne deponije,… Ponovna vzpostavitev odstranjenih mejnikov,… 
Komplet za gradnjo vodovoda po Tržaški - jug s prevezavami</t>
  </si>
  <si>
    <t>Izdelava provizornih dostopov do stavb preko izkopanih jarkov, iz plohov debeline 5 cm z ograjo (prenosljivi), ki se lahko na gradbišču uporabijo večkrat. 
Za gradnjo vodovoda po Tržaški - jug s prevezavami</t>
  </si>
  <si>
    <t>Stroški vzdrževanja prekopanih javnih površin v času gradnje vodovoda (polivanje - protiprašna zaščita, dosip - udarne jame, planiranje. Vključno z dobavo materiala in delom.
Za gradnjo vodovoda po Tržaški - jug s prevezavami</t>
  </si>
  <si>
    <t>PREDDELA za javni vodovod po Tržaški - jug s prevezavami (SKUPAJ)</t>
  </si>
  <si>
    <t>GRADBENA DELA za javni vodovod po Tržaški - jug s prevezavami</t>
  </si>
  <si>
    <t>SKUPAJ GRADBENA DELA za vodovod po Tržaški - jug s prevezavami - brez DDV!</t>
  </si>
  <si>
    <t>2.1. - MONTAŽNA DELA za javni vodovod po Tržaški - jug s prevezavami</t>
  </si>
  <si>
    <t>MONTAŽNA DELA za j.vodovod po Tržaški - jug s prevezavami (SKUPAJ)</t>
  </si>
  <si>
    <t>Zavarovanje deponije vodovodnega materiala na gradbišču. KOMPLET 
Skupaj za vodovod po Tržaški - jug s prevezavami</t>
  </si>
  <si>
    <t>Vzpostavitev začasne oskrbe z vodo v času gradnje - zapiranje zasunov, začasne prekinitve dobave,…. pod nadzorom upravljalca. Brez provizorijev. KOMPLET 
Skupaj za vodovod po Tržaški - jug s prevezavami</t>
  </si>
  <si>
    <t>SKUPAJ MONTAŽNA DELA za vodovod po Tržaški - jug s prevezavami (brez DDV!)</t>
  </si>
  <si>
    <t>3.1. - VODOVODNI MATERIAL za javni vodovod po Tržaški - jug s prevezavami</t>
  </si>
  <si>
    <t>VODOVODNI MATERIAL JAVNI VODOVOD po Tržaški - jug s prevezavami (SKUPAJ)</t>
  </si>
  <si>
    <t>SKUPAJ VODOVODNI MATERIAL po Tržaški jug s prevezavami (brez DDV!)</t>
  </si>
  <si>
    <t>ZGORNJI USTROJ CESTIŠČA PRI OBNOVI javnega vodovoda po Tržaški - jug</t>
  </si>
  <si>
    <t>SKUPAJ ZG. USTROJ CESTIŠČA PRI OBNOVI VODOVODA PO  Tržaški jug - brez DDV!</t>
  </si>
  <si>
    <t>B.1 JAVNI VODOVOD po Tržaški - sever s prevezavami (skupaj 1136,5m)</t>
  </si>
  <si>
    <t>PREDDELA VODOVOD po Tržaški - sever s prevezavami (SKUPAJ)</t>
  </si>
  <si>
    <t>GRADBENA DELA VODOVOD po Tržaški - sever s prevezavami (SKUPAJ)</t>
  </si>
  <si>
    <t>MONTAŽNA DELA VODOVOD po Tržaški - sever s prevezavami (SKUPAJ)</t>
  </si>
  <si>
    <t>VODOVODNI MATERIAL VODOVOD po Tržaški - sever s prevezavami (SKUPAJ)</t>
  </si>
  <si>
    <t>B.2 VODOVODNI PROVIZORIJ ob obnovi vodovoda po Tržaški - sever s prevezavami</t>
  </si>
  <si>
    <t>B. SKUPAJ VODOVOD po Tržaški - sever s prevezavami</t>
  </si>
  <si>
    <t>B.1. JAVNI VODOVOD po Tržaški - sever s prevezavami</t>
  </si>
  <si>
    <t>1. - PREDDELA IN GRADBENA DELA (vodovod po Tržaški - sever s prevezavami)</t>
  </si>
  <si>
    <t>PREDDELA IN GRADBENA DELA za vodovod 
po Tržaški - sever s prevezavami (SKUPAJ)</t>
  </si>
  <si>
    <t>PREDDELA za javni vodovod po Tržaški - sever s prevezavami</t>
  </si>
  <si>
    <t>Priprava, ograditev, zavarovanje in ureditev gradbišča v skladu z načrtom organizacije gradbišča in varnostnim načrtom.Vključno s postavitvijo začasnih gradbiščnih objektov in opreme, zagotovitvijo dostopa do javne ceste in začasnih priključkov gradbišča za preskrbo z vodo in elektriko.
Komplet za gradnjo vodovoda po Tržaški - sever s prevezavami</t>
  </si>
  <si>
    <t>Vzpostavitev gradbišča v prvotno stanje po končanih delih. Odstranitev začasnih objektov, signalizacije, začasne deponije,… Ponovna vzpostavitev odstranjenih mejnikov,… 
Komplet za gradnjo vodovoda po Tržaški - sever s prevezavami</t>
  </si>
  <si>
    <t>Izdelava provizornih dostopov do stavb preko izkopanih jarkov, iz plohov debeline 5 cm z ograjo (prenosljivi), ki se lahko na gradbišču uporabijo večkrat. 
Za gradnjo vodovoda po Tržaški - sever s prevezavami</t>
  </si>
  <si>
    <t>Stroški vzdrževanja prekopanih javnih površin v času gradnje vodovoda (polivanje - protiprašna zaščita, dosip - udarne jame, planiranje. Vključno z dobavo materiala in delom.
Za gradnjo vodovoda po Tržaški - sever s prevezavami</t>
  </si>
  <si>
    <t>PREDDELA za javni vodovod po Tržaški - sever s prevezavami (SKUPAJ)</t>
  </si>
  <si>
    <t>GRADBENA DELA za javni vodovod po Tržaški - sever s prevezavami</t>
  </si>
  <si>
    <t>Upoštevano, da se na celotni trasi obnove vodovoda po Tržaški - sever izvaja izkop z razpiranjem brežin z lesenimi deskami in plohi pod kotom 75°, 
Upoštevano, da se 20% izkopanega kamnitega materiala lahko uporabi za zasip jarka (obst. zg. ustroj dela ceste, ki se poruši).
OCENA, vgradnja le ob potrditvi geomehanskega nadzora</t>
  </si>
  <si>
    <t>SKUPAJ GRADBENA DELA za vodovod po Tržaški - sever s prevezavami - brez DDV!</t>
  </si>
  <si>
    <t>2.1. - MONTAŽNA DELA za javni vodovod po Tržaški - sever s prevezavami</t>
  </si>
  <si>
    <t>MONTAŽNA DELA za j.vodovod po Tržaški - sever s prevezavami (SKUPAJ)</t>
  </si>
  <si>
    <t>Zavarovanje deponije vodovodnega materiala na gradbišču. KOMPLET 
Skupaj za vodovod po Tržaški - sever s prevezavami</t>
  </si>
  <si>
    <t>SKUPAJ MONTAŽNA DELA za vodovod po Tržaški - sever s prevezavami (brez DDV!)</t>
  </si>
  <si>
    <t>VODOVODNI MATERIAL JAVNI VODOVOD po Tržaški - sever s prevezavami (SKUPAJ)</t>
  </si>
  <si>
    <t>B.2. VODOVODNI PROVIZORIJ ob obnovi vodovoda po Tržaški - sever s prevezavami</t>
  </si>
  <si>
    <t>E. VODOVODNI PRIKLJUČKI TRŽAŠKA sever (SKUPAJ 26 kos - OCENA)</t>
  </si>
  <si>
    <t>E.1 OBNOVA OBSTOJEČIH PRIKLJUČKOV NA OBMOČJU OBNOVE VODOVODA - TRŽAŠKA sever (OCENA - obračun po dejanskih stroških)</t>
  </si>
  <si>
    <t>B. SKUPAJ VODOVOD po severnem delu Tržaške s prevezavami (1136,5m)</t>
  </si>
  <si>
    <t>E. HIŠNI PRIKLJUČKI TRŽAŠKA sever - obnova,  SKUPAJ 26 kos (OCENA!)</t>
  </si>
  <si>
    <t>A. SKUPAJ VODOVOD po južnem delu Tržaške s prevezavami (1138m)</t>
  </si>
  <si>
    <t>A.1. Vodovodi "V1.1" NL DN200, "V1.2",  "V1.3", "V1.4", V1.5", V1.3.1", V1.5.1" vsi NL  DN150, skupna dolžina l=1138m po južni strani Tržaške ceste</t>
  </si>
  <si>
    <t>A.2 VODOVODNI PROVIZORIJ po južni strani Tržaške</t>
  </si>
  <si>
    <t>B.1. Vodovodi "V2.1", "V2.2" NL DN200 in "V2.1.1", "V2.1.2", V2.2.1", V2.2.2", V2.2.3" vsi NL  DN100, skupna dolžina l=1136,5m po severni strani Tržaške ceste</t>
  </si>
  <si>
    <t>B.2 VODOVODNI PROVIZORIJ po severni strani Tržaške</t>
  </si>
  <si>
    <t>D. VODOVODNI PRIKLJUČKI TRŽAŠKA jug (SKUPAJ 34 kos - OCENA)</t>
  </si>
  <si>
    <r>
      <t xml:space="preserve">OPOMBA: ker vodovodni priključki niso predmet načrta - OCENA. 
Na nov sekundarni vodovod se prevežejo vsi obstoječi porabniki na tangiranem območju (34 kos), ki so upoštevani v popisu. Porabniki, ki še nimajo samostojnih priključkov morajo pred izvedbo priključka pridobiti soglasje za priključitev JP VO-KA SNAGA d.o.o. na podlagi načrta priključka.
</t>
    </r>
    <r>
      <rPr>
        <sz val="10"/>
        <rFont val="Arial CE"/>
        <charset val="238"/>
      </rPr>
      <t xml:space="preserve">
Profili priključnih cevi in količine so ocenjeni na podlagi razpoložljivih podatkov. Profile se po ob obnovi prilagodi načrtom priključkov, oz. dejanskemu stanju in potrebam porabnikov!
Obnova vodovodnih priključkov se izvede skladno z veljavno zakonodajo, navodili izvajalca javne službe in pravili stroke. Obst. vodovodne priključke mora pred obnovo obvezno pregledati strokovna služba izvajalca javne službe, ki določi obseg obnove. 
Uporabnik mora poskrbeti za ustreznost merilnega mesta skladno z zahtevami izvajalca javne službe! Vsi morebitni novi priključki se zgradijo na osnovi samostojnega načrta in soglasja JP VO-KA SNAGA d.o.o.</t>
    </r>
    <r>
      <rPr>
        <sz val="5"/>
        <rFont val="Arial ce"/>
        <charset val="238"/>
      </rPr>
      <t xml:space="preserve">
</t>
    </r>
    <r>
      <rPr>
        <sz val="10"/>
        <rFont val="Arial CE"/>
        <charset val="238"/>
      </rPr>
      <t xml:space="preserve">V primeru prekomerne porabe vode predlagamo uskladitev dimenzije priključnega cevovoda in vodomera dejanskim potrebam!
Obnova obstoječega vodovoda tangira 34 obstoječih porabnikov vode. Vsi tangirani priključki se obnovijo skladno z veljavno zakonodajo in zahtevami izvajalca javne službe. 
Pri gradnji upoštevati tudi načrte priključkov za nove porabnike).  </t>
    </r>
    <r>
      <rPr>
        <b/>
        <sz val="10"/>
        <rFont val="Arial CE"/>
        <charset val="238"/>
      </rPr>
      <t xml:space="preserve">
</t>
    </r>
  </si>
  <si>
    <t>D. HIŠNI PRIKLJUČKI TRŽAŠKA JUG - obnova,  SKUPAJ 34 kos (OCENA!)</t>
  </si>
  <si>
    <t>D.1 Obnova in prevezava obstoječih priključkov  (34 kos - OCENA)</t>
  </si>
  <si>
    <t>Izvedba (nabava, dobava in vgrajevanje) nosilne plasti bitumenizirane zmesi za vzpostavitev vozišča Tržaške ceste v prvotno stanje.
Upoštevati načrt ceste in navodila upravljavca ceste</t>
  </si>
  <si>
    <t>X50</t>
  </si>
  <si>
    <t>Vodovodni material za prevezavo hišnih priključkov na začasno cev provizorija - komplet.</t>
  </si>
  <si>
    <t>B.2</t>
  </si>
  <si>
    <t>- LŽ DN300</t>
  </si>
  <si>
    <t>- LŽ DN100</t>
  </si>
  <si>
    <t>- PVC d315</t>
  </si>
  <si>
    <t>DN300/d315 (prirob. DN315 za PVC d315)</t>
  </si>
  <si>
    <t>A.2. VODOVODNI PROVIZORIJ ob obnovi vodovoda po Tržaški - jug s prevezavami</t>
  </si>
  <si>
    <t xml:space="preserve"> - obstoječ vod el. komunikacij v zemlji</t>
  </si>
  <si>
    <t xml:space="preserve"> - SN, NN elektro vod v KK</t>
  </si>
  <si>
    <t xml:space="preserve"> - vod javne razsvetljave v času gradnje</t>
  </si>
  <si>
    <t xml:space="preserve"> - plinovod 150&lt;DN&lt;250</t>
  </si>
  <si>
    <t xml:space="preserve"> - plinovod 250&lt;DN&lt;350</t>
  </si>
  <si>
    <t xml:space="preserve"> - plinovod &lt;DN150</t>
  </si>
  <si>
    <t>FFR300/100</t>
  </si>
  <si>
    <t>FFR100/50</t>
  </si>
  <si>
    <t>FF100(1000)</t>
  </si>
  <si>
    <t>X100</t>
  </si>
  <si>
    <t>Q50</t>
  </si>
  <si>
    <t xml:space="preserve"> - obstoječ vodovod DN80-150, se varuje v času gradnje</t>
  </si>
  <si>
    <t xml:space="preserve"> - hišni kanalizacijski priključek DN150-250, OCENA </t>
  </si>
  <si>
    <t>DN1000</t>
  </si>
  <si>
    <t xml:space="preserve">Varovan (75°) strojni izkop jarka med ovirami globine do 2,5m z nakladanjem na kamion. Varovanje z lesenimi deskami in plohi. Širina dna izkopa je DN+40 cm oz. min 60 cm. </t>
  </si>
  <si>
    <t>Prečno zavarovanje obstoječih komunalnih vodov v času gradnje pri polaganju vodovoda pod obst. komunalnimi vodi. Podpiranje z lesenimi gredami, podbetoniranje in obbetoniranje obstoječih komunalnih vodov, polaganje v nove zaščitne cevi … , po navodilih upravljalca kom voda, ki ga vodovod prečka.</t>
  </si>
  <si>
    <t xml:space="preserve">**za LŽ DN80, Priključno koleno d32 </t>
  </si>
  <si>
    <t>**za NL DN200, Priključno koleno d32</t>
  </si>
  <si>
    <t>**za NL DN150, Priključno koleno d32</t>
  </si>
  <si>
    <t>**za NL DN200, Priključno koleno d40</t>
  </si>
  <si>
    <t>za kombiniran vodomer DN50/20</t>
  </si>
  <si>
    <t>Nabava, transport fazonskih kosov in vodovodne armature za merilna mesta z vodomeri &gt;DN40. 
KOMPLET OPREMA VODOMERNEGA MESTA SKLADNO Z TEHNIČNIMI NAVODILI ZA VODOVOD UPRAVLJAVCA JAVNEGA VODOVODA.</t>
  </si>
  <si>
    <t>Nabava, transport fitingov in vodovodne armature za merilna mesta - OCENA:
spojke za PE cevi, kolena, redukcijski kosi, vložek nepovratnega ventila,holandci, tesnila, pipe,…., material se nabavi za vsako mesto posebej glede na načrt priključka in v dogovoru z upravljalcem.
KOMPLET OPREMA VODOMERNEGA MESTA SKLADNO Z TEHNIČNIMI NAVODILI ZA VODOVOD UPRAVLJAVCA JAVNEGA VODOVODA.</t>
  </si>
  <si>
    <t>za vodomer DN20</t>
  </si>
  <si>
    <t>za vodomer DN25</t>
  </si>
  <si>
    <t>za vodomer DN40 + DN20</t>
  </si>
  <si>
    <t>za kombiniran vodomer DN50/20 + DN20</t>
  </si>
  <si>
    <t>za kombiniran vodomer DN50/20 + DN25</t>
  </si>
  <si>
    <t>d75, povprečna dolžina podbijanja 10m</t>
  </si>
  <si>
    <t xml:space="preserve">Demontaža ter ponovna montaža novih armatur, fitingov, spojk,... na obstoječih vodomernih mestih z vodomeri do DN40. Vključno z nakladanjem demontiranih kosov na kamion in odvozom na trajno deponijo (do 25 km), s plačilom takse. </t>
  </si>
  <si>
    <t>2.1.376</t>
  </si>
  <si>
    <t xml:space="preserve">Demontaža ter ponovna montaža novih armatur, fazonskih kosov, spojk,... na obstoječih vodomernih mestih s kombiniranimi vodomeri DN50-100. Vključno z nakladanjem demontiranih kosov na kamion in odvozom na trajno deponijo (do 25 km), s plačilom takse. </t>
  </si>
  <si>
    <t>d32-d50</t>
  </si>
  <si>
    <t>Prenos, spuščanje, polaganje in montaža PE cevi na kolutih na pripravljeno peščeno posteljico, ter poravnanje v vertikalni in horizontalni smeri, vključno  z montažo spojk</t>
  </si>
  <si>
    <t>Prenos po gradbišču, spuščanje, polaganje in montaža fazonskih kosov in armatur v pripravljen jarek oz. jašek, ter poravnanje v vertikalni in horizontalni smeri. DN40-100</t>
  </si>
  <si>
    <t>DN60-DN80</t>
  </si>
  <si>
    <t>Vrtanje AB betonske stene za izvedbo preboja AB stene, komplet s prenosi garniture za vrtanje, izvedbo preboja, iznosom in nakladanjem izžaganega materiala na kamion ter vodotesno elastično zatesnitvijo preboja po montaži cevovoda.
Za vgradnjo NL DN150 ISOPAM (fi300mm) skozi steno mosta.</t>
  </si>
  <si>
    <t>2.1.11.</t>
  </si>
  <si>
    <t>2.1.12.</t>
  </si>
  <si>
    <t>NL DN150 v z. c. DN300</t>
  </si>
  <si>
    <t>standardni spoj (NL DN300)</t>
  </si>
  <si>
    <t>DN300 - kot zaščitna cev</t>
  </si>
  <si>
    <t>DN150/DN300</t>
  </si>
  <si>
    <t>3.1.280.</t>
  </si>
  <si>
    <t>3.1.281.</t>
  </si>
  <si>
    <t xml:space="preserve">Drsnik / distančnik za polaganje vodovodne cevi NL DN150 v zaščitno cev DN300, kot npr. tip AZ/AC </t>
  </si>
  <si>
    <t>Zaključna nagubana manšeta za vodotesno zatesnitev prehoda cevi NL DN150 v/iz zaščitne cevi DN300 z objemnima trakovoma, kot npr. tip DU</t>
  </si>
  <si>
    <t>Polaganje vodovodne cevi DN150 v zaščitno cev DN300, z montažo distančnikov in zaključnih manšet. Komplet.</t>
  </si>
  <si>
    <t xml:space="preserve"> - plinovod </t>
  </si>
  <si>
    <t xml:space="preserve"> - toplovod</t>
  </si>
  <si>
    <t>D.1 VODOVODNI PRIKLJUČKI - (OBNOVA 34 kos - OCENA)</t>
  </si>
  <si>
    <t>2.1.13.</t>
  </si>
  <si>
    <t>PREDIZOLIRANA CEV (NL DN150), npr. ISOPAM, WKG,.. razstavljiv sidrni spoj - pritrjevanje na most (BLS/VRS-T ali podobno</t>
  </si>
  <si>
    <t>Nabava, dobava in montaža dodatnega matriala za zaščito in izvedbo spojev pri polaganju na mostno konstrukcijo:
- zaključne manšete, ki se skrči ob segrevanju za prehod iz predizolirane cevi d300 na NL DN150
- polnilo, ovoj in sesnilo za zaščito spojev.
- dodaten objemke za izdelavo sidrnih spojev.</t>
  </si>
  <si>
    <t>Nabava, dobava in montaža standardnih tovarniško izdelanih protikorozijskih jeklenih konstrukcij - garnitur za pritrjevanje predizolirane cevi NL DN150 (fi300) na AB mostno konstrukcijo/ obešanje na most - kot npr. sistem SIKLA (nosilna, prečna konzola, povezovalec, objemka, drsni set, pritrdilni vložek, drobni material,.... ).
Razdalne med posameznimi pritrdilnimi elementom določi proizvajalec garniture, v sakem primeru pa je potrebno vsak kos cevi pritrditin najmanj 2x
Vključno z montažo predizolirane vodovodne cevi na postavljen sistem za obešanje. Spoje cevi je potrevno zaščititi pred mehanskimi poškodbami in vdorom vode po navodilih proizvajalca. 
Pred montažo garnitur je potrebno določiti načina polaganja in ustrezno razporediti konzole.
Komplet za obešanje na celotni dolžini, št. elementov na podlagi izračuna določi dobavitelj .</t>
  </si>
  <si>
    <t>NL DN150 - predizolirana cev fi 300</t>
  </si>
  <si>
    <t>d75, povprečna dolžina podbijanja 8m</t>
  </si>
  <si>
    <t>PE100d50 (vodovodne cevi priključkov);  SDR11, PN16</t>
  </si>
  <si>
    <t>d90/d50 (nove zaščitne cevi)</t>
  </si>
  <si>
    <t>d63/d32 (obst. zaščitne cevi)</t>
  </si>
  <si>
    <t>d63/d40 (obst. zaščitne cevi)</t>
  </si>
  <si>
    <t>d90/d50 (obst. zaščitne cevi)</t>
  </si>
  <si>
    <t xml:space="preserve">d63-d90 (zaščitne cevi pri prekopu)
</t>
  </si>
  <si>
    <t>Prenos po gradbišču, spuščanje, polaganje in montaža fazonskih kosov in armatur v pripravljen jarek oz. jašek, ter poravnanje v vertikalni in horizontalni smeri. DN100-150</t>
  </si>
  <si>
    <t>**za NL DN150, Priključno koleno d50</t>
  </si>
  <si>
    <t>za kombiniran vodomer DN100</t>
  </si>
  <si>
    <t xml:space="preserve"> za vodovodne priključke upoštevano, da se od 26 priključkov:
 - 2 priključka preveže
 - 5 zamenja cev v obst. zaščitni cevi
-  cca. 14 priključkov obnovi s prekopom
- 5 pa s podbijanjem</t>
  </si>
  <si>
    <t>PE100 RC d90 (zaščitne cevi za polaganje v jarek);  TIP 1; SDR17, PN10</t>
  </si>
  <si>
    <t xml:space="preserve"> za vodovodne priključke upoštevano, da se od 34 priključkov:
 - 5 priključkov preveže
 - 1 zamenja cev v obst. zaščitni cevi
-  cca. 23 priključkov obnovi s prekopom
- 5 pa s podbijanjem</t>
  </si>
  <si>
    <t xml:space="preserve">Odstranitev in ponovna vzpostavitev zunanje ureditve (tlakovci, asfalt,…) po koncu gradnje hišnega priključka. Pred izdelavo ponudbe obvezen ogled terena.
Vključno z nakladanjem ruševin na kamion in transport na trajno deponijo s plačilom takse ter nabavo, dobavo in vgradnjo novega materiala (tlakovcev, plošč, asfalta,...) - zamenjava novih in poškodovanih.
Pred izdelavo ponudbe obvezen ogled terena! </t>
  </si>
  <si>
    <t xml:space="preserve"> - elektro vod v KK</t>
  </si>
  <si>
    <r>
      <t xml:space="preserve">-za priključke 
</t>
    </r>
    <r>
      <rPr>
        <i/>
        <sz val="9"/>
        <rFont val="Arial CE"/>
        <charset val="238"/>
      </rPr>
      <t>Upoštevan tudi izkop na mestu priključka za potrebe podbijanja (2m3/kos).</t>
    </r>
    <r>
      <rPr>
        <sz val="10"/>
        <rFont val="Arial CE"/>
        <charset val="238"/>
      </rPr>
      <t xml:space="preserve"> </t>
    </r>
  </si>
  <si>
    <r>
      <t xml:space="preserve">-za priključke </t>
    </r>
    <r>
      <rPr>
        <i/>
        <sz val="9"/>
        <rFont val="Arial CE"/>
        <charset val="238"/>
      </rPr>
      <t xml:space="preserve">
Upoštevan tudi izkop na mestu priključka za potrebe podbijanja (2m3/kos).</t>
    </r>
    <r>
      <rPr>
        <sz val="10"/>
        <rFont val="Arial CE"/>
        <charset val="238"/>
      </rPr>
      <t xml:space="preserve"> </t>
    </r>
  </si>
  <si>
    <t>**za NL DN100, Priključno koleno d40</t>
  </si>
  <si>
    <t xml:space="preserve">Povečanje preboja stene stavbe za montažo priključka in sanacija odkopane stene objekta (vodomerno mesto) -&gt; vzpostavitev v prvotno stanje. Kot npr.
- vodotesna zatesnitev preboja stene,
- premaz zunanjih betonskih sten s policementno vodotesno maso,
- vzpostavitev hidroizolacije (npr. izotekt), 
- izdelava zaščitne plasti iz čepaste folije in
- vsa druga potrebna dela za vzpostavitev, vključno z nabavo, dobavo in vgradnjo materiala
Obračun po dejanskih stroških
</t>
  </si>
  <si>
    <t xml:space="preserve"> - za preboj d40-d100</t>
  </si>
  <si>
    <t xml:space="preserve"> - za preboj d150-d250</t>
  </si>
  <si>
    <t xml:space="preserve"> - za preboj d100-d200</t>
  </si>
  <si>
    <t>vpišite proizvajalca in tip proizvoda, ki ga/jih nudite</t>
  </si>
  <si>
    <r>
      <t xml:space="preserve">Vzpostavitev začasne oskrbe z vodo v času gradnje - zapiranje zasunov, začasne prekinitve dobave,…. pod nadzorom upravljalca. Brez provizorijev. KOMPLET </t>
    </r>
    <r>
      <rPr>
        <sz val="10"/>
        <color rgb="FFFF0000"/>
        <rFont val="Arial CE"/>
        <charset val="238"/>
      </rPr>
      <t>za vse prekinitve</t>
    </r>
    <r>
      <rPr>
        <sz val="10"/>
        <rFont val="Arial CE"/>
        <charset val="238"/>
      </rPr>
      <t xml:space="preserve">
Skupaj za vodovod po Tržaški - sever s prevezavami</t>
    </r>
  </si>
  <si>
    <r>
      <t xml:space="preserve">Dodatek za montažna dela pri izvedbi tlačnega preizkusa, dezinfekcije in izpiranju. Komplet </t>
    </r>
    <r>
      <rPr>
        <sz val="10"/>
        <color rgb="FFFF0000"/>
        <rFont val="Arial CE"/>
        <charset val="238"/>
      </rPr>
      <t>za vse tlačne preizkuse.</t>
    </r>
  </si>
  <si>
    <t>Priprava gradbišča za provizorije, odstranitev eventuelnih ovir in ureditev delovnega mesta. KOMPLET.</t>
  </si>
  <si>
    <r>
      <t xml:space="preserve">Demontaža provizorija po koncu gradnje, z vsemi potrebnimi prevezavami in odstranitvijo provizorija.
KOMPLET </t>
    </r>
    <r>
      <rPr>
        <sz val="10"/>
        <color rgb="FFFF0000"/>
        <rFont val="Arial CE"/>
        <charset val="238"/>
      </rPr>
      <t xml:space="preserve"> za vse provizorije skupaj za vodovod Tržaška sever.</t>
    </r>
  </si>
  <si>
    <r>
      <t xml:space="preserve">Vzpostavitev začasne oskrbe z vodo v času gradnje - provizorij, vključno s prevezavo priključkov.
Izvedba po etapah. KOMPLET </t>
    </r>
    <r>
      <rPr>
        <sz val="10"/>
        <color rgb="FFFF0000"/>
        <rFont val="Arial CE"/>
        <charset val="238"/>
      </rPr>
      <t>za vse provizorije skupaj.</t>
    </r>
  </si>
  <si>
    <r>
      <t xml:space="preserve">Odstranitev in ponovna vzpostavitev zunanje ureditve (tlakovci, asfalt,…) po koncu gradnje hišnega priključka - </t>
    </r>
    <r>
      <rPr>
        <sz val="10"/>
        <color rgb="FFFF0000"/>
        <rFont val="Arial CE"/>
        <charset val="238"/>
      </rPr>
      <t>vključno z utrjevanjem in izdelavo planuma</t>
    </r>
    <r>
      <rPr>
        <sz val="10"/>
        <rFont val="Arial CE"/>
        <charset val="238"/>
      </rPr>
      <t xml:space="preserve">. Pred izdelavo ponudbe obvezen ogled terena.
</t>
    </r>
    <r>
      <rPr>
        <sz val="10"/>
        <color rgb="FFFF0000"/>
        <rFont val="Arial CE"/>
        <charset val="238"/>
      </rPr>
      <t>V c/e upoštevati vse stroške nakladanja</t>
    </r>
    <r>
      <rPr>
        <sz val="10"/>
        <rFont val="Arial CE"/>
        <charset val="238"/>
      </rPr>
      <t xml:space="preserve"> ruševin na kamion in transport na trajno deponijo s plačilom takse ter nabavo, dobavo in vgradnjo novega materiala (tlakovcev, plošč, asfalta,...) - zamenjava novih in poškodovanih.
Pred izdelavo ponudbe obvezen ogled terena! </t>
    </r>
  </si>
  <si>
    <t xml:space="preserve">Povečanje preboja stene stavbe za montažo priključka in sanacija odkopane stene objekta (vodomerno mesto) -&gt; vzpostavitev v prvotno stanje. Kot npr.
- vodotesna zatesnitev preboja stene,
- premaz zunanjih betonskih sten s policementno vodotesno maso,
- vzpostavitev hidroizolacije (npr. izotekt), 
- izdelava zaščitne plasti iz čepaste folije in
- vsa druga potrebna dela za vzpostavitev, vključno z nabavo, dobavo in vgradnjo materiala
</t>
  </si>
  <si>
    <r>
      <t xml:space="preserve">Demontaža provizorija po koncu gradnje, z vsemi potrebnimi prevezavami in odstranitvijo provizorija.
KOMPLET  </t>
    </r>
    <r>
      <rPr>
        <sz val="10"/>
        <color rgb="FFFF0000"/>
        <rFont val="Arial CE"/>
        <charset val="238"/>
      </rPr>
      <t>za vse provizorije skupaj</t>
    </r>
    <r>
      <rPr>
        <sz val="10"/>
        <rFont val="Arial CE"/>
        <charset val="238"/>
      </rPr>
      <t>.</t>
    </r>
  </si>
  <si>
    <r>
      <t xml:space="preserve">Dodatek za montažna dela pri izvedbi tlačnega preizkusa, dezinfekcije in izpiranju. Komplet </t>
    </r>
    <r>
      <rPr>
        <sz val="10"/>
        <color rgb="FFFF0000"/>
        <rFont val="Arial CE"/>
        <charset val="238"/>
      </rPr>
      <t>za celotno traso Tržaška jug.</t>
    </r>
  </si>
  <si>
    <r>
      <t xml:space="preserve">Obveščanje o prekinitvah oskrbe z vodo prizadetih porabnikov v času gradnje. KOMPLET </t>
    </r>
    <r>
      <rPr>
        <sz val="10"/>
        <color rgb="FFFF0000"/>
        <rFont val="Arial CE"/>
        <charset val="238"/>
      </rPr>
      <t>za vse prekinitve.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</si>
</sst>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_-* #,##0.00\ _S_I_T_-;\-* #,##0.00\ _S_I_T_-;_-* &quot;-&quot;??\ _S_I_T_-;_-@_-"/>
    <numFmt numFmtId="166" formatCode="#,##0.00\ &quot;€&quot;"/>
    <numFmt numFmtId="167" formatCode="_-* #,##0.00\ _S_I_T_-;\-* #,##0.00\ _S_I_T_-;_-* \-??\ _S_I_T_-;_-@_-"/>
    <numFmt numFmtId="168" formatCode="&quot;$&quot;#,##0\ ;\(&quot;$&quot;#,##0\)"/>
    <numFmt numFmtId="169" formatCode="#,##0.0"/>
    <numFmt numFmtId="170" formatCode="0.0"/>
  </numFmts>
  <fonts count="85" x14ac:knownFonts="1">
    <font>
      <sz val="11"/>
      <color theme="1"/>
      <name val="Calibri"/>
      <family val="2"/>
      <charset val="238"/>
      <scheme val="minor"/>
    </font>
    <font>
      <sz val="11"/>
      <color theme="1"/>
      <name val="Calibri"/>
      <family val="2"/>
      <charset val="238"/>
      <scheme val="minor"/>
    </font>
    <font>
      <sz val="10"/>
      <color rgb="FFFF0000"/>
      <name val="Arial CE"/>
      <charset val="238"/>
    </font>
    <font>
      <b/>
      <sz val="12"/>
      <color rgb="FFFF0000"/>
      <name val="Arial CE"/>
      <charset val="238"/>
    </font>
    <font>
      <sz val="12"/>
      <color rgb="FFFF0000"/>
      <name val="Arial CE"/>
      <charset val="238"/>
    </font>
    <font>
      <sz val="10"/>
      <name val="Arial CE"/>
      <charset val="238"/>
    </font>
    <font>
      <b/>
      <sz val="14"/>
      <name val="Arial CE"/>
      <charset val="238"/>
    </font>
    <font>
      <b/>
      <sz val="12"/>
      <name val="Arial CE"/>
      <charset val="238"/>
    </font>
    <font>
      <sz val="12"/>
      <name val="Arial CE"/>
      <charset val="238"/>
    </font>
    <font>
      <sz val="14"/>
      <name val="Arial CE"/>
      <charset val="238"/>
    </font>
    <font>
      <b/>
      <sz val="15"/>
      <name val="Arial CE"/>
      <charset val="238"/>
    </font>
    <font>
      <b/>
      <sz val="13"/>
      <name val="Arial CE"/>
      <family val="2"/>
      <charset val="238"/>
    </font>
    <font>
      <b/>
      <sz val="12"/>
      <name val="Arial CE"/>
      <family val="2"/>
      <charset val="238"/>
    </font>
    <font>
      <b/>
      <sz val="11"/>
      <name val="Arial CE"/>
      <family val="2"/>
      <charset val="238"/>
    </font>
    <font>
      <sz val="8"/>
      <name val="Arial CE"/>
      <charset val="238"/>
    </font>
    <font>
      <sz val="8"/>
      <name val="Arial CE"/>
      <family val="2"/>
      <charset val="238"/>
    </font>
    <font>
      <b/>
      <sz val="8"/>
      <name val="Arial CE"/>
      <charset val="238"/>
    </font>
    <font>
      <b/>
      <sz val="10"/>
      <name val="Arial CE"/>
      <charset val="238"/>
    </font>
    <font>
      <sz val="10"/>
      <name val="Arial CE"/>
      <family val="2"/>
      <charset val="238"/>
    </font>
    <font>
      <b/>
      <sz val="11"/>
      <name val="Arial CE"/>
      <charset val="238"/>
    </font>
    <font>
      <sz val="10"/>
      <color indexed="8"/>
      <name val="Arial CE"/>
      <charset val="238"/>
    </font>
    <font>
      <b/>
      <u/>
      <sz val="10"/>
      <name val="Arial CE"/>
      <charset val="238"/>
    </font>
    <font>
      <vertAlign val="superscript"/>
      <sz val="10"/>
      <name val="Arial CE"/>
      <charset val="238"/>
    </font>
    <font>
      <vertAlign val="subscript"/>
      <sz val="10"/>
      <name val="Arial CE"/>
      <charset val="238"/>
    </font>
    <font>
      <sz val="12"/>
      <color indexed="24"/>
      <name val="Times New Roman"/>
      <family val="1"/>
      <charset val="238"/>
    </font>
    <font>
      <sz val="10"/>
      <color theme="1"/>
      <name val="Arial ce"/>
      <charset val="238"/>
    </font>
    <font>
      <sz val="11"/>
      <color theme="1"/>
      <name val="Arial ce"/>
      <charset val="238"/>
    </font>
    <font>
      <sz val="9"/>
      <name val="Arial CE"/>
      <charset val="238"/>
    </font>
    <font>
      <u/>
      <sz val="10"/>
      <name val="Arial CE"/>
      <charset val="238"/>
    </font>
    <font>
      <vertAlign val="superscript"/>
      <sz val="9"/>
      <name val="Arial CE"/>
      <charset val="238"/>
    </font>
    <font>
      <vertAlign val="subscript"/>
      <sz val="9"/>
      <name val="Arial CE"/>
      <charset val="238"/>
    </font>
    <font>
      <u/>
      <sz val="9"/>
      <name val="Arial CE"/>
      <charset val="238"/>
    </font>
    <font>
      <b/>
      <sz val="13"/>
      <name val="Arial ce"/>
      <charset val="238"/>
    </font>
    <font>
      <sz val="13"/>
      <name val="Arial ce"/>
      <charset val="238"/>
    </font>
    <font>
      <sz val="11"/>
      <name val="Times New Roman CE"/>
      <charset val="238"/>
    </font>
    <font>
      <sz val="10"/>
      <name val="Times New Roman CE"/>
      <family val="1"/>
      <charset val="238"/>
    </font>
    <font>
      <sz val="10"/>
      <name val="Times New Roman"/>
      <family val="1"/>
      <charset val="238"/>
    </font>
    <font>
      <sz val="11"/>
      <color indexed="8"/>
      <name val="Calibri"/>
      <family val="2"/>
      <charset val="238"/>
    </font>
    <font>
      <sz val="12"/>
      <color theme="1"/>
      <name val="Arial ce"/>
      <charset val="238"/>
    </font>
    <font>
      <sz val="13"/>
      <color theme="1"/>
      <name val="Arial ce"/>
      <charset val="238"/>
    </font>
    <font>
      <b/>
      <sz val="13"/>
      <color theme="1"/>
      <name val="Arial ce"/>
      <charset val="238"/>
    </font>
    <font>
      <b/>
      <sz val="10"/>
      <color theme="1"/>
      <name val="Arial ce"/>
      <charset val="238"/>
    </font>
    <font>
      <sz val="9.5"/>
      <name val="Arial ce"/>
      <charset val="238"/>
    </font>
    <font>
      <sz val="15"/>
      <name val="Arial ce"/>
      <charset val="238"/>
    </font>
    <font>
      <sz val="15"/>
      <color rgb="FFFF0000"/>
      <name val="Arial ce"/>
      <charset val="238"/>
    </font>
    <font>
      <sz val="9.5"/>
      <color indexed="8"/>
      <name val="Arial ce"/>
      <charset val="238"/>
    </font>
    <font>
      <sz val="5"/>
      <name val="Arial ce"/>
      <charset val="238"/>
    </font>
    <font>
      <sz val="11"/>
      <name val="Calibri"/>
      <family val="2"/>
      <charset val="238"/>
      <scheme val="minor"/>
    </font>
    <font>
      <sz val="13"/>
      <color rgb="FFFF0000"/>
      <name val="Arial CE"/>
      <charset val="238"/>
    </font>
    <font>
      <b/>
      <sz val="14"/>
      <color theme="1"/>
      <name val="Arial ce"/>
      <charset val="238"/>
    </font>
    <font>
      <b/>
      <sz val="14"/>
      <color theme="1"/>
      <name val="Arial"/>
      <family val="2"/>
      <charset val="238"/>
    </font>
    <font>
      <sz val="12"/>
      <color theme="1"/>
      <name val="Arial"/>
      <family val="2"/>
      <charset val="238"/>
    </font>
    <font>
      <sz val="12"/>
      <color theme="1"/>
      <name val="Calibri"/>
      <family val="2"/>
      <charset val="238"/>
      <scheme val="minor"/>
    </font>
    <font>
      <sz val="2"/>
      <name val="Arial CE"/>
      <charset val="238"/>
    </font>
    <font>
      <i/>
      <sz val="11"/>
      <color theme="1"/>
      <name val="Calibri"/>
      <family val="2"/>
      <charset val="238"/>
      <scheme val="minor"/>
    </font>
    <font>
      <i/>
      <sz val="11"/>
      <color theme="1"/>
      <name val="Arial ce"/>
      <charset val="238"/>
    </font>
    <font>
      <b/>
      <i/>
      <sz val="12"/>
      <color theme="1"/>
      <name val="Arial ce"/>
      <charset val="238"/>
    </font>
    <font>
      <sz val="10"/>
      <color rgb="FFFFC000"/>
      <name val="Arial CE"/>
      <charset val="238"/>
    </font>
    <font>
      <sz val="10"/>
      <color rgb="FF92D050"/>
      <name val="Arial CE"/>
      <charset val="238"/>
    </font>
    <font>
      <sz val="10"/>
      <name val="Calibri"/>
      <family val="2"/>
      <charset val="238"/>
      <scheme val="minor"/>
    </font>
    <font>
      <sz val="9"/>
      <color theme="1"/>
      <name val="Arial ce"/>
      <charset val="238"/>
    </font>
    <font>
      <sz val="7"/>
      <color theme="1"/>
      <name val="Arial ce"/>
      <charset val="238"/>
    </font>
    <font>
      <sz val="7"/>
      <color rgb="FFFF0000"/>
      <name val="Arial ce"/>
      <charset val="238"/>
    </font>
    <font>
      <sz val="7"/>
      <color rgb="FFFFC000"/>
      <name val="Arial ce"/>
      <charset val="238"/>
    </font>
    <font>
      <sz val="7"/>
      <color rgb="FF92D050"/>
      <name val="Arial ce"/>
      <charset val="238"/>
    </font>
    <font>
      <b/>
      <sz val="7"/>
      <color theme="1"/>
      <name val="Arial ce"/>
      <charset val="238"/>
    </font>
    <font>
      <sz val="7"/>
      <name val="Arial ce"/>
      <charset val="238"/>
    </font>
    <font>
      <b/>
      <sz val="7"/>
      <name val="Arial ce"/>
      <charset val="238"/>
    </font>
    <font>
      <sz val="8"/>
      <color theme="0" tint="-0.34998626667073579"/>
      <name val="Arial CE"/>
      <charset val="238"/>
    </font>
    <font>
      <i/>
      <sz val="10"/>
      <name val="Arial CE"/>
      <charset val="238"/>
    </font>
    <font>
      <b/>
      <sz val="9"/>
      <name val="Arial CE"/>
      <charset val="238"/>
    </font>
    <font>
      <i/>
      <sz val="9"/>
      <name val="Arial CE"/>
      <charset val="238"/>
    </font>
    <font>
      <sz val="8"/>
      <color theme="0" tint="-0.249977111117893"/>
      <name val="Arial ce"/>
      <charset val="238"/>
    </font>
    <font>
      <sz val="15"/>
      <color theme="1"/>
      <name val="Arial CE"/>
      <charset val="238"/>
    </font>
    <font>
      <b/>
      <sz val="15"/>
      <color theme="1"/>
      <name val="Arial"/>
      <family val="2"/>
      <charset val="238"/>
    </font>
    <font>
      <b/>
      <sz val="12"/>
      <color theme="1"/>
      <name val="Arial ce"/>
      <charset val="238"/>
    </font>
    <font>
      <i/>
      <sz val="12"/>
      <color theme="1"/>
      <name val="Arial ce"/>
      <charset val="238"/>
    </font>
    <font>
      <sz val="11"/>
      <name val="Arial CE"/>
      <charset val="238"/>
    </font>
    <font>
      <i/>
      <u/>
      <sz val="10"/>
      <name val="Arial CE"/>
      <charset val="238"/>
    </font>
    <font>
      <b/>
      <sz val="10"/>
      <color rgb="FFFF0000"/>
      <name val="Arial CE"/>
      <charset val="238"/>
    </font>
    <font>
      <b/>
      <u/>
      <sz val="8"/>
      <name val="Arial CE"/>
      <charset val="238"/>
    </font>
    <font>
      <sz val="8"/>
      <color theme="1"/>
      <name val="Arial CE"/>
      <charset val="238"/>
    </font>
    <font>
      <i/>
      <sz val="11"/>
      <name val="Arial"/>
      <family val="2"/>
      <charset val="238"/>
    </font>
    <font>
      <i/>
      <sz val="11"/>
      <name val="Arial CE"/>
      <charset val="238"/>
    </font>
    <font>
      <sz val="10"/>
      <color indexed="8"/>
      <name val="Arial"/>
      <family val="2"/>
      <charset val="238"/>
    </font>
  </fonts>
  <fills count="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249977111117893"/>
      </bottom>
      <diagonal/>
    </border>
    <border>
      <left/>
      <right/>
      <top/>
      <bottom style="medium">
        <color indexed="64"/>
      </bottom>
      <diagonal/>
    </border>
  </borders>
  <cellStyleXfs count="33261">
    <xf numFmtId="0" fontId="0" fillId="0" borderId="0"/>
    <xf numFmtId="164" fontId="1" fillId="0" borderId="0" applyFont="0" applyFill="0" applyBorder="0" applyAlignment="0" applyProtection="0"/>
    <xf numFmtId="0" fontId="24" fillId="0" borderId="0"/>
    <xf numFmtId="0" fontId="5" fillId="0" borderId="0"/>
    <xf numFmtId="0" fontId="34" fillId="0" borderId="0"/>
    <xf numFmtId="0" fontId="5" fillId="0" borderId="0"/>
    <xf numFmtId="0" fontId="1" fillId="0" borderId="0"/>
    <xf numFmtId="165" fontId="1" fillId="0" borderId="0" applyFont="0" applyFill="0" applyBorder="0" applyAlignment="0" applyProtection="0"/>
    <xf numFmtId="49" fontId="35" fillId="0" borderId="0">
      <alignment vertical="top"/>
      <protection locked="0"/>
    </xf>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34"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xf numFmtId="167" fontId="18" fillId="0" borderId="0" applyFill="0" applyBorder="0" applyAlignment="0" applyProtection="0"/>
    <xf numFmtId="0" fontId="18"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34"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6" fillId="0" borderId="0"/>
    <xf numFmtId="165" fontId="36" fillId="0" borderId="0" applyFont="0" applyFill="0" applyBorder="0" applyAlignment="0" applyProtection="0"/>
    <xf numFmtId="167" fontId="36" fillId="0" borderId="0"/>
    <xf numFmtId="0" fontId="36" fillId="0" borderId="0"/>
    <xf numFmtId="0" fontId="36"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7" fillId="0" borderId="0" applyFont="0" applyFill="0" applyBorder="0" applyAlignment="0" applyProtection="0"/>
    <xf numFmtId="3" fontId="24" fillId="0" borderId="0" applyFont="0" applyFill="0" applyBorder="0" applyAlignment="0" applyProtection="0"/>
    <xf numFmtId="168" fontId="24"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6">
    <xf numFmtId="0" fontId="0" fillId="0" borderId="0" xfId="0"/>
    <xf numFmtId="44" fontId="20" fillId="0" borderId="0" xfId="0" applyNumberFormat="1" applyFont="1" applyAlignment="1" applyProtection="1">
      <alignment horizontal="center" vertical="top"/>
      <protection locked="0"/>
    </xf>
    <xf numFmtId="166" fontId="5" fillId="0" borderId="0" xfId="0" applyNumberFormat="1" applyFont="1" applyAlignment="1" applyProtection="1">
      <alignment horizontal="center" vertical="top"/>
      <protection locked="0"/>
    </xf>
    <xf numFmtId="44" fontId="5" fillId="0" borderId="0" xfId="0" applyNumberFormat="1" applyFont="1" applyAlignment="1" applyProtection="1">
      <alignment horizontal="center" vertical="top"/>
      <protection locked="0"/>
    </xf>
    <xf numFmtId="0" fontId="8" fillId="0" borderId="0" xfId="0" applyFont="1"/>
    <xf numFmtId="0" fontId="5" fillId="0" borderId="0" xfId="0" applyFont="1"/>
    <xf numFmtId="166" fontId="5" fillId="0" borderId="0" xfId="0" applyNumberFormat="1" applyFont="1" applyAlignment="1" applyProtection="1">
      <alignment horizontal="center" vertical="top" wrapText="1"/>
      <protection locked="0"/>
    </xf>
    <xf numFmtId="0" fontId="14" fillId="0" borderId="0" xfId="0" applyFont="1" applyAlignment="1">
      <alignment vertical="top"/>
    </xf>
    <xf numFmtId="4" fontId="5" fillId="0" borderId="0" xfId="0" applyNumberFormat="1" applyFont="1" applyAlignment="1">
      <alignment horizontal="center" vertical="center"/>
    </xf>
    <xf numFmtId="0" fontId="6" fillId="0" borderId="0" xfId="0" applyFont="1"/>
    <xf numFmtId="0" fontId="7" fillId="0" borderId="0" xfId="0" applyFont="1"/>
    <xf numFmtId="4" fontId="7" fillId="0" borderId="0" xfId="0" applyNumberFormat="1" applyFont="1" applyAlignment="1">
      <alignment horizontal="center" vertical="center"/>
    </xf>
    <xf numFmtId="4" fontId="8" fillId="0" borderId="0" xfId="0" applyNumberFormat="1" applyFont="1" applyAlignment="1">
      <alignment horizontal="center" vertical="center"/>
    </xf>
    <xf numFmtId="0" fontId="9" fillId="0" borderId="0" xfId="0" applyFont="1"/>
    <xf numFmtId="0" fontId="10" fillId="0" borderId="0" xfId="0" applyFont="1"/>
    <xf numFmtId="0" fontId="11"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0" fillId="0" borderId="0" xfId="0" applyAlignment="1">
      <alignment vertical="top"/>
    </xf>
    <xf numFmtId="0" fontId="15" fillId="0" borderId="0" xfId="0" applyFont="1"/>
    <xf numFmtId="0" fontId="0" fillId="0" borderId="0" xfId="0" applyAlignment="1">
      <alignment vertical="top" wrapText="1"/>
    </xf>
    <xf numFmtId="166" fontId="26" fillId="0" borderId="0" xfId="0" applyNumberFormat="1" applyFont="1"/>
    <xf numFmtId="0" fontId="49" fillId="0" borderId="0" xfId="0" applyFont="1"/>
    <xf numFmtId="166" fontId="49" fillId="0" borderId="0" xfId="0" applyNumberFormat="1" applyFont="1"/>
    <xf numFmtId="0" fontId="49" fillId="0" borderId="7" xfId="0" applyFont="1" applyBorder="1"/>
    <xf numFmtId="166" fontId="49" fillId="0" borderId="7" xfId="0" applyNumberFormat="1" applyFont="1" applyBorder="1"/>
    <xf numFmtId="0" fontId="14" fillId="0" borderId="0" xfId="0" applyFont="1" applyAlignment="1">
      <alignment vertical="top" wrapText="1"/>
    </xf>
    <xf numFmtId="0" fontId="32" fillId="0" borderId="0" xfId="0" applyFont="1"/>
    <xf numFmtId="0" fontId="50" fillId="0" borderId="0" xfId="0" applyFont="1" applyAlignment="1">
      <alignment horizontal="left"/>
    </xf>
    <xf numFmtId="0" fontId="55" fillId="0" borderId="0" xfId="0" applyFont="1"/>
    <xf numFmtId="166" fontId="55" fillId="0" borderId="0" xfId="0" applyNumberFormat="1" applyFont="1"/>
    <xf numFmtId="166" fontId="55" fillId="0" borderId="4" xfId="0" applyNumberFormat="1" applyFont="1" applyBorder="1"/>
    <xf numFmtId="166" fontId="5" fillId="0" borderId="0" xfId="0" applyNumberFormat="1" applyFont="1" applyProtection="1">
      <protection locked="0"/>
    </xf>
    <xf numFmtId="166" fontId="32" fillId="0" borderId="7" xfId="0" applyNumberFormat="1" applyFont="1" applyBorder="1" applyAlignment="1" applyProtection="1">
      <alignment horizontal="center" vertical="top"/>
      <protection locked="0"/>
    </xf>
    <xf numFmtId="166" fontId="17" fillId="0" borderId="2" xfId="0" applyNumberFormat="1" applyFont="1" applyBorder="1" applyAlignment="1" applyProtection="1">
      <alignment horizontal="center" vertical="top"/>
      <protection locked="0"/>
    </xf>
    <xf numFmtId="166" fontId="17" fillId="0" borderId="7" xfId="0" applyNumberFormat="1" applyFont="1" applyBorder="1" applyAlignment="1" applyProtection="1">
      <alignment horizontal="center" vertical="top"/>
      <protection locked="0"/>
    </xf>
    <xf numFmtId="166" fontId="33" fillId="0" borderId="0" xfId="0" applyNumberFormat="1" applyFont="1" applyProtection="1">
      <protection locked="0"/>
    </xf>
    <xf numFmtId="166" fontId="5" fillId="0" borderId="4" xfId="0" applyNumberFormat="1" applyFont="1" applyBorder="1" applyProtection="1">
      <protection locked="0"/>
    </xf>
    <xf numFmtId="166" fontId="17" fillId="0" borderId="2" xfId="0" applyNumberFormat="1" applyFont="1" applyBorder="1" applyAlignment="1" applyProtection="1">
      <alignment horizontal="center"/>
      <protection locked="0"/>
    </xf>
    <xf numFmtId="166" fontId="17" fillId="0" borderId="0" xfId="0" applyNumberFormat="1" applyFont="1" applyAlignment="1" applyProtection="1">
      <alignment horizontal="center"/>
      <protection locked="0"/>
    </xf>
    <xf numFmtId="166" fontId="8" fillId="0" borderId="0" xfId="0" applyNumberFormat="1" applyFont="1" applyAlignment="1" applyProtection="1">
      <alignment horizontal="center" vertical="top"/>
      <protection locked="0"/>
    </xf>
    <xf numFmtId="166" fontId="17" fillId="0" borderId="0" xfId="0" applyNumberFormat="1" applyFont="1" applyAlignment="1" applyProtection="1">
      <alignment horizontal="center" vertical="top"/>
      <protection locked="0"/>
    </xf>
    <xf numFmtId="166" fontId="32" fillId="0" borderId="0" xfId="0" applyNumberFormat="1" applyFont="1" applyAlignment="1" applyProtection="1">
      <alignment horizontal="center" vertical="top"/>
      <protection locked="0"/>
    </xf>
    <xf numFmtId="0" fontId="26" fillId="0" borderId="0" xfId="0" applyFont="1"/>
    <xf numFmtId="166" fontId="5" fillId="0" borderId="8" xfId="0" applyNumberFormat="1" applyFont="1" applyBorder="1" applyProtection="1">
      <protection locked="0"/>
    </xf>
    <xf numFmtId="166" fontId="5" fillId="0" borderId="4" xfId="0" applyNumberFormat="1" applyFont="1" applyBorder="1" applyAlignment="1" applyProtection="1">
      <alignment horizontal="center" vertical="top"/>
      <protection locked="0"/>
    </xf>
    <xf numFmtId="166" fontId="5" fillId="0" borderId="0" xfId="0" applyNumberFormat="1" applyFont="1" applyAlignment="1" applyProtection="1">
      <alignment horizontal="center" vertical="center"/>
      <protection locked="0"/>
    </xf>
    <xf numFmtId="166" fontId="33" fillId="0" borderId="0" xfId="0" applyNumberFormat="1" applyFont="1" applyAlignment="1" applyProtection="1">
      <alignment horizontal="center" vertical="top"/>
      <protection locked="0"/>
    </xf>
    <xf numFmtId="166" fontId="5" fillId="0" borderId="0" xfId="1" applyNumberFormat="1" applyFont="1" applyAlignment="1" applyProtection="1">
      <alignment horizontal="center" vertical="top"/>
      <protection locked="0"/>
    </xf>
    <xf numFmtId="166" fontId="17" fillId="0" borderId="0" xfId="0" applyNumberFormat="1" applyFont="1" applyProtection="1">
      <protection locked="0"/>
    </xf>
    <xf numFmtId="166" fontId="25" fillId="0" borderId="0" xfId="0" applyNumberFormat="1" applyFont="1" applyAlignment="1" applyProtection="1">
      <alignment horizontal="center" vertical="top"/>
      <protection locked="0"/>
    </xf>
    <xf numFmtId="166" fontId="17" fillId="0" borderId="2" xfId="0" applyNumberFormat="1" applyFont="1" applyBorder="1" applyAlignment="1" applyProtection="1">
      <alignment horizontal="center" vertical="center"/>
      <protection locked="0"/>
    </xf>
    <xf numFmtId="166" fontId="25" fillId="0" borderId="0" xfId="0" applyNumberFormat="1" applyFont="1" applyProtection="1">
      <protection locked="0"/>
    </xf>
    <xf numFmtId="0" fontId="26" fillId="0" borderId="17" xfId="0" applyFont="1" applyBorder="1"/>
    <xf numFmtId="166" fontId="26" fillId="0" borderId="17" xfId="0" applyNumberFormat="1" applyFont="1" applyBorder="1"/>
    <xf numFmtId="166" fontId="10" fillId="0" borderId="0" xfId="0" applyNumberFormat="1" applyFont="1" applyAlignment="1" applyProtection="1">
      <alignment horizontal="center" vertical="top"/>
      <protection locked="0"/>
    </xf>
    <xf numFmtId="0" fontId="74" fillId="0" borderId="0" xfId="0" applyFont="1"/>
    <xf numFmtId="0" fontId="8" fillId="0" borderId="0" xfId="0" applyFont="1" applyAlignment="1">
      <alignment wrapText="1"/>
    </xf>
    <xf numFmtId="0" fontId="50" fillId="0" borderId="0" xfId="0" applyFont="1"/>
    <xf numFmtId="0" fontId="51" fillId="0" borderId="0" xfId="0" applyFont="1"/>
    <xf numFmtId="15" fontId="8" fillId="0" borderId="0" xfId="0" applyNumberFormat="1" applyFont="1"/>
    <xf numFmtId="0" fontId="56" fillId="0" borderId="4" xfId="0" applyFont="1" applyBorder="1"/>
    <xf numFmtId="0" fontId="75" fillId="0" borderId="5" xfId="0" applyFont="1" applyBorder="1"/>
    <xf numFmtId="166" fontId="56" fillId="0" borderId="4" xfId="0" applyNumberFormat="1" applyFont="1" applyBorder="1"/>
    <xf numFmtId="0" fontId="76" fillId="0" borderId="4" xfId="0" applyFont="1" applyBorder="1"/>
    <xf numFmtId="166" fontId="75" fillId="0" borderId="5" xfId="0" applyNumberFormat="1" applyFont="1" applyBorder="1"/>
    <xf numFmtId="0" fontId="75" fillId="0" borderId="0" xfId="0" applyFont="1"/>
    <xf numFmtId="0" fontId="5" fillId="0" borderId="0" xfId="0" applyFont="1" applyProtection="1">
      <protection locked="0"/>
    </xf>
    <xf numFmtId="166" fontId="14" fillId="0" borderId="0" xfId="0" applyNumberFormat="1" applyFont="1" applyProtection="1">
      <protection locked="0"/>
    </xf>
    <xf numFmtId="0" fontId="56" fillId="0" borderId="4" xfId="0" applyFont="1" applyBorder="1" applyAlignment="1">
      <alignment vertical="center"/>
    </xf>
    <xf numFmtId="0" fontId="26" fillId="0" borderId="0" xfId="0" applyFont="1" applyBorder="1"/>
    <xf numFmtId="0" fontId="49" fillId="0" borderId="0" xfId="0" applyFont="1" applyBorder="1"/>
    <xf numFmtId="0" fontId="55" fillId="0" borderId="0" xfId="0" applyFont="1" applyBorder="1"/>
    <xf numFmtId="0" fontId="56" fillId="0" borderId="0" xfId="0" applyFont="1" applyBorder="1"/>
    <xf numFmtId="166" fontId="56" fillId="0" borderId="0" xfId="0" applyNumberFormat="1" applyFont="1" applyBorder="1"/>
    <xf numFmtId="0" fontId="76" fillId="0" borderId="0" xfId="0" applyFont="1" applyBorder="1"/>
    <xf numFmtId="0" fontId="75" fillId="0" borderId="0" xfId="0" applyFont="1" applyBorder="1"/>
    <xf numFmtId="166" fontId="75" fillId="0" borderId="0" xfId="0" applyNumberFormat="1" applyFont="1" applyBorder="1"/>
    <xf numFmtId="0" fontId="82" fillId="0" borderId="0" xfId="0" applyFont="1"/>
    <xf numFmtId="0" fontId="83" fillId="0" borderId="0" xfId="0" applyFont="1"/>
    <xf numFmtId="166" fontId="56" fillId="0" borderId="4" xfId="0" applyNumberFormat="1" applyFont="1" applyBorder="1" applyAlignment="1">
      <alignment vertical="center"/>
    </xf>
    <xf numFmtId="0" fontId="84" fillId="0" borderId="0" xfId="0" applyFont="1" applyFill="1" applyBorder="1" applyProtection="1"/>
    <xf numFmtId="0" fontId="0" fillId="0" borderId="0" xfId="0" applyAlignment="1" applyProtection="1">
      <alignment horizontal="center" vertical="top"/>
    </xf>
    <xf numFmtId="0" fontId="0" fillId="0" borderId="0" xfId="0" applyAlignment="1">
      <alignment vertical="center"/>
    </xf>
    <xf numFmtId="44" fontId="5" fillId="0" borderId="0" xfId="0" applyNumberFormat="1" applyFont="1" applyFill="1" applyAlignment="1" applyProtection="1">
      <alignment horizontal="center" vertical="top"/>
      <protection locked="0"/>
    </xf>
    <xf numFmtId="44" fontId="20" fillId="0" borderId="0" xfId="0" applyNumberFormat="1" applyFont="1" applyFill="1" applyAlignment="1" applyProtection="1">
      <alignment horizontal="center" vertical="top"/>
      <protection locked="0"/>
    </xf>
    <xf numFmtId="0" fontId="55" fillId="0" borderId="0" xfId="0" applyFont="1" applyAlignment="1">
      <alignment vertical="top" wrapText="1"/>
    </xf>
    <xf numFmtId="0" fontId="54" fillId="0" borderId="0" xfId="0" applyFont="1" applyAlignment="1">
      <alignment wrapText="1"/>
    </xf>
    <xf numFmtId="0" fontId="26" fillId="0" borderId="0" xfId="0" applyFont="1" applyProtection="1"/>
    <xf numFmtId="0" fontId="26" fillId="0" borderId="14" xfId="0" applyFont="1" applyBorder="1" applyProtection="1"/>
    <xf numFmtId="0" fontId="26" fillId="0" borderId="1" xfId="0" applyFont="1" applyBorder="1" applyAlignment="1" applyProtection="1">
      <alignment vertical="center"/>
    </xf>
    <xf numFmtId="0" fontId="26" fillId="0" borderId="2" xfId="0" applyFont="1" applyBorder="1" applyAlignment="1" applyProtection="1">
      <alignment vertical="center"/>
    </xf>
    <xf numFmtId="0" fontId="26" fillId="0" borderId="3" xfId="0" applyFont="1" applyBorder="1" applyAlignment="1" applyProtection="1">
      <alignment vertical="center"/>
    </xf>
    <xf numFmtId="0" fontId="26" fillId="0" borderId="10" xfId="0" applyFont="1" applyBorder="1" applyProtection="1"/>
    <xf numFmtId="14" fontId="26" fillId="0" borderId="0" xfId="0" applyNumberFormat="1" applyFont="1" applyProtection="1"/>
    <xf numFmtId="0" fontId="10"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xf>
    <xf numFmtId="44" fontId="43" fillId="0" borderId="0" xfId="0" applyNumberFormat="1" applyFont="1" applyAlignment="1" applyProtection="1">
      <alignment horizontal="center" vertical="top"/>
    </xf>
    <xf numFmtId="44" fontId="43" fillId="0" borderId="0" xfId="0" applyNumberFormat="1" applyFont="1" applyAlignment="1" applyProtection="1">
      <alignment vertical="top"/>
    </xf>
    <xf numFmtId="0" fontId="43" fillId="0" borderId="0" xfId="0" applyFont="1" applyAlignment="1" applyProtection="1">
      <alignment vertical="top" wrapText="1"/>
    </xf>
    <xf numFmtId="0" fontId="43" fillId="0" borderId="0" xfId="0" applyFont="1" applyAlignment="1" applyProtection="1">
      <alignment vertical="top"/>
    </xf>
    <xf numFmtId="0" fontId="43" fillId="0" borderId="0" xfId="0" applyFont="1" applyAlignment="1" applyProtection="1">
      <alignment horizontal="center" vertical="top"/>
    </xf>
    <xf numFmtId="0" fontId="44" fillId="0" borderId="0" xfId="0" applyFont="1" applyAlignment="1" applyProtection="1">
      <alignment vertical="top"/>
    </xf>
    <xf numFmtId="0" fontId="43" fillId="0" borderId="0" xfId="0" applyFont="1" applyAlignment="1" applyProtection="1">
      <alignment horizontal="left" vertical="top" wrapText="1"/>
    </xf>
    <xf numFmtId="44" fontId="14" fillId="0" borderId="0" xfId="0" applyNumberFormat="1" applyFont="1" applyAlignment="1" applyProtection="1">
      <alignment horizontal="center" vertical="top"/>
    </xf>
    <xf numFmtId="44" fontId="14" fillId="0" borderId="0" xfId="0" applyNumberFormat="1" applyFont="1" applyAlignment="1" applyProtection="1">
      <alignment vertical="top"/>
    </xf>
    <xf numFmtId="0" fontId="42"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horizontal="center" vertical="top"/>
    </xf>
    <xf numFmtId="0" fontId="2" fillId="0" borderId="0" xfId="0" applyFont="1" applyAlignment="1" applyProtection="1">
      <alignment vertical="top"/>
    </xf>
    <xf numFmtId="0" fontId="26" fillId="0" borderId="0" xfId="0" applyFont="1" applyAlignment="1" applyProtection="1">
      <alignment horizontal="left" vertical="top" wrapText="1"/>
    </xf>
    <xf numFmtId="0" fontId="26" fillId="0" borderId="0" xfId="0" applyFont="1" applyAlignment="1" applyProtection="1">
      <alignment vertical="top"/>
    </xf>
    <xf numFmtId="0" fontId="26" fillId="0" borderId="4" xfId="0" applyFont="1" applyBorder="1" applyAlignment="1" applyProtection="1">
      <alignment horizontal="center" vertical="top"/>
    </xf>
    <xf numFmtId="0" fontId="19" fillId="0" borderId="4" xfId="0" applyFont="1" applyBorder="1" applyAlignment="1" applyProtection="1">
      <alignment horizontal="left" vertical="top" wrapText="1"/>
    </xf>
    <xf numFmtId="0" fontId="19" fillId="0" borderId="4" xfId="0" applyFont="1" applyBorder="1" applyAlignment="1" applyProtection="1">
      <alignment horizontal="center" vertical="top"/>
    </xf>
    <xf numFmtId="1" fontId="19" fillId="0" borderId="4" xfId="0" applyNumberFormat="1" applyFont="1" applyBorder="1" applyAlignment="1" applyProtection="1">
      <alignment horizontal="center" vertical="top"/>
    </xf>
    <xf numFmtId="44" fontId="19" fillId="0" borderId="4" xfId="0" applyNumberFormat="1" applyFont="1" applyBorder="1" applyAlignment="1" applyProtection="1">
      <alignment horizontal="center" vertical="top"/>
    </xf>
    <xf numFmtId="44" fontId="32" fillId="0" borderId="4" xfId="0" applyNumberFormat="1" applyFont="1" applyBorder="1" applyAlignment="1" applyProtection="1">
      <alignment horizontal="center" vertical="top"/>
    </xf>
    <xf numFmtId="44" fontId="32" fillId="0" borderId="0" xfId="0" applyNumberFormat="1" applyFont="1" applyBorder="1" applyAlignment="1" applyProtection="1">
      <alignment horizontal="center" vertical="top"/>
    </xf>
    <xf numFmtId="0" fontId="26" fillId="0" borderId="0" xfId="0" applyFont="1" applyAlignment="1" applyProtection="1">
      <alignment horizontal="center" vertical="top"/>
    </xf>
    <xf numFmtId="1" fontId="5" fillId="0" borderId="0" xfId="0" applyNumberFormat="1" applyFont="1" applyAlignment="1" applyProtection="1">
      <alignment horizontal="center" vertical="top"/>
    </xf>
    <xf numFmtId="44" fontId="26" fillId="0" borderId="0" xfId="0" applyNumberFormat="1" applyFont="1" applyAlignment="1" applyProtection="1">
      <alignment horizontal="center" vertical="top"/>
    </xf>
    <xf numFmtId="0" fontId="32" fillId="0" borderId="8" xfId="0" applyFont="1" applyBorder="1" applyAlignment="1" applyProtection="1">
      <alignment wrapText="1"/>
    </xf>
    <xf numFmtId="0" fontId="32" fillId="0" borderId="0" xfId="0" applyFont="1" applyBorder="1" applyAlignment="1" applyProtection="1">
      <alignment wrapText="1"/>
    </xf>
    <xf numFmtId="0" fontId="32" fillId="0" borderId="0" xfId="0" applyFont="1" applyAlignment="1" applyProtection="1">
      <alignment horizontal="center" vertical="top"/>
    </xf>
    <xf numFmtId="0" fontId="32" fillId="0" borderId="0" xfId="0" applyFont="1" applyAlignment="1" applyProtection="1">
      <alignment horizontal="left" vertical="top"/>
    </xf>
    <xf numFmtId="1" fontId="32" fillId="0" borderId="0" xfId="0" applyNumberFormat="1" applyFont="1" applyAlignment="1" applyProtection="1">
      <alignment horizontal="center" vertical="top"/>
    </xf>
    <xf numFmtId="44" fontId="32" fillId="0" borderId="0" xfId="0" applyNumberFormat="1" applyFont="1" applyAlignment="1" applyProtection="1">
      <alignment horizontal="center" vertical="top"/>
    </xf>
    <xf numFmtId="44" fontId="32" fillId="0" borderId="0" xfId="0" applyNumberFormat="1" applyFont="1" applyAlignment="1" applyProtection="1">
      <alignment horizontal="center" vertical="top" wrapText="1"/>
    </xf>
    <xf numFmtId="0" fontId="33" fillId="0" borderId="0" xfId="0" applyFont="1" applyAlignment="1" applyProtection="1">
      <alignment vertical="top"/>
    </xf>
    <xf numFmtId="0" fontId="33" fillId="0" borderId="0" xfId="0" applyFont="1" applyAlignment="1" applyProtection="1">
      <alignment horizontal="center" vertical="top"/>
    </xf>
    <xf numFmtId="0" fontId="48" fillId="0" borderId="0" xfId="0" applyFont="1" applyAlignment="1" applyProtection="1">
      <alignment vertical="top"/>
    </xf>
    <xf numFmtId="0" fontId="33" fillId="0" borderId="0" xfId="0" applyFont="1" applyAlignment="1" applyProtection="1">
      <alignment horizontal="left" vertical="top" wrapText="1"/>
    </xf>
    <xf numFmtId="0" fontId="19" fillId="0" borderId="0" xfId="0" applyFont="1" applyAlignment="1" applyProtection="1">
      <alignment horizontal="center" vertical="top"/>
    </xf>
    <xf numFmtId="0" fontId="19" fillId="0" borderId="0" xfId="0" applyFont="1" applyAlignment="1" applyProtection="1">
      <alignment horizontal="left" vertical="top" wrapText="1"/>
    </xf>
    <xf numFmtId="1" fontId="19" fillId="0" borderId="0" xfId="0" applyNumberFormat="1" applyFont="1" applyAlignment="1" applyProtection="1">
      <alignment horizontal="center" vertical="top"/>
    </xf>
    <xf numFmtId="44" fontId="19" fillId="0" borderId="0" xfId="0" applyNumberFormat="1" applyFont="1" applyAlignment="1" applyProtection="1">
      <alignment horizontal="center" vertical="top"/>
    </xf>
    <xf numFmtId="0" fontId="42" fillId="0" borderId="0" xfId="0" applyFont="1" applyBorder="1" applyAlignment="1" applyProtection="1">
      <alignment vertical="top" wrapText="1"/>
    </xf>
    <xf numFmtId="0" fontId="7" fillId="0" borderId="0" xfId="0" applyFont="1" applyAlignment="1" applyProtection="1">
      <alignment vertical="top"/>
    </xf>
    <xf numFmtId="49" fontId="7" fillId="0" borderId="1" xfId="0" applyNumberFormat="1" applyFont="1" applyBorder="1" applyAlignment="1" applyProtection="1">
      <alignment vertical="top" wrapText="1"/>
    </xf>
    <xf numFmtId="0" fontId="7" fillId="0" borderId="2" xfId="0" applyFont="1" applyBorder="1" applyAlignment="1" applyProtection="1">
      <alignment horizontal="center" vertical="top"/>
    </xf>
    <xf numFmtId="1" fontId="7" fillId="0" borderId="2" xfId="0" applyNumberFormat="1" applyFont="1" applyBorder="1" applyAlignment="1" applyProtection="1">
      <alignment horizontal="center" vertical="top"/>
    </xf>
    <xf numFmtId="44" fontId="7" fillId="0" borderId="2" xfId="0" applyNumberFormat="1" applyFont="1" applyBorder="1" applyAlignment="1" applyProtection="1">
      <alignment horizontal="center" vertical="top"/>
    </xf>
    <xf numFmtId="44" fontId="7" fillId="0" borderId="0" xfId="0" applyNumberFormat="1" applyFont="1" applyBorder="1" applyAlignment="1" applyProtection="1">
      <alignment horizontal="center" vertical="top"/>
    </xf>
    <xf numFmtId="0" fontId="8" fillId="0" borderId="0" xfId="0" applyFont="1" applyAlignment="1" applyProtection="1">
      <alignment vertical="top"/>
    </xf>
    <xf numFmtId="0" fontId="8" fillId="0" borderId="0" xfId="0" applyFont="1" applyAlignment="1" applyProtection="1">
      <alignment horizontal="center" vertical="top"/>
    </xf>
    <xf numFmtId="0" fontId="4" fillId="0" borderId="0" xfId="0" applyFont="1" applyAlignment="1" applyProtection="1">
      <alignment vertical="top"/>
    </xf>
    <xf numFmtId="0" fontId="8" fillId="0" borderId="0" xfId="0" applyFont="1" applyAlignment="1" applyProtection="1">
      <alignment horizontal="left" vertical="top" wrapText="1"/>
    </xf>
    <xf numFmtId="0" fontId="5" fillId="0" borderId="0" xfId="0" applyFont="1" applyAlignment="1" applyProtection="1">
      <alignment vertical="top"/>
    </xf>
    <xf numFmtId="0" fontId="25" fillId="0" borderId="0" xfId="0" applyFont="1" applyAlignment="1" applyProtection="1">
      <alignment horizontal="left" vertical="top" wrapText="1"/>
    </xf>
    <xf numFmtId="0" fontId="25" fillId="0" borderId="0" xfId="0" applyFont="1" applyAlignment="1" applyProtection="1">
      <alignment horizontal="center" vertical="top"/>
    </xf>
    <xf numFmtId="44" fontId="5" fillId="0" borderId="0" xfId="0" applyNumberFormat="1" applyFont="1" applyAlignment="1" applyProtection="1">
      <alignment horizontal="center" vertical="top"/>
    </xf>
    <xf numFmtId="44" fontId="5" fillId="0" borderId="0" xfId="0" applyNumberFormat="1" applyFont="1" applyAlignment="1" applyProtection="1">
      <alignment vertical="top"/>
    </xf>
    <xf numFmtId="44" fontId="25" fillId="0" borderId="0" xfId="0" applyNumberFormat="1" applyFont="1" applyAlignment="1" applyProtection="1">
      <alignment horizontal="center" vertical="top" wrapText="1"/>
    </xf>
    <xf numFmtId="0" fontId="5" fillId="0" borderId="0" xfId="0" applyFont="1" applyAlignment="1" applyProtection="1">
      <alignment horizontal="center" vertical="top"/>
    </xf>
    <xf numFmtId="0" fontId="5" fillId="0" borderId="16" xfId="0" applyFont="1" applyBorder="1" applyAlignment="1" applyProtection="1">
      <alignment vertical="top" wrapText="1"/>
    </xf>
    <xf numFmtId="44" fontId="5" fillId="0" borderId="0" xfId="1" applyNumberFormat="1" applyFont="1" applyAlignment="1" applyProtection="1">
      <alignment horizontal="center" vertical="top"/>
    </xf>
    <xf numFmtId="44" fontId="17" fillId="0" borderId="0" xfId="0" applyNumberFormat="1" applyFont="1" applyAlignment="1" applyProtection="1">
      <alignment horizontal="center" vertical="top" wrapText="1"/>
    </xf>
    <xf numFmtId="0" fontId="5" fillId="0" borderId="0" xfId="0" applyFont="1" applyAlignment="1" applyProtection="1">
      <alignment vertical="top" wrapText="1"/>
    </xf>
    <xf numFmtId="0" fontId="25" fillId="0" borderId="0" xfId="0" quotePrefix="1" applyFont="1" applyAlignment="1" applyProtection="1">
      <alignment horizontal="left" vertical="top" wrapText="1"/>
    </xf>
    <xf numFmtId="0" fontId="5" fillId="0" borderId="16" xfId="0" applyFont="1" applyBorder="1" applyAlignment="1" applyProtection="1">
      <alignment vertical="top"/>
    </xf>
    <xf numFmtId="0" fontId="25" fillId="0" borderId="16" xfId="0" applyFont="1" applyBorder="1" applyAlignment="1" applyProtection="1">
      <alignment horizontal="left" vertical="top" wrapText="1"/>
    </xf>
    <xf numFmtId="0" fontId="25" fillId="0" borderId="16" xfId="0" applyFont="1" applyBorder="1" applyAlignment="1" applyProtection="1">
      <alignment horizontal="center" vertical="top"/>
    </xf>
    <xf numFmtId="1" fontId="5" fillId="0" borderId="16" xfId="0" applyNumberFormat="1" applyFont="1" applyBorder="1" applyAlignment="1" applyProtection="1">
      <alignment horizontal="center" vertical="top"/>
    </xf>
    <xf numFmtId="44" fontId="5" fillId="0" borderId="16" xfId="1" applyNumberFormat="1" applyFont="1" applyBorder="1" applyAlignment="1" applyProtection="1">
      <alignment horizontal="center" vertical="top"/>
    </xf>
    <xf numFmtId="0" fontId="25" fillId="0" borderId="0" xfId="0" applyFont="1" applyAlignment="1" applyProtection="1">
      <alignment vertical="top" wrapText="1"/>
    </xf>
    <xf numFmtId="0" fontId="2" fillId="0" borderId="0" xfId="0" applyFont="1" applyAlignment="1" applyProtection="1">
      <alignment vertical="top" wrapText="1"/>
    </xf>
    <xf numFmtId="1" fontId="8" fillId="0" borderId="0" xfId="0" applyNumberFormat="1" applyFont="1" applyAlignment="1" applyProtection="1">
      <alignment horizontal="center" vertical="top"/>
    </xf>
    <xf numFmtId="0" fontId="5" fillId="0" borderId="0" xfId="0" applyFont="1" applyFill="1" applyAlignment="1" applyProtection="1">
      <alignment vertical="top"/>
    </xf>
    <xf numFmtId="0" fontId="25" fillId="0" borderId="0" xfId="0" applyFont="1" applyFill="1" applyAlignment="1" applyProtection="1">
      <alignment horizontal="left" vertical="top" wrapText="1"/>
    </xf>
    <xf numFmtId="0" fontId="25" fillId="0" borderId="0" xfId="0" applyFont="1" applyFill="1" applyAlignment="1" applyProtection="1">
      <alignment horizontal="center" vertical="top"/>
    </xf>
    <xf numFmtId="1" fontId="5" fillId="0" borderId="0" xfId="0" applyNumberFormat="1" applyFont="1" applyFill="1" applyAlignment="1" applyProtection="1">
      <alignment horizontal="center" vertical="top"/>
    </xf>
    <xf numFmtId="44" fontId="5" fillId="0" borderId="0" xfId="1" applyNumberFormat="1" applyFont="1" applyFill="1" applyAlignment="1" applyProtection="1">
      <alignment horizontal="center" vertical="top"/>
    </xf>
    <xf numFmtId="166" fontId="5" fillId="0" borderId="0" xfId="0" applyNumberFormat="1" applyFont="1" applyFill="1" applyAlignment="1" applyProtection="1">
      <alignment horizontal="center" vertical="top" wrapText="1"/>
    </xf>
    <xf numFmtId="0" fontId="26" fillId="0" borderId="0" xfId="0" applyFont="1" applyFill="1" applyAlignment="1" applyProtection="1">
      <alignment vertical="top"/>
    </xf>
    <xf numFmtId="0" fontId="2" fillId="0" borderId="0" xfId="0" applyFont="1" applyFill="1" applyAlignment="1" applyProtection="1">
      <alignment vertical="top"/>
    </xf>
    <xf numFmtId="0" fontId="5" fillId="0" borderId="0" xfId="0" quotePrefix="1" applyFont="1" applyFill="1" applyAlignment="1" applyProtection="1">
      <alignment vertical="top" wrapText="1"/>
    </xf>
    <xf numFmtId="44" fontId="20" fillId="0" borderId="0" xfId="0" applyNumberFormat="1" applyFont="1" applyFill="1" applyAlignment="1" applyProtection="1">
      <alignment horizontal="center" vertical="top"/>
    </xf>
    <xf numFmtId="0" fontId="45" fillId="0" borderId="0" xfId="0" applyFont="1" applyFill="1" applyAlignment="1" applyProtection="1">
      <alignment vertical="top" wrapText="1"/>
    </xf>
    <xf numFmtId="0" fontId="26" fillId="0" borderId="0" xfId="0" applyFont="1" applyFill="1" applyAlignment="1" applyProtection="1">
      <alignment horizontal="left" vertical="top" wrapText="1"/>
    </xf>
    <xf numFmtId="166" fontId="5" fillId="0" borderId="0" xfId="0" applyNumberFormat="1" applyFont="1" applyAlignment="1" applyProtection="1">
      <alignment horizontal="center" vertical="top" wrapText="1"/>
    </xf>
    <xf numFmtId="44" fontId="20" fillId="0" borderId="0" xfId="0" applyNumberFormat="1" applyFont="1" applyAlignment="1" applyProtection="1">
      <alignment horizontal="center" vertical="top"/>
    </xf>
    <xf numFmtId="0" fontId="45" fillId="0" borderId="0" xfId="0" applyFont="1" applyAlignment="1" applyProtection="1">
      <alignment vertical="top" wrapText="1"/>
    </xf>
    <xf numFmtId="0" fontId="25" fillId="0" borderId="0" xfId="0" applyFont="1" applyAlignment="1" applyProtection="1">
      <alignment vertical="top"/>
    </xf>
    <xf numFmtId="44" fontId="25" fillId="0" borderId="0" xfId="0" applyNumberFormat="1" applyFont="1" applyAlignment="1" applyProtection="1">
      <alignment horizontal="center" vertical="top"/>
    </xf>
    <xf numFmtId="0" fontId="20" fillId="0" borderId="0" xfId="0" applyFont="1" applyAlignment="1" applyProtection="1">
      <alignment horizontal="center" vertical="top"/>
    </xf>
    <xf numFmtId="0" fontId="7" fillId="0" borderId="6" xfId="0" applyFont="1" applyBorder="1" applyAlignment="1" applyProtection="1">
      <alignment vertical="top"/>
    </xf>
    <xf numFmtId="0" fontId="7" fillId="0" borderId="6" xfId="0" applyFont="1" applyBorder="1" applyProtection="1"/>
    <xf numFmtId="1" fontId="7" fillId="0" borderId="6" xfId="0" applyNumberFormat="1" applyFont="1" applyBorder="1" applyAlignment="1" applyProtection="1">
      <alignment horizontal="center" vertical="top"/>
    </xf>
    <xf numFmtId="44" fontId="7" fillId="0" borderId="6" xfId="0" applyNumberFormat="1" applyFont="1" applyBorder="1" applyAlignment="1" applyProtection="1">
      <alignment horizontal="center" vertical="top"/>
    </xf>
    <xf numFmtId="44" fontId="7" fillId="0" borderId="6" xfId="1" applyNumberFormat="1" applyFont="1" applyBorder="1" applyAlignment="1" applyProtection="1">
      <alignment horizontal="center"/>
    </xf>
    <xf numFmtId="0" fontId="3" fillId="0" borderId="6" xfId="0" applyFont="1" applyBorder="1" applyAlignment="1" applyProtection="1">
      <alignment vertical="top"/>
    </xf>
    <xf numFmtId="0" fontId="7" fillId="0" borderId="6" xfId="0" applyFont="1" applyBorder="1" applyAlignment="1" applyProtection="1">
      <alignment horizontal="left" vertical="top" wrapText="1"/>
    </xf>
    <xf numFmtId="0" fontId="26" fillId="0" borderId="0" xfId="0" applyFont="1" applyAlignment="1" applyProtection="1">
      <alignment vertical="top" wrapText="1"/>
    </xf>
    <xf numFmtId="44" fontId="26" fillId="0" borderId="0" xfId="0" applyNumberFormat="1" applyFont="1" applyAlignment="1" applyProtection="1">
      <alignment vertical="top"/>
    </xf>
    <xf numFmtId="0" fontId="26" fillId="0" borderId="0" xfId="0" applyFont="1" applyAlignment="1" applyProtection="1">
      <alignment vertical="top"/>
      <protection locked="0"/>
    </xf>
    <xf numFmtId="0" fontId="33" fillId="0" borderId="0" xfId="0" applyFont="1" applyProtection="1"/>
    <xf numFmtId="169" fontId="33" fillId="0" borderId="0" xfId="0" applyNumberFormat="1" applyFont="1" applyAlignment="1" applyProtection="1">
      <alignment horizontal="center" vertical="top"/>
    </xf>
    <xf numFmtId="44" fontId="33" fillId="0" borderId="0" xfId="0" applyNumberFormat="1" applyFont="1" applyAlignment="1" applyProtection="1">
      <alignment horizontal="center" vertical="top"/>
    </xf>
    <xf numFmtId="0" fontId="39" fillId="0" borderId="0" xfId="0" applyFont="1" applyProtection="1"/>
    <xf numFmtId="0" fontId="5" fillId="0" borderId="0" xfId="0" applyFont="1" applyProtection="1"/>
    <xf numFmtId="169" fontId="5" fillId="0" borderId="0" xfId="0" applyNumberFormat="1" applyFont="1" applyAlignment="1" applyProtection="1">
      <alignment horizontal="center" vertical="top"/>
    </xf>
    <xf numFmtId="0" fontId="25" fillId="0" borderId="0" xfId="0" applyFont="1" applyProtection="1"/>
    <xf numFmtId="0" fontId="17" fillId="0" borderId="0" xfId="0" applyFont="1" applyProtection="1"/>
    <xf numFmtId="0" fontId="17" fillId="0" borderId="0" xfId="0" applyFont="1" applyAlignment="1" applyProtection="1">
      <alignment horizontal="center" vertical="top"/>
    </xf>
    <xf numFmtId="0" fontId="17" fillId="0" borderId="0" xfId="0" applyFont="1" applyAlignment="1" applyProtection="1">
      <alignment horizontal="left" vertical="top"/>
    </xf>
    <xf numFmtId="169" fontId="17" fillId="0" borderId="0" xfId="0" applyNumberFormat="1" applyFont="1" applyAlignment="1" applyProtection="1">
      <alignment horizontal="center" vertical="top"/>
    </xf>
    <xf numFmtId="44" fontId="17" fillId="0" borderId="0" xfId="0" applyNumberFormat="1" applyFont="1" applyAlignment="1" applyProtection="1">
      <alignment horizontal="center" vertical="top"/>
    </xf>
    <xf numFmtId="0" fontId="32" fillId="0" borderId="7" xfId="0" applyFont="1" applyBorder="1" applyProtection="1"/>
    <xf numFmtId="0" fontId="32" fillId="0" borderId="7" xfId="0" applyFont="1" applyBorder="1" applyAlignment="1" applyProtection="1">
      <alignment horizontal="center" vertical="top"/>
    </xf>
    <xf numFmtId="0" fontId="32" fillId="0" borderId="7" xfId="0" applyFont="1" applyBorder="1" applyAlignment="1" applyProtection="1">
      <alignment horizontal="left" vertical="top" wrapText="1"/>
    </xf>
    <xf numFmtId="169" fontId="32" fillId="0" borderId="7" xfId="0" applyNumberFormat="1" applyFont="1" applyBorder="1" applyAlignment="1" applyProtection="1">
      <alignment horizontal="center" vertical="top"/>
    </xf>
    <xf numFmtId="44" fontId="32" fillId="0" borderId="7" xfId="0" applyNumberFormat="1" applyFont="1" applyBorder="1" applyAlignment="1" applyProtection="1">
      <alignment horizontal="center" vertical="top"/>
    </xf>
    <xf numFmtId="44" fontId="39" fillId="0" borderId="0" xfId="0" applyNumberFormat="1" applyFont="1" applyProtection="1"/>
    <xf numFmtId="44" fontId="60" fillId="0" borderId="0" xfId="0" applyNumberFormat="1" applyFont="1" applyProtection="1"/>
    <xf numFmtId="0" fontId="17" fillId="0" borderId="0" xfId="0" applyFont="1" applyAlignment="1" applyProtection="1">
      <alignment horizontal="left" vertical="top" wrapText="1"/>
    </xf>
    <xf numFmtId="0" fontId="32" fillId="0" borderId="0" xfId="0" applyFont="1" applyProtection="1"/>
    <xf numFmtId="0" fontId="32" fillId="0" borderId="0" xfId="0" applyFont="1" applyAlignment="1" applyProtection="1">
      <alignment horizontal="left" vertical="top" wrapText="1"/>
    </xf>
    <xf numFmtId="2" fontId="32" fillId="0" borderId="0" xfId="0" applyNumberFormat="1" applyFont="1" applyAlignment="1" applyProtection="1">
      <alignment horizontal="center" vertical="top"/>
    </xf>
    <xf numFmtId="0" fontId="40" fillId="0" borderId="0" xfId="0" applyFont="1" applyProtection="1"/>
    <xf numFmtId="14" fontId="17" fillId="0" borderId="0" xfId="0" applyNumberFormat="1" applyFont="1" applyAlignment="1" applyProtection="1">
      <alignment horizontal="center" vertical="top"/>
    </xf>
    <xf numFmtId="0" fontId="70" fillId="0" borderId="7" xfId="0" applyFont="1" applyBorder="1" applyAlignment="1" applyProtection="1">
      <alignment horizontal="right" vertical="center"/>
    </xf>
    <xf numFmtId="0" fontId="17" fillId="0" borderId="7" xfId="0" applyFont="1" applyBorder="1" applyAlignment="1" applyProtection="1">
      <alignment horizontal="center" vertical="top"/>
    </xf>
    <xf numFmtId="169" fontId="17" fillId="0" borderId="7" xfId="0" applyNumberFormat="1" applyFont="1" applyBorder="1" applyAlignment="1" applyProtection="1">
      <alignment horizontal="center" vertical="top"/>
    </xf>
    <xf numFmtId="0" fontId="10" fillId="0" borderId="0" xfId="0" applyFont="1" applyProtection="1"/>
    <xf numFmtId="0" fontId="10" fillId="0" borderId="0" xfId="0" applyFont="1" applyAlignment="1" applyProtection="1">
      <alignment horizontal="left" vertical="top"/>
    </xf>
    <xf numFmtId="0" fontId="10" fillId="0" borderId="0" xfId="0" applyFont="1" applyAlignment="1" applyProtection="1">
      <alignment horizontal="left" vertical="top" wrapText="1"/>
    </xf>
    <xf numFmtId="0" fontId="10" fillId="0" borderId="0" xfId="0" applyFont="1" applyAlignment="1" applyProtection="1">
      <alignment horizontal="center" vertical="top"/>
    </xf>
    <xf numFmtId="169" fontId="10" fillId="0" borderId="0" xfId="0" applyNumberFormat="1" applyFont="1" applyAlignment="1" applyProtection="1">
      <alignment horizontal="center" vertical="top"/>
    </xf>
    <xf numFmtId="44" fontId="10" fillId="0" borderId="0" xfId="0" applyNumberFormat="1" applyFont="1" applyAlignment="1" applyProtection="1">
      <alignment horizontal="center" vertical="top"/>
    </xf>
    <xf numFmtId="0" fontId="73" fillId="0" borderId="0" xfId="0" applyFont="1" applyProtection="1"/>
    <xf numFmtId="169" fontId="32" fillId="0" borderId="0" xfId="0" applyNumberFormat="1" applyFont="1" applyAlignment="1" applyProtection="1">
      <alignment horizontal="center" vertical="top"/>
    </xf>
    <xf numFmtId="0" fontId="5" fillId="0" borderId="0" xfId="0" applyFont="1" applyAlignment="1" applyProtection="1">
      <alignment horizontal="left" vertical="top" wrapText="1"/>
    </xf>
    <xf numFmtId="0" fontId="32" fillId="0" borderId="7" xfId="0" applyFont="1" applyBorder="1" applyAlignment="1" applyProtection="1">
      <alignment horizontal="left" vertical="center"/>
    </xf>
    <xf numFmtId="0" fontId="17" fillId="0" borderId="0" xfId="0" applyFont="1" applyAlignment="1" applyProtection="1">
      <alignment horizontal="left" vertical="top" wrapText="1"/>
    </xf>
    <xf numFmtId="0" fontId="59" fillId="0" borderId="0" xfId="0" applyFont="1" applyAlignment="1" applyProtection="1">
      <alignment vertical="top" wrapText="1"/>
    </xf>
    <xf numFmtId="0" fontId="33"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top" wrapText="1"/>
    </xf>
    <xf numFmtId="0" fontId="17" fillId="0" borderId="1" xfId="0" applyFont="1" applyBorder="1" applyAlignment="1" applyProtection="1">
      <alignment horizontal="left" vertical="top" wrapText="1"/>
    </xf>
    <xf numFmtId="0" fontId="17" fillId="0" borderId="2" xfId="0" applyFont="1" applyBorder="1" applyAlignment="1" applyProtection="1">
      <alignment horizontal="center" vertical="top"/>
    </xf>
    <xf numFmtId="169" fontId="17" fillId="0" borderId="2" xfId="0" applyNumberFormat="1" applyFont="1" applyBorder="1" applyAlignment="1" applyProtection="1">
      <alignment horizontal="center" vertical="top"/>
    </xf>
    <xf numFmtId="44" fontId="17" fillId="0" borderId="3" xfId="0" applyNumberFormat="1" applyFont="1" applyBorder="1" applyAlignment="1" applyProtection="1">
      <alignment horizontal="center" vertical="top"/>
    </xf>
    <xf numFmtId="169" fontId="8" fillId="0" borderId="0" xfId="0" applyNumberFormat="1" applyFont="1" applyAlignment="1" applyProtection="1">
      <alignment horizontal="center" vertical="top"/>
    </xf>
    <xf numFmtId="2" fontId="5" fillId="0" borderId="0" xfId="0" applyNumberFormat="1" applyFont="1" applyAlignment="1" applyProtection="1">
      <alignment horizontal="center" vertical="top"/>
    </xf>
    <xf numFmtId="0" fontId="17" fillId="0" borderId="7" xfId="0" applyFont="1" applyBorder="1" applyProtection="1"/>
    <xf numFmtId="0" fontId="17" fillId="0" borderId="7" xfId="0" applyFont="1" applyBorder="1" applyAlignment="1" applyProtection="1">
      <alignment horizontal="left" vertical="top"/>
    </xf>
    <xf numFmtId="44" fontId="17" fillId="0" borderId="7" xfId="0" applyNumberFormat="1" applyFont="1" applyBorder="1" applyAlignment="1" applyProtection="1">
      <alignment horizontal="center" vertical="top"/>
    </xf>
    <xf numFmtId="14" fontId="5" fillId="0" borderId="0" xfId="0" applyNumberFormat="1" applyFont="1" applyAlignment="1" applyProtection="1">
      <alignment horizontal="center" vertical="top"/>
    </xf>
    <xf numFmtId="169" fontId="5" fillId="0" borderId="0" xfId="0" applyNumberFormat="1" applyFont="1" applyAlignment="1" applyProtection="1">
      <alignment horizontal="center" vertical="center"/>
    </xf>
    <xf numFmtId="10" fontId="5" fillId="0" borderId="0" xfId="0" applyNumberFormat="1" applyFont="1" applyAlignment="1" applyProtection="1">
      <alignment horizontal="center" vertical="top"/>
    </xf>
    <xf numFmtId="44" fontId="5" fillId="0" borderId="0" xfId="0" applyNumberFormat="1" applyFont="1" applyProtection="1"/>
    <xf numFmtId="0" fontId="5" fillId="0" borderId="0" xfId="0" quotePrefix="1" applyFont="1" applyAlignment="1" applyProtection="1">
      <alignment horizontal="left" vertical="top" wrapText="1"/>
    </xf>
    <xf numFmtId="0" fontId="5" fillId="0" borderId="4" xfId="0" applyFont="1" applyBorder="1" applyProtection="1"/>
    <xf numFmtId="0" fontId="5" fillId="0" borderId="4" xfId="0" applyFont="1" applyBorder="1" applyAlignment="1" applyProtection="1">
      <alignment horizontal="center" vertical="top" wrapText="1"/>
    </xf>
    <xf numFmtId="0" fontId="5" fillId="0" borderId="4" xfId="0" applyFont="1" applyBorder="1" applyAlignment="1" applyProtection="1">
      <alignment horizontal="left" vertical="top" wrapText="1"/>
    </xf>
    <xf numFmtId="169" fontId="5" fillId="0" borderId="4" xfId="0" applyNumberFormat="1" applyFont="1" applyBorder="1" applyAlignment="1" applyProtection="1">
      <alignment horizontal="center" vertical="top"/>
    </xf>
    <xf numFmtId="44" fontId="17" fillId="0" borderId="4" xfId="0" applyNumberFormat="1" applyFont="1" applyBorder="1" applyAlignment="1" applyProtection="1">
      <alignment horizontal="center" vertical="top"/>
    </xf>
    <xf numFmtId="0" fontId="5" fillId="0" borderId="0" xfId="0" applyFont="1" applyAlignment="1" applyProtection="1">
      <alignment horizontal="center" vertical="top" wrapText="1"/>
    </xf>
    <xf numFmtId="169" fontId="5" fillId="0" borderId="0" xfId="0" applyNumberFormat="1" applyFont="1" applyAlignment="1" applyProtection="1">
      <alignment horizontal="center" vertical="top" wrapText="1"/>
    </xf>
    <xf numFmtId="0" fontId="17" fillId="0" borderId="3" xfId="0" applyFont="1" applyBorder="1" applyAlignment="1" applyProtection="1">
      <alignment horizontal="center" vertical="top"/>
    </xf>
    <xf numFmtId="4" fontId="5" fillId="0" borderId="0" xfId="0" applyNumberFormat="1" applyFont="1" applyAlignment="1" applyProtection="1">
      <alignment horizontal="center" vertical="top"/>
    </xf>
    <xf numFmtId="0" fontId="5" fillId="0" borderId="0" xfId="0" applyFont="1" applyFill="1" applyAlignment="1" applyProtection="1">
      <alignment vertical="top" wrapText="1"/>
    </xf>
    <xf numFmtId="4" fontId="5" fillId="0" borderId="0" xfId="1" applyNumberFormat="1" applyFont="1" applyAlignment="1" applyProtection="1">
      <alignment horizontal="center" vertical="top"/>
    </xf>
    <xf numFmtId="169" fontId="5" fillId="0" borderId="0" xfId="1" applyNumberFormat="1" applyFont="1" applyAlignment="1" applyProtection="1">
      <alignment horizontal="center" vertical="top"/>
    </xf>
    <xf numFmtId="170" fontId="5" fillId="0" borderId="0" xfId="0" applyNumberFormat="1" applyFont="1" applyAlignment="1" applyProtection="1">
      <alignment horizontal="center" vertical="top"/>
    </xf>
    <xf numFmtId="0" fontId="25" fillId="0" borderId="0" xfId="0" applyFont="1" applyAlignment="1" applyProtection="1">
      <alignment vertical="center" wrapText="1"/>
    </xf>
    <xf numFmtId="49" fontId="5" fillId="0" borderId="0" xfId="0" applyNumberFormat="1" applyFont="1" applyAlignment="1" applyProtection="1">
      <alignment vertical="top" wrapText="1"/>
    </xf>
    <xf numFmtId="49" fontId="33" fillId="0" borderId="0" xfId="0" applyNumberFormat="1" applyFont="1" applyAlignment="1" applyProtection="1">
      <alignment vertical="top" wrapText="1"/>
    </xf>
    <xf numFmtId="44" fontId="32" fillId="0" borderId="0" xfId="0" applyNumberFormat="1" applyFont="1" applyProtection="1"/>
    <xf numFmtId="0" fontId="5" fillId="0" borderId="0" xfId="0" applyFont="1" applyAlignment="1" applyProtection="1">
      <alignment vertical="top"/>
    </xf>
    <xf numFmtId="0" fontId="60" fillId="0" borderId="0" xfId="0" applyFont="1" applyProtection="1"/>
    <xf numFmtId="0" fontId="5" fillId="0" borderId="7" xfId="0" applyFont="1" applyBorder="1" applyProtection="1"/>
    <xf numFmtId="0" fontId="5" fillId="0" borderId="0" xfId="0" applyFont="1" applyAlignment="1" applyProtection="1">
      <alignment horizontal="center" vertical="center"/>
    </xf>
    <xf numFmtId="49" fontId="17" fillId="0" borderId="1" xfId="0" applyNumberFormat="1" applyFont="1" applyBorder="1" applyAlignment="1" applyProtection="1">
      <alignment vertical="center" wrapText="1"/>
    </xf>
    <xf numFmtId="0" fontId="17" fillId="0" borderId="2" xfId="0" applyFont="1" applyBorder="1" applyAlignment="1" applyProtection="1">
      <alignment horizontal="center" vertical="center"/>
    </xf>
    <xf numFmtId="169" fontId="17" fillId="0" borderId="2" xfId="0" applyNumberFormat="1" applyFont="1" applyBorder="1" applyAlignment="1" applyProtection="1">
      <alignment horizontal="center" vertical="center"/>
    </xf>
    <xf numFmtId="44" fontId="17" fillId="0" borderId="3" xfId="0" applyNumberFormat="1" applyFont="1" applyBorder="1" applyAlignment="1" applyProtection="1">
      <alignment horizontal="center" vertical="center"/>
    </xf>
    <xf numFmtId="0" fontId="25" fillId="0" borderId="0" xfId="0" applyFont="1" applyAlignment="1" applyProtection="1">
      <alignment vertical="center"/>
    </xf>
    <xf numFmtId="16" fontId="5" fillId="0" borderId="0" xfId="0" applyNumberFormat="1" applyFont="1" applyAlignment="1" applyProtection="1">
      <alignment horizontal="center" vertical="top"/>
    </xf>
    <xf numFmtId="0" fontId="5" fillId="0" borderId="4" xfId="0" applyFont="1" applyBorder="1" applyAlignment="1" applyProtection="1">
      <alignment vertical="top" wrapText="1"/>
    </xf>
    <xf numFmtId="0" fontId="47" fillId="0" borderId="4" xfId="0" applyFont="1" applyBorder="1" applyAlignment="1" applyProtection="1">
      <alignment vertical="top" wrapText="1"/>
    </xf>
    <xf numFmtId="49" fontId="21" fillId="0" borderId="8" xfId="0" applyNumberFormat="1" applyFont="1" applyBorder="1" applyAlignment="1" applyProtection="1">
      <alignment vertical="top" wrapText="1"/>
    </xf>
    <xf numFmtId="0" fontId="5" fillId="0" borderId="8" xfId="0" applyFont="1" applyBorder="1" applyAlignment="1" applyProtection="1">
      <alignment horizontal="center" vertical="top"/>
    </xf>
    <xf numFmtId="4" fontId="5" fillId="0" borderId="8" xfId="0" applyNumberFormat="1" applyFont="1" applyBorder="1" applyAlignment="1" applyProtection="1">
      <alignment horizontal="center" vertical="top"/>
    </xf>
    <xf numFmtId="44" fontId="5" fillId="0" borderId="8" xfId="0" applyNumberFormat="1" applyFont="1" applyBorder="1" applyProtection="1"/>
    <xf numFmtId="49" fontId="21" fillId="0" borderId="0" xfId="0" applyNumberFormat="1" applyFont="1" applyAlignment="1" applyProtection="1">
      <alignment vertical="top" wrapText="1"/>
    </xf>
    <xf numFmtId="3" fontId="5" fillId="0" borderId="0" xfId="0" applyNumberFormat="1" applyFont="1" applyAlignment="1" applyProtection="1">
      <alignment horizontal="center" vertical="top"/>
    </xf>
    <xf numFmtId="0" fontId="14" fillId="0" borderId="0" xfId="0" applyFont="1" applyProtection="1"/>
    <xf numFmtId="49" fontId="80" fillId="0" borderId="0" xfId="0" applyNumberFormat="1" applyFont="1" applyAlignment="1" applyProtection="1">
      <alignment vertical="top" wrapText="1"/>
    </xf>
    <xf numFmtId="3" fontId="14" fillId="0" borderId="0" xfId="0" applyNumberFormat="1" applyFont="1" applyAlignment="1" applyProtection="1">
      <alignment horizontal="center" vertical="top"/>
    </xf>
    <xf numFmtId="44" fontId="14" fillId="0" borderId="0" xfId="0" applyNumberFormat="1" applyFont="1" applyProtection="1"/>
    <xf numFmtId="4" fontId="81" fillId="0" borderId="0" xfId="0" applyNumberFormat="1" applyFont="1" applyProtection="1"/>
    <xf numFmtId="0" fontId="81" fillId="0" borderId="0" xfId="0" applyFont="1" applyProtection="1"/>
    <xf numFmtId="3" fontId="25" fillId="0" borderId="0" xfId="0" applyNumberFormat="1" applyFont="1" applyProtection="1"/>
    <xf numFmtId="4" fontId="25" fillId="0" borderId="0" xfId="0" applyNumberFormat="1" applyFont="1" applyProtection="1"/>
    <xf numFmtId="3" fontId="68" fillId="0" borderId="0" xfId="0" applyNumberFormat="1" applyFont="1" applyAlignment="1" applyProtection="1">
      <alignment horizontal="center" vertical="top"/>
    </xf>
    <xf numFmtId="0" fontId="25" fillId="0" borderId="0" xfId="0" applyFont="1" applyFill="1" applyProtection="1"/>
    <xf numFmtId="3" fontId="5" fillId="0" borderId="0" xfId="0" applyNumberFormat="1" applyFont="1" applyFill="1" applyAlignment="1" applyProtection="1">
      <alignment horizontal="center" vertical="top"/>
    </xf>
    <xf numFmtId="44" fontId="25" fillId="0" borderId="0" xfId="0" applyNumberFormat="1" applyFont="1" applyProtection="1"/>
    <xf numFmtId="0" fontId="47" fillId="0" borderId="0" xfId="0" applyFont="1" applyAlignment="1" applyProtection="1">
      <alignment wrapText="1"/>
    </xf>
    <xf numFmtId="3" fontId="5" fillId="0" borderId="0" xfId="0" applyNumberFormat="1" applyFont="1" applyFill="1" applyProtection="1"/>
    <xf numFmtId="3" fontId="5" fillId="0" borderId="0" xfId="0" applyNumberFormat="1" applyFont="1" applyProtection="1"/>
    <xf numFmtId="0" fontId="7" fillId="0" borderId="0" xfId="0" applyFont="1" applyAlignment="1" applyProtection="1">
      <alignment horizontal="left" vertical="top"/>
    </xf>
    <xf numFmtId="2" fontId="8" fillId="0" borderId="0" xfId="0" applyNumberFormat="1" applyFont="1" applyAlignment="1" applyProtection="1">
      <alignment horizontal="center" vertical="top"/>
    </xf>
    <xf numFmtId="44" fontId="8" fillId="0" borderId="0" xfId="0" applyNumberFormat="1" applyFont="1" applyAlignment="1" applyProtection="1">
      <alignment horizontal="center" vertical="top"/>
    </xf>
    <xf numFmtId="0" fontId="38" fillId="0" borderId="0" xfId="0" applyFont="1" applyProtection="1"/>
    <xf numFmtId="0" fontId="28" fillId="0" borderId="0" xfId="0" applyFont="1" applyAlignment="1" applyProtection="1">
      <alignment horizontal="left" vertical="top"/>
    </xf>
    <xf numFmtId="2" fontId="17" fillId="0" borderId="0" xfId="0" applyNumberFormat="1" applyFont="1" applyAlignment="1" applyProtection="1">
      <alignment horizontal="center" vertical="top"/>
    </xf>
    <xf numFmtId="2" fontId="17" fillId="0" borderId="2" xfId="0" applyNumberFormat="1" applyFont="1" applyBorder="1" applyAlignment="1" applyProtection="1">
      <alignment horizontal="center" vertical="top"/>
    </xf>
    <xf numFmtId="0" fontId="5" fillId="0" borderId="0" xfId="0" applyFont="1" applyAlignment="1" applyProtection="1">
      <alignment wrapText="1"/>
    </xf>
    <xf numFmtId="0" fontId="17" fillId="0" borderId="0" xfId="0" applyFont="1" applyAlignment="1" applyProtection="1"/>
    <xf numFmtId="2" fontId="17" fillId="0" borderId="7" xfId="0" applyNumberFormat="1" applyFont="1" applyBorder="1" applyAlignment="1" applyProtection="1">
      <alignment horizontal="center" vertical="top"/>
    </xf>
    <xf numFmtId="0" fontId="25" fillId="0" borderId="0" xfId="0" applyFont="1" applyAlignment="1" applyProtection="1"/>
    <xf numFmtId="0" fontId="17" fillId="0" borderId="7" xfId="0" applyFont="1" applyBorder="1" applyAlignment="1" applyProtection="1">
      <alignment horizontal="left" vertical="top" wrapText="1"/>
    </xf>
    <xf numFmtId="1" fontId="17" fillId="0" borderId="7" xfId="0" applyNumberFormat="1" applyFont="1" applyBorder="1" applyAlignment="1" applyProtection="1">
      <alignment horizontal="center" vertical="top"/>
    </xf>
    <xf numFmtId="49" fontId="17" fillId="0" borderId="1" xfId="0" applyNumberFormat="1" applyFont="1" applyBorder="1" applyAlignment="1" applyProtection="1">
      <alignment vertical="top" wrapText="1"/>
    </xf>
    <xf numFmtId="1" fontId="17" fillId="0" borderId="2" xfId="0" applyNumberFormat="1" applyFont="1" applyBorder="1" applyAlignment="1" applyProtection="1">
      <alignment horizontal="center" vertical="top"/>
    </xf>
    <xf numFmtId="44" fontId="17" fillId="0" borderId="3" xfId="0" applyNumberFormat="1" applyFont="1" applyBorder="1" applyAlignment="1" applyProtection="1">
      <alignment horizontal="center"/>
    </xf>
    <xf numFmtId="49" fontId="17" fillId="0" borderId="0" xfId="0" applyNumberFormat="1" applyFont="1" applyAlignment="1" applyProtection="1">
      <alignment vertical="top" wrapText="1"/>
    </xf>
    <xf numFmtId="1" fontId="17" fillId="0" borderId="0" xfId="0" applyNumberFormat="1" applyFont="1" applyAlignment="1" applyProtection="1">
      <alignment horizontal="center" vertical="top"/>
    </xf>
    <xf numFmtId="44" fontId="17" fillId="0" borderId="0" xfId="0" applyNumberFormat="1" applyFont="1" applyAlignment="1" applyProtection="1">
      <alignment horizontal="center"/>
    </xf>
    <xf numFmtId="0" fontId="61" fillId="0" borderId="0" xfId="0" applyFont="1" applyAlignment="1" applyProtection="1">
      <alignment horizontal="right"/>
    </xf>
    <xf numFmtId="44" fontId="61" fillId="0" borderId="0" xfId="0" applyNumberFormat="1" applyFont="1" applyAlignment="1" applyProtection="1">
      <alignment horizontal="right"/>
    </xf>
    <xf numFmtId="0" fontId="5" fillId="0" borderId="0" xfId="0" applyFont="1" applyAlignment="1" applyProtection="1">
      <alignment horizontal="left" vertical="top"/>
    </xf>
    <xf numFmtId="2" fontId="32" fillId="0" borderId="7" xfId="0" applyNumberFormat="1" applyFont="1" applyBorder="1" applyAlignment="1" applyProtection="1">
      <alignment horizontal="center" vertical="top"/>
    </xf>
    <xf numFmtId="0" fontId="47" fillId="0" borderId="0" xfId="0" applyFont="1" applyAlignment="1" applyProtection="1">
      <alignment vertical="top"/>
    </xf>
    <xf numFmtId="0" fontId="78" fillId="0" borderId="0" xfId="0" applyFont="1" applyAlignment="1" applyProtection="1">
      <alignment horizontal="center" vertical="top"/>
    </xf>
    <xf numFmtId="0" fontId="79" fillId="0" borderId="0" xfId="0" applyFont="1" applyAlignment="1" applyProtection="1">
      <alignment horizontal="left" vertical="top" wrapText="1"/>
    </xf>
    <xf numFmtId="0" fontId="25" fillId="0" borderId="4" xfId="0" applyFont="1" applyBorder="1" applyProtection="1"/>
    <xf numFmtId="0" fontId="25" fillId="0" borderId="0" xfId="0" applyFont="1" applyProtection="1">
      <protection locked="0"/>
    </xf>
    <xf numFmtId="169" fontId="5" fillId="0" borderId="0" xfId="0" applyNumberFormat="1" applyFont="1" applyFill="1" applyAlignment="1" applyProtection="1">
      <alignment horizontal="center" vertical="top"/>
    </xf>
    <xf numFmtId="0" fontId="8" fillId="0" borderId="0" xfId="0" applyFont="1" applyProtection="1"/>
    <xf numFmtId="0" fontId="47" fillId="0" borderId="0" xfId="0" applyFont="1" applyAlignment="1" applyProtection="1">
      <alignment vertical="top" wrapText="1"/>
    </xf>
    <xf numFmtId="0" fontId="62" fillId="4" borderId="0" xfId="0" applyFont="1" applyFill="1" applyAlignment="1" applyProtection="1">
      <alignment horizontal="right"/>
    </xf>
    <xf numFmtId="2" fontId="72" fillId="0" borderId="0" xfId="0" applyNumberFormat="1" applyFont="1" applyAlignment="1" applyProtection="1">
      <alignment horizontal="left" vertical="top"/>
    </xf>
    <xf numFmtId="2" fontId="5" fillId="0" borderId="0" xfId="0" applyNumberFormat="1" applyFont="1" applyAlignment="1" applyProtection="1">
      <alignment horizontal="center" vertical="center"/>
    </xf>
    <xf numFmtId="44" fontId="5" fillId="0" borderId="0" xfId="1" applyNumberFormat="1" applyFont="1" applyAlignment="1" applyProtection="1">
      <alignment horizontal="center" vertical="center"/>
    </xf>
    <xf numFmtId="0" fontId="69" fillId="0" borderId="0" xfId="0" quotePrefix="1" applyFont="1" applyAlignment="1" applyProtection="1">
      <alignment horizontal="left" vertical="top" wrapText="1"/>
    </xf>
    <xf numFmtId="0" fontId="5" fillId="5" borderId="0" xfId="0" applyFont="1" applyFill="1" applyAlignment="1" applyProtection="1">
      <alignment horizontal="center" vertical="top"/>
    </xf>
    <xf numFmtId="0" fontId="5" fillId="0" borderId="0" xfId="0" applyFont="1" applyAlignment="1" applyProtection="1">
      <alignment horizontal="center"/>
    </xf>
    <xf numFmtId="2" fontId="5" fillId="0" borderId="0" xfId="0" applyNumberFormat="1" applyFont="1" applyAlignment="1" applyProtection="1">
      <alignment horizontal="center"/>
    </xf>
    <xf numFmtId="44" fontId="5" fillId="0" borderId="0" xfId="1" applyNumberFormat="1" applyFont="1" applyAlignment="1" applyProtection="1">
      <alignment horizontal="center"/>
    </xf>
    <xf numFmtId="0" fontId="61" fillId="4" borderId="0" xfId="0" applyFont="1" applyFill="1" applyAlignment="1" applyProtection="1">
      <alignment horizontal="right"/>
    </xf>
    <xf numFmtId="0" fontId="25" fillId="4" borderId="0" xfId="0" applyFont="1" applyFill="1" applyProtection="1"/>
    <xf numFmtId="0" fontId="57" fillId="0" borderId="0" xfId="0" applyFont="1" applyProtection="1"/>
    <xf numFmtId="0" fontId="63" fillId="4" borderId="0" xfId="0" applyFont="1" applyFill="1" applyAlignment="1" applyProtection="1">
      <alignment horizontal="right"/>
    </xf>
    <xf numFmtId="0" fontId="63" fillId="0" borderId="0" xfId="0" applyFont="1" applyAlignment="1" applyProtection="1">
      <alignment horizontal="right" vertical="center"/>
    </xf>
    <xf numFmtId="0" fontId="57" fillId="4" borderId="0" xfId="0" applyFont="1" applyFill="1" applyProtection="1"/>
    <xf numFmtId="0" fontId="58" fillId="0" borderId="0" xfId="0" applyFont="1" applyProtection="1"/>
    <xf numFmtId="0" fontId="64" fillId="4" borderId="0" xfId="0" applyFont="1" applyFill="1" applyAlignment="1" applyProtection="1">
      <alignment horizontal="right"/>
    </xf>
    <xf numFmtId="0" fontId="64" fillId="4" borderId="0" xfId="0" applyFont="1" applyFill="1" applyAlignment="1" applyProtection="1">
      <alignment horizontal="right" vertical="top"/>
    </xf>
    <xf numFmtId="0" fontId="58" fillId="4" borderId="0" xfId="0" applyFont="1" applyFill="1" applyProtection="1"/>
    <xf numFmtId="0" fontId="32" fillId="0" borderId="7" xfId="0" applyFont="1" applyBorder="1" applyAlignment="1" applyProtection="1">
      <alignment horizontal="left" vertical="top"/>
    </xf>
    <xf numFmtId="1" fontId="32" fillId="0" borderId="7" xfId="0" applyNumberFormat="1" applyFont="1" applyBorder="1" applyAlignment="1" applyProtection="1">
      <alignment horizontal="center" vertical="top"/>
    </xf>
    <xf numFmtId="0" fontId="65" fillId="0" borderId="0" xfId="0" applyFont="1" applyAlignment="1" applyProtection="1">
      <alignment horizontal="right"/>
    </xf>
    <xf numFmtId="0" fontId="5" fillId="0" borderId="0" xfId="0" applyFont="1" applyFill="1" applyAlignment="1" applyProtection="1">
      <alignment horizontal="left" vertical="top" wrapText="1"/>
    </xf>
    <xf numFmtId="1" fontId="5" fillId="0" borderId="4" xfId="0" applyNumberFormat="1" applyFont="1" applyBorder="1" applyAlignment="1" applyProtection="1">
      <alignment horizontal="center" vertical="top"/>
    </xf>
    <xf numFmtId="44" fontId="17" fillId="0" borderId="4" xfId="0" applyNumberFormat="1" applyFont="1" applyBorder="1" applyAlignment="1" applyProtection="1">
      <alignment horizontal="center"/>
    </xf>
    <xf numFmtId="0" fontId="61" fillId="0" borderId="4" xfId="0" applyFont="1" applyBorder="1" applyAlignment="1" applyProtection="1">
      <alignment horizontal="right"/>
    </xf>
    <xf numFmtId="0" fontId="66" fillId="0" borderId="7" xfId="0" applyFont="1" applyBorder="1" applyAlignment="1" applyProtection="1">
      <alignment horizontal="right"/>
    </xf>
    <xf numFmtId="0" fontId="17" fillId="0" borderId="0" xfId="0" applyFont="1" applyAlignment="1" applyProtection="1">
      <alignment vertical="top" wrapText="1"/>
    </xf>
    <xf numFmtId="44" fontId="17" fillId="0" borderId="0" xfId="0" applyNumberFormat="1" applyFont="1" applyProtection="1"/>
    <xf numFmtId="0" fontId="41" fillId="0" borderId="0" xfId="0" applyFont="1" applyProtection="1"/>
    <xf numFmtId="0" fontId="67" fillId="0" borderId="7" xfId="0" applyFont="1" applyBorder="1" applyAlignment="1" applyProtection="1">
      <alignment horizontal="right"/>
    </xf>
    <xf numFmtId="0" fontId="14" fillId="0" borderId="0" xfId="0" applyFont="1" applyAlignment="1">
      <alignment vertical="top" wrapText="1"/>
    </xf>
    <xf numFmtId="0" fontId="0" fillId="0" borderId="0" xfId="0" applyAlignment="1">
      <alignment vertical="top" wrapText="1"/>
    </xf>
    <xf numFmtId="0" fontId="52"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5" fillId="0" borderId="0" xfId="0" applyFont="1" applyAlignment="1">
      <alignment vertical="top" wrapText="1"/>
    </xf>
    <xf numFmtId="0" fontId="15" fillId="0" borderId="0" xfId="0" applyFont="1" applyAlignment="1">
      <alignment vertical="top"/>
    </xf>
    <xf numFmtId="0" fontId="0" fillId="0" borderId="0" xfId="0" applyAlignment="1">
      <alignment vertical="top"/>
    </xf>
    <xf numFmtId="0" fontId="13" fillId="0" borderId="9" xfId="0" applyFont="1"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0" fillId="0" borderId="0" xfId="0" applyAlignment="1">
      <alignment horizontal="left" vertical="center" wrapText="1"/>
    </xf>
    <xf numFmtId="0" fontId="27"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6" fillId="0" borderId="8" xfId="0" applyFont="1" applyBorder="1" applyAlignment="1" applyProtection="1">
      <alignment vertical="center"/>
    </xf>
    <xf numFmtId="0" fontId="26" fillId="0" borderId="11" xfId="0" applyFont="1" applyBorder="1" applyAlignment="1" applyProtection="1">
      <alignment vertical="center"/>
    </xf>
    <xf numFmtId="0" fontId="26" fillId="0" borderId="12" xfId="0" applyFont="1" applyBorder="1" applyAlignment="1" applyProtection="1">
      <alignment vertical="center"/>
    </xf>
    <xf numFmtId="0" fontId="26" fillId="0" borderId="0" xfId="0" applyFont="1" applyBorder="1" applyAlignment="1" applyProtection="1">
      <alignment vertical="center"/>
    </xf>
    <xf numFmtId="0" fontId="26" fillId="0" borderId="13" xfId="0" applyFont="1" applyBorder="1" applyAlignment="1" applyProtection="1">
      <alignment vertical="center"/>
    </xf>
    <xf numFmtId="0" fontId="26" fillId="0" borderId="14" xfId="0" applyFont="1" applyBorder="1" applyAlignment="1" applyProtection="1">
      <alignment vertical="center"/>
    </xf>
    <xf numFmtId="0" fontId="26" fillId="0" borderId="4" xfId="0" applyFont="1" applyBorder="1" applyAlignment="1" applyProtection="1">
      <alignment vertical="center"/>
    </xf>
    <xf numFmtId="0" fontId="26" fillId="0" borderId="15" xfId="0" applyFont="1" applyBorder="1" applyAlignment="1" applyProtection="1">
      <alignment vertical="center"/>
    </xf>
    <xf numFmtId="0" fontId="26" fillId="3" borderId="9" xfId="0" applyFont="1" applyFill="1" applyBorder="1" applyAlignment="1" applyProtection="1">
      <alignment vertical="center" wrapText="1"/>
    </xf>
    <xf numFmtId="0" fontId="26" fillId="0" borderId="9" xfId="0" applyFont="1" applyBorder="1" applyAlignment="1" applyProtection="1">
      <alignment vertical="center"/>
    </xf>
    <xf numFmtId="0" fontId="26" fillId="0" borderId="0" xfId="0" applyFont="1" applyAlignment="1" applyProtection="1">
      <alignment vertical="center"/>
    </xf>
    <xf numFmtId="0" fontId="60" fillId="0" borderId="8" xfId="0" applyFont="1" applyBorder="1" applyAlignment="1" applyProtection="1">
      <alignment horizontal="left" vertical="center" wrapText="1"/>
    </xf>
    <xf numFmtId="0" fontId="60" fillId="0" borderId="0" xfId="0" applyFont="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6" fillId="6" borderId="10" xfId="0" applyFont="1" applyFill="1" applyBorder="1" applyAlignment="1" applyProtection="1">
      <alignment horizontal="center" vertical="center" wrapText="1"/>
      <protection locked="0"/>
    </xf>
    <xf numFmtId="0" fontId="27" fillId="6" borderId="8" xfId="0" applyFont="1" applyFill="1" applyBorder="1" applyAlignment="1" applyProtection="1">
      <alignment horizontal="center" vertical="center" wrapText="1"/>
      <protection locked="0"/>
    </xf>
    <xf numFmtId="0" fontId="27" fillId="6" borderId="11" xfId="0" applyFont="1" applyFill="1" applyBorder="1" applyAlignment="1" applyProtection="1">
      <alignment horizontal="center" vertical="center" wrapText="1"/>
      <protection locked="0"/>
    </xf>
    <xf numFmtId="0" fontId="27" fillId="6" borderId="14" xfId="0" applyFont="1" applyFill="1" applyBorder="1" applyAlignment="1" applyProtection="1">
      <alignment horizontal="center" vertical="center" wrapText="1"/>
      <protection locked="0"/>
    </xf>
    <xf numFmtId="0" fontId="27" fillId="6" borderId="4" xfId="0" applyFont="1" applyFill="1" applyBorder="1" applyAlignment="1" applyProtection="1">
      <alignment horizontal="center" vertical="center" wrapText="1"/>
      <protection locked="0"/>
    </xf>
    <xf numFmtId="0" fontId="27" fillId="6" borderId="15"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xf>
    <xf numFmtId="0" fontId="32" fillId="0" borderId="0" xfId="0" applyFont="1" applyAlignment="1" applyProtection="1">
      <alignment horizontal="center" vertical="center" wrapText="1"/>
    </xf>
    <xf numFmtId="0" fontId="33" fillId="0" borderId="0" xfId="0" applyFont="1" applyAlignment="1" applyProtection="1">
      <alignment horizontal="center" vertical="center" wrapText="1"/>
    </xf>
    <xf numFmtId="0" fontId="28" fillId="0" borderId="0" xfId="0" applyFont="1" applyAlignment="1" applyProtection="1">
      <alignment horizontal="left" vertical="top" wrapText="1"/>
    </xf>
    <xf numFmtId="0" fontId="26" fillId="0" borderId="0" xfId="0" applyFont="1" applyAlignment="1" applyProtection="1">
      <alignment horizontal="left" vertical="top" wrapText="1"/>
    </xf>
    <xf numFmtId="0" fontId="56" fillId="0" borderId="4" xfId="0" applyFont="1" applyBorder="1" applyAlignment="1">
      <alignment vertical="center" wrapText="1"/>
    </xf>
    <xf numFmtId="0" fontId="0" fillId="0" borderId="4" xfId="0" applyBorder="1" applyAlignment="1">
      <alignment vertical="center" wrapText="1"/>
    </xf>
    <xf numFmtId="0" fontId="55" fillId="0" borderId="0" xfId="0" applyFont="1" applyAlignment="1">
      <alignment vertical="top" wrapText="1"/>
    </xf>
    <xf numFmtId="0" fontId="54" fillId="0" borderId="0" xfId="0" applyFont="1" applyAlignment="1">
      <alignment wrapText="1"/>
    </xf>
    <xf numFmtId="0" fontId="55" fillId="0" borderId="0" xfId="0" applyFont="1" applyAlignment="1">
      <alignment vertical="center" wrapText="1"/>
    </xf>
    <xf numFmtId="0" fontId="54" fillId="0" borderId="0" xfId="0" applyFont="1" applyAlignment="1">
      <alignment vertical="center" wrapText="1"/>
    </xf>
    <xf numFmtId="0" fontId="49" fillId="0" borderId="0" xfId="0" applyFont="1" applyAlignment="1">
      <alignment vertical="top" wrapText="1"/>
    </xf>
    <xf numFmtId="0" fontId="49" fillId="0" borderId="7" xfId="0" applyFont="1" applyBorder="1" applyAlignment="1">
      <alignment vertical="top" wrapText="1"/>
    </xf>
    <xf numFmtId="0" fontId="5" fillId="0" borderId="0" xfId="0" applyFont="1" applyAlignment="1" applyProtection="1">
      <alignment vertical="top" wrapText="1"/>
    </xf>
    <xf numFmtId="0" fontId="0" fillId="0" borderId="0" xfId="0" applyAlignment="1" applyProtection="1">
      <alignment vertical="top"/>
    </xf>
    <xf numFmtId="0" fontId="5" fillId="0" borderId="0" xfId="0" applyFont="1" applyAlignment="1" applyProtection="1">
      <alignment vertical="top"/>
    </xf>
    <xf numFmtId="0" fontId="77" fillId="0" borderId="0" xfId="0" applyFont="1" applyAlignment="1" applyProtection="1">
      <alignment horizontal="left" vertical="top" wrapText="1"/>
    </xf>
    <xf numFmtId="0" fontId="0" fillId="0" borderId="0" xfId="0" applyFont="1" applyAlignment="1" applyProtection="1">
      <alignment horizontal="left" vertical="top" wrapText="1"/>
    </xf>
    <xf numFmtId="0" fontId="17" fillId="0" borderId="0" xfId="0" applyFont="1" applyAlignment="1" applyProtection="1">
      <alignment horizontal="left" vertical="top" wrapText="1"/>
    </xf>
    <xf numFmtId="0" fontId="59" fillId="0" borderId="0" xfId="0" applyFont="1" applyAlignment="1" applyProtection="1">
      <alignment vertical="top" wrapText="1"/>
    </xf>
    <xf numFmtId="0" fontId="5" fillId="0" borderId="0" xfId="0" applyFont="1" applyAlignment="1" applyProtection="1">
      <alignment horizontal="left" vertical="top" wrapText="1"/>
    </xf>
    <xf numFmtId="0" fontId="47" fillId="0" borderId="0" xfId="0" applyFont="1" applyAlignment="1" applyProtection="1">
      <alignment vertical="top"/>
    </xf>
    <xf numFmtId="0" fontId="7" fillId="0" borderId="0" xfId="0" applyFont="1" applyAlignment="1" applyProtection="1">
      <alignment horizontal="left" vertical="top" wrapText="1"/>
    </xf>
    <xf numFmtId="0" fontId="47" fillId="0" borderId="0" xfId="0" applyFont="1" applyAlignment="1" applyProtection="1">
      <alignment vertical="top" wrapText="1"/>
    </xf>
    <xf numFmtId="0" fontId="17" fillId="0" borderId="0" xfId="3" applyFont="1" applyAlignment="1" applyProtection="1">
      <alignment horizontal="left" vertical="top" wrapText="1"/>
    </xf>
    <xf numFmtId="3" fontId="5" fillId="4" borderId="0" xfId="0" applyNumberFormat="1" applyFont="1" applyFill="1" applyAlignment="1" applyProtection="1">
      <alignment horizontal="center" vertical="top"/>
    </xf>
    <xf numFmtId="169" fontId="5" fillId="4" borderId="0" xfId="0" applyNumberFormat="1" applyFont="1" applyFill="1" applyAlignment="1" applyProtection="1">
      <alignment horizontal="center" vertical="top"/>
    </xf>
    <xf numFmtId="0" fontId="5" fillId="4" borderId="0" xfId="0" applyFont="1" applyFill="1" applyAlignment="1" applyProtection="1">
      <alignment horizontal="left" vertical="top"/>
    </xf>
    <xf numFmtId="0" fontId="5" fillId="4" borderId="0" xfId="0" applyFont="1" applyFill="1" applyAlignment="1" applyProtection="1">
      <alignment horizontal="center" vertical="top"/>
    </xf>
  </cellXfs>
  <cellStyles count="33262">
    <cellStyle name="Comma 2" xfId="1463"/>
    <cellStyle name="Comma 2 2" xfId="18397"/>
    <cellStyle name="Comma 2 3" xfId="18394"/>
    <cellStyle name="Comma 3" xfId="18396"/>
    <cellStyle name="Comma 3 2" xfId="31143"/>
    <cellStyle name="Comma0" xfId="31144"/>
    <cellStyle name="Currency0" xfId="31145"/>
    <cellStyle name="Date" xfId="31146"/>
    <cellStyle name="Fixed" xfId="31147"/>
    <cellStyle name="Navadno" xfId="0" builtinId="0"/>
    <cellStyle name="Navadno 10" xfId="2"/>
    <cellStyle name="Navadno 11" xfId="3"/>
    <cellStyle name="Navadno 2" xfId="4"/>
    <cellStyle name="Navadno 2 2" xfId="5"/>
    <cellStyle name="Navadno 2 3" xfId="74"/>
    <cellStyle name="Navadno 2 4" xfId="306"/>
    <cellStyle name="Navadno 2 5" xfId="28326"/>
    <cellStyle name="Navadno 3" xfId="6"/>
    <cellStyle name="Navadno 3 10" xfId="174"/>
    <cellStyle name="Navadno 3 10 10" xfId="28439"/>
    <cellStyle name="Navadno 3 10 11" xfId="30519"/>
    <cellStyle name="Navadno 3 10 12" xfId="31149"/>
    <cellStyle name="Navadno 3 10 2" xfId="399"/>
    <cellStyle name="Navadno 3 10 2 10" xfId="30631"/>
    <cellStyle name="Navadno 3 10 2 11" xfId="31150"/>
    <cellStyle name="Navadno 3 10 2 2" xfId="1103"/>
    <cellStyle name="Navadno 3 10 2 2 10" xfId="31151"/>
    <cellStyle name="Navadno 3 10 2 2 2" xfId="5364"/>
    <cellStyle name="Navadno 3 10 2 2 2 2" xfId="9590"/>
    <cellStyle name="Navadno 3 10 2 2 2 2 2" xfId="23748"/>
    <cellStyle name="Navadno 3 10 2 2 2 3" xfId="13816"/>
    <cellStyle name="Navadno 3 10 2 2 2 3 2" xfId="27974"/>
    <cellStyle name="Navadno 3 10 2 2 2 4" xfId="18074"/>
    <cellStyle name="Navadno 3 10 2 2 2 5" xfId="30279"/>
    <cellStyle name="Navadno 3 10 2 2 2 6" xfId="31152"/>
    <cellStyle name="Navadno 3 10 2 2 3" xfId="3956"/>
    <cellStyle name="Navadno 3 10 2 2 3 2" xfId="8182"/>
    <cellStyle name="Navadno 3 10 2 2 3 2 2" xfId="22340"/>
    <cellStyle name="Navadno 3 10 2 2 3 3" xfId="12408"/>
    <cellStyle name="Navadno 3 10 2 2 3 3 2" xfId="26566"/>
    <cellStyle name="Navadno 3 10 2 2 3 4" xfId="16666"/>
    <cellStyle name="Navadno 3 10 2 2 3 5" xfId="29591"/>
    <cellStyle name="Navadno 3 10 2 2 3 6" xfId="31153"/>
    <cellStyle name="Navadno 3 10 2 2 4" xfId="2548"/>
    <cellStyle name="Navadno 3 10 2 2 4 2" xfId="19490"/>
    <cellStyle name="Navadno 3 10 2 2 5" xfId="6774"/>
    <cellStyle name="Navadno 3 10 2 2 5 2" xfId="20932"/>
    <cellStyle name="Navadno 3 10 2 2 6" xfId="11000"/>
    <cellStyle name="Navadno 3 10 2 2 6 2" xfId="25158"/>
    <cellStyle name="Navadno 3 10 2 2 7" xfId="15258"/>
    <cellStyle name="Navadno 3 10 2 2 8" xfId="28871"/>
    <cellStyle name="Navadno 3 10 2 2 9" xfId="30983"/>
    <cellStyle name="Navadno 3 10 2 3" xfId="4660"/>
    <cellStyle name="Navadno 3 10 2 3 2" xfId="8886"/>
    <cellStyle name="Navadno 3 10 2 3 2 2" xfId="23044"/>
    <cellStyle name="Navadno 3 10 2 3 3" xfId="13112"/>
    <cellStyle name="Navadno 3 10 2 3 3 2" xfId="27270"/>
    <cellStyle name="Navadno 3 10 2 3 4" xfId="17370"/>
    <cellStyle name="Navadno 3 10 2 3 5" xfId="29927"/>
    <cellStyle name="Navadno 3 10 2 3 6" xfId="31154"/>
    <cellStyle name="Navadno 3 10 2 4" xfId="3252"/>
    <cellStyle name="Navadno 3 10 2 4 2" xfId="7478"/>
    <cellStyle name="Navadno 3 10 2 4 2 2" xfId="21636"/>
    <cellStyle name="Navadno 3 10 2 4 3" xfId="11704"/>
    <cellStyle name="Navadno 3 10 2 4 3 2" xfId="25862"/>
    <cellStyle name="Navadno 3 10 2 4 4" xfId="15962"/>
    <cellStyle name="Navadno 3 10 2 4 5" xfId="29239"/>
    <cellStyle name="Navadno 3 10 2 4 6" xfId="31155"/>
    <cellStyle name="Navadno 3 10 2 5" xfId="1844"/>
    <cellStyle name="Navadno 3 10 2 5 2" xfId="18786"/>
    <cellStyle name="Navadno 3 10 2 6" xfId="6070"/>
    <cellStyle name="Navadno 3 10 2 6 2" xfId="20228"/>
    <cellStyle name="Navadno 3 10 2 7" xfId="10296"/>
    <cellStyle name="Navadno 3 10 2 7 2" xfId="24454"/>
    <cellStyle name="Navadno 3 10 2 8" xfId="14554"/>
    <cellStyle name="Navadno 3 10 2 9" xfId="28519"/>
    <cellStyle name="Navadno 3 10 3" xfId="751"/>
    <cellStyle name="Navadno 3 10 3 10" xfId="31156"/>
    <cellStyle name="Navadno 3 10 3 2" xfId="5012"/>
    <cellStyle name="Navadno 3 10 3 2 2" xfId="9238"/>
    <cellStyle name="Navadno 3 10 3 2 2 2" xfId="23396"/>
    <cellStyle name="Navadno 3 10 3 2 3" xfId="13464"/>
    <cellStyle name="Navadno 3 10 3 2 3 2" xfId="27622"/>
    <cellStyle name="Navadno 3 10 3 2 4" xfId="17722"/>
    <cellStyle name="Navadno 3 10 3 2 5" xfId="30103"/>
    <cellStyle name="Navadno 3 10 3 2 6" xfId="31157"/>
    <cellStyle name="Navadno 3 10 3 3" xfId="3604"/>
    <cellStyle name="Navadno 3 10 3 3 2" xfId="7830"/>
    <cellStyle name="Navadno 3 10 3 3 2 2" xfId="21988"/>
    <cellStyle name="Navadno 3 10 3 3 3" xfId="12056"/>
    <cellStyle name="Navadno 3 10 3 3 3 2" xfId="26214"/>
    <cellStyle name="Navadno 3 10 3 3 4" xfId="16314"/>
    <cellStyle name="Navadno 3 10 3 3 5" xfId="29415"/>
    <cellStyle name="Navadno 3 10 3 3 6" xfId="31158"/>
    <cellStyle name="Navadno 3 10 3 4" xfId="2196"/>
    <cellStyle name="Navadno 3 10 3 4 2" xfId="19138"/>
    <cellStyle name="Navadno 3 10 3 5" xfId="6422"/>
    <cellStyle name="Navadno 3 10 3 5 2" xfId="20580"/>
    <cellStyle name="Navadno 3 10 3 6" xfId="10648"/>
    <cellStyle name="Navadno 3 10 3 6 2" xfId="24806"/>
    <cellStyle name="Navadno 3 10 3 7" xfId="14906"/>
    <cellStyle name="Navadno 3 10 3 8" xfId="28695"/>
    <cellStyle name="Navadno 3 10 3 9" xfId="30807"/>
    <cellStyle name="Navadno 3 10 4" xfId="4436"/>
    <cellStyle name="Navadno 3 10 4 2" xfId="8662"/>
    <cellStyle name="Navadno 3 10 4 2 2" xfId="22820"/>
    <cellStyle name="Navadno 3 10 4 3" xfId="12888"/>
    <cellStyle name="Navadno 3 10 4 3 2" xfId="27046"/>
    <cellStyle name="Navadno 3 10 4 4" xfId="17146"/>
    <cellStyle name="Navadno 3 10 4 5" xfId="29815"/>
    <cellStyle name="Navadno 3 10 4 6" xfId="31159"/>
    <cellStyle name="Navadno 3 10 5" xfId="3028"/>
    <cellStyle name="Navadno 3 10 5 2" xfId="7254"/>
    <cellStyle name="Navadno 3 10 5 2 2" xfId="21412"/>
    <cellStyle name="Navadno 3 10 5 3" xfId="11480"/>
    <cellStyle name="Navadno 3 10 5 3 2" xfId="25638"/>
    <cellStyle name="Navadno 3 10 5 4" xfId="15738"/>
    <cellStyle name="Navadno 3 10 5 5" xfId="29127"/>
    <cellStyle name="Navadno 3 10 5 6" xfId="31160"/>
    <cellStyle name="Navadno 3 10 6" xfId="1620"/>
    <cellStyle name="Navadno 3 10 6 2" xfId="18562"/>
    <cellStyle name="Navadno 3 10 7" xfId="5846"/>
    <cellStyle name="Navadno 3 10 7 2" xfId="20004"/>
    <cellStyle name="Navadno 3 10 8" xfId="10072"/>
    <cellStyle name="Navadno 3 10 8 2" xfId="24230"/>
    <cellStyle name="Navadno 3 10 9" xfId="14330"/>
    <cellStyle name="Navadno 3 11" xfId="331"/>
    <cellStyle name="Navadno 3 11 10" xfId="28492"/>
    <cellStyle name="Navadno 3 11 11" xfId="30598"/>
    <cellStyle name="Navadno 3 11 12" xfId="31161"/>
    <cellStyle name="Navadno 3 11 2" xfId="683"/>
    <cellStyle name="Navadno 3 11 2 10" xfId="30774"/>
    <cellStyle name="Navadno 3 11 2 11" xfId="31162"/>
    <cellStyle name="Navadno 3 11 2 2" xfId="1387"/>
    <cellStyle name="Navadno 3 11 2 2 10" xfId="31163"/>
    <cellStyle name="Navadno 3 11 2 2 2" xfId="5648"/>
    <cellStyle name="Navadno 3 11 2 2 2 2" xfId="9874"/>
    <cellStyle name="Navadno 3 11 2 2 2 2 2" xfId="24032"/>
    <cellStyle name="Navadno 3 11 2 2 2 3" xfId="14100"/>
    <cellStyle name="Navadno 3 11 2 2 2 3 2" xfId="28258"/>
    <cellStyle name="Navadno 3 11 2 2 2 4" xfId="18358"/>
    <cellStyle name="Navadno 3 11 2 2 2 5" xfId="30422"/>
    <cellStyle name="Navadno 3 11 2 2 2 6" xfId="31164"/>
    <cellStyle name="Navadno 3 11 2 2 3" xfId="4240"/>
    <cellStyle name="Navadno 3 11 2 2 3 2" xfId="8466"/>
    <cellStyle name="Navadno 3 11 2 2 3 2 2" xfId="22624"/>
    <cellStyle name="Navadno 3 11 2 2 3 3" xfId="12692"/>
    <cellStyle name="Navadno 3 11 2 2 3 3 2" xfId="26850"/>
    <cellStyle name="Navadno 3 11 2 2 3 4" xfId="16950"/>
    <cellStyle name="Navadno 3 11 2 2 3 5" xfId="29734"/>
    <cellStyle name="Navadno 3 11 2 2 3 6" xfId="31165"/>
    <cellStyle name="Navadno 3 11 2 2 4" xfId="2832"/>
    <cellStyle name="Navadno 3 11 2 2 4 2" xfId="19774"/>
    <cellStyle name="Navadno 3 11 2 2 5" xfId="7058"/>
    <cellStyle name="Navadno 3 11 2 2 5 2" xfId="21216"/>
    <cellStyle name="Navadno 3 11 2 2 6" xfId="11284"/>
    <cellStyle name="Navadno 3 11 2 2 6 2" xfId="25442"/>
    <cellStyle name="Navadno 3 11 2 2 7" xfId="15542"/>
    <cellStyle name="Navadno 3 11 2 2 8" xfId="29014"/>
    <cellStyle name="Navadno 3 11 2 2 9" xfId="31126"/>
    <cellStyle name="Navadno 3 11 2 3" xfId="4944"/>
    <cellStyle name="Navadno 3 11 2 3 2" xfId="9170"/>
    <cellStyle name="Navadno 3 11 2 3 2 2" xfId="23328"/>
    <cellStyle name="Navadno 3 11 2 3 3" xfId="13396"/>
    <cellStyle name="Navadno 3 11 2 3 3 2" xfId="27554"/>
    <cellStyle name="Navadno 3 11 2 3 4" xfId="17654"/>
    <cellStyle name="Navadno 3 11 2 3 5" xfId="30070"/>
    <cellStyle name="Navadno 3 11 2 3 6" xfId="31166"/>
    <cellStyle name="Navadno 3 11 2 4" xfId="3536"/>
    <cellStyle name="Navadno 3 11 2 4 2" xfId="7762"/>
    <cellStyle name="Navadno 3 11 2 4 2 2" xfId="21920"/>
    <cellStyle name="Navadno 3 11 2 4 3" xfId="11988"/>
    <cellStyle name="Navadno 3 11 2 4 3 2" xfId="26146"/>
    <cellStyle name="Navadno 3 11 2 4 4" xfId="16246"/>
    <cellStyle name="Navadno 3 11 2 4 5" xfId="29382"/>
    <cellStyle name="Navadno 3 11 2 4 6" xfId="31167"/>
    <cellStyle name="Navadno 3 11 2 5" xfId="2128"/>
    <cellStyle name="Navadno 3 11 2 5 2" xfId="19070"/>
    <cellStyle name="Navadno 3 11 2 6" xfId="6354"/>
    <cellStyle name="Navadno 3 11 2 6 2" xfId="20512"/>
    <cellStyle name="Navadno 3 11 2 7" xfId="10580"/>
    <cellStyle name="Navadno 3 11 2 7 2" xfId="24738"/>
    <cellStyle name="Navadno 3 11 2 8" xfId="14838"/>
    <cellStyle name="Navadno 3 11 2 9" xfId="28662"/>
    <cellStyle name="Navadno 3 11 3" xfId="1035"/>
    <cellStyle name="Navadno 3 11 3 10" xfId="31168"/>
    <cellStyle name="Navadno 3 11 3 2" xfId="5296"/>
    <cellStyle name="Navadno 3 11 3 2 2" xfId="9522"/>
    <cellStyle name="Navadno 3 11 3 2 2 2" xfId="23680"/>
    <cellStyle name="Navadno 3 11 3 2 3" xfId="13748"/>
    <cellStyle name="Navadno 3 11 3 2 3 2" xfId="27906"/>
    <cellStyle name="Navadno 3 11 3 2 4" xfId="18006"/>
    <cellStyle name="Navadno 3 11 3 2 5" xfId="30246"/>
    <cellStyle name="Navadno 3 11 3 2 6" xfId="31169"/>
    <cellStyle name="Navadno 3 11 3 3" xfId="3888"/>
    <cellStyle name="Navadno 3 11 3 3 2" xfId="8114"/>
    <cellStyle name="Navadno 3 11 3 3 2 2" xfId="22272"/>
    <cellStyle name="Navadno 3 11 3 3 3" xfId="12340"/>
    <cellStyle name="Navadno 3 11 3 3 3 2" xfId="26498"/>
    <cellStyle name="Navadno 3 11 3 3 4" xfId="16598"/>
    <cellStyle name="Navadno 3 11 3 3 5" xfId="29558"/>
    <cellStyle name="Navadno 3 11 3 3 6" xfId="31170"/>
    <cellStyle name="Navadno 3 11 3 4" xfId="2480"/>
    <cellStyle name="Navadno 3 11 3 4 2" xfId="19422"/>
    <cellStyle name="Navadno 3 11 3 5" xfId="6706"/>
    <cellStyle name="Navadno 3 11 3 5 2" xfId="20864"/>
    <cellStyle name="Navadno 3 11 3 6" xfId="10932"/>
    <cellStyle name="Navadno 3 11 3 6 2" xfId="25090"/>
    <cellStyle name="Navadno 3 11 3 7" xfId="15190"/>
    <cellStyle name="Navadno 3 11 3 8" xfId="28838"/>
    <cellStyle name="Navadno 3 11 3 9" xfId="30950"/>
    <cellStyle name="Navadno 3 11 4" xfId="4592"/>
    <cellStyle name="Navadno 3 11 4 2" xfId="8818"/>
    <cellStyle name="Navadno 3 11 4 2 2" xfId="22976"/>
    <cellStyle name="Navadno 3 11 4 3" xfId="13044"/>
    <cellStyle name="Navadno 3 11 4 3 2" xfId="27202"/>
    <cellStyle name="Navadno 3 11 4 4" xfId="17302"/>
    <cellStyle name="Navadno 3 11 4 5" xfId="29894"/>
    <cellStyle name="Navadno 3 11 4 6" xfId="31171"/>
    <cellStyle name="Navadno 3 11 5" xfId="3184"/>
    <cellStyle name="Navadno 3 11 5 2" xfId="7410"/>
    <cellStyle name="Navadno 3 11 5 2 2" xfId="21568"/>
    <cellStyle name="Navadno 3 11 5 3" xfId="11636"/>
    <cellStyle name="Navadno 3 11 5 3 2" xfId="25794"/>
    <cellStyle name="Navadno 3 11 5 4" xfId="15894"/>
    <cellStyle name="Navadno 3 11 5 5" xfId="29206"/>
    <cellStyle name="Navadno 3 11 5 6" xfId="31172"/>
    <cellStyle name="Navadno 3 11 6" xfId="1776"/>
    <cellStyle name="Navadno 3 11 6 2" xfId="18718"/>
    <cellStyle name="Navadno 3 11 7" xfId="6002"/>
    <cellStyle name="Navadno 3 11 7 2" xfId="20160"/>
    <cellStyle name="Navadno 3 11 8" xfId="10228"/>
    <cellStyle name="Navadno 3 11 8 2" xfId="24386"/>
    <cellStyle name="Navadno 3 11 9" xfId="14486"/>
    <cellStyle name="Navadno 3 12" xfId="367"/>
    <cellStyle name="Navadno 3 12 10" xfId="30615"/>
    <cellStyle name="Navadno 3 12 11" xfId="31173"/>
    <cellStyle name="Navadno 3 12 2" xfId="1071"/>
    <cellStyle name="Navadno 3 12 2 10" xfId="31174"/>
    <cellStyle name="Navadno 3 12 2 2" xfId="5332"/>
    <cellStyle name="Navadno 3 12 2 2 2" xfId="9558"/>
    <cellStyle name="Navadno 3 12 2 2 2 2" xfId="23716"/>
    <cellStyle name="Navadno 3 12 2 2 3" xfId="13784"/>
    <cellStyle name="Navadno 3 12 2 2 3 2" xfId="27942"/>
    <cellStyle name="Navadno 3 12 2 2 4" xfId="18042"/>
    <cellStyle name="Navadno 3 12 2 2 5" xfId="30263"/>
    <cellStyle name="Navadno 3 12 2 2 6" xfId="31175"/>
    <cellStyle name="Navadno 3 12 2 3" xfId="3924"/>
    <cellStyle name="Navadno 3 12 2 3 2" xfId="8150"/>
    <cellStyle name="Navadno 3 12 2 3 2 2" xfId="22308"/>
    <cellStyle name="Navadno 3 12 2 3 3" xfId="12376"/>
    <cellStyle name="Navadno 3 12 2 3 3 2" xfId="26534"/>
    <cellStyle name="Navadno 3 12 2 3 4" xfId="16634"/>
    <cellStyle name="Navadno 3 12 2 3 5" xfId="29575"/>
    <cellStyle name="Navadno 3 12 2 3 6" xfId="31176"/>
    <cellStyle name="Navadno 3 12 2 4" xfId="2516"/>
    <cellStyle name="Navadno 3 12 2 4 2" xfId="19458"/>
    <cellStyle name="Navadno 3 12 2 5" xfId="6742"/>
    <cellStyle name="Navadno 3 12 2 5 2" xfId="20900"/>
    <cellStyle name="Navadno 3 12 2 6" xfId="10968"/>
    <cellStyle name="Navadno 3 12 2 6 2" xfId="25126"/>
    <cellStyle name="Navadno 3 12 2 7" xfId="15226"/>
    <cellStyle name="Navadno 3 12 2 8" xfId="28855"/>
    <cellStyle name="Navadno 3 12 2 9" xfId="30967"/>
    <cellStyle name="Navadno 3 12 3" xfId="4628"/>
    <cellStyle name="Navadno 3 12 3 2" xfId="8854"/>
    <cellStyle name="Navadno 3 12 3 2 2" xfId="23012"/>
    <cellStyle name="Navadno 3 12 3 3" xfId="13080"/>
    <cellStyle name="Navadno 3 12 3 3 2" xfId="27238"/>
    <cellStyle name="Navadno 3 12 3 4" xfId="17338"/>
    <cellStyle name="Navadno 3 12 3 5" xfId="29911"/>
    <cellStyle name="Navadno 3 12 3 6" xfId="31177"/>
    <cellStyle name="Navadno 3 12 4" xfId="3220"/>
    <cellStyle name="Navadno 3 12 4 2" xfId="7446"/>
    <cellStyle name="Navadno 3 12 4 2 2" xfId="21604"/>
    <cellStyle name="Navadno 3 12 4 3" xfId="11672"/>
    <cellStyle name="Navadno 3 12 4 3 2" xfId="25830"/>
    <cellStyle name="Navadno 3 12 4 4" xfId="15930"/>
    <cellStyle name="Navadno 3 12 4 5" xfId="29223"/>
    <cellStyle name="Navadno 3 12 4 6" xfId="31178"/>
    <cellStyle name="Navadno 3 12 5" xfId="1812"/>
    <cellStyle name="Navadno 3 12 5 2" xfId="18754"/>
    <cellStyle name="Navadno 3 12 6" xfId="6038"/>
    <cellStyle name="Navadno 3 12 6 2" xfId="20196"/>
    <cellStyle name="Navadno 3 12 7" xfId="10264"/>
    <cellStyle name="Navadno 3 12 7 2" xfId="24422"/>
    <cellStyle name="Navadno 3 12 8" xfId="14522"/>
    <cellStyle name="Navadno 3 12 9" xfId="28503"/>
    <cellStyle name="Navadno 3 13" xfId="719"/>
    <cellStyle name="Navadno 3 13 10" xfId="31179"/>
    <cellStyle name="Navadno 3 13 2" xfId="4980"/>
    <cellStyle name="Navadno 3 13 2 2" xfId="9206"/>
    <cellStyle name="Navadno 3 13 2 2 2" xfId="23364"/>
    <cellStyle name="Navadno 3 13 2 3" xfId="13432"/>
    <cellStyle name="Navadno 3 13 2 3 2" xfId="27590"/>
    <cellStyle name="Navadno 3 13 2 4" xfId="17690"/>
    <cellStyle name="Navadno 3 13 2 5" xfId="30087"/>
    <cellStyle name="Navadno 3 13 2 6" xfId="31180"/>
    <cellStyle name="Navadno 3 13 3" xfId="3572"/>
    <cellStyle name="Navadno 3 13 3 2" xfId="7798"/>
    <cellStyle name="Navadno 3 13 3 2 2" xfId="21956"/>
    <cellStyle name="Navadno 3 13 3 3" xfId="12024"/>
    <cellStyle name="Navadno 3 13 3 3 2" xfId="26182"/>
    <cellStyle name="Navadno 3 13 3 4" xfId="16282"/>
    <cellStyle name="Navadno 3 13 3 5" xfId="29399"/>
    <cellStyle name="Navadno 3 13 3 6" xfId="31181"/>
    <cellStyle name="Navadno 3 13 4" xfId="2164"/>
    <cellStyle name="Navadno 3 13 4 2" xfId="19106"/>
    <cellStyle name="Navadno 3 13 5" xfId="6390"/>
    <cellStyle name="Navadno 3 13 5 2" xfId="20548"/>
    <cellStyle name="Navadno 3 13 6" xfId="10616"/>
    <cellStyle name="Navadno 3 13 6 2" xfId="24774"/>
    <cellStyle name="Navadno 3 13 7" xfId="14874"/>
    <cellStyle name="Navadno 3 13 8" xfId="28679"/>
    <cellStyle name="Navadno 3 13 9" xfId="30791"/>
    <cellStyle name="Navadno 3 14" xfId="1423"/>
    <cellStyle name="Navadno 3 14 2" xfId="4276"/>
    <cellStyle name="Navadno 3 14 2 2" xfId="19810"/>
    <cellStyle name="Navadno 3 14 3" xfId="8502"/>
    <cellStyle name="Navadno 3 14 3 2" xfId="22660"/>
    <cellStyle name="Navadno 3 14 4" xfId="12728"/>
    <cellStyle name="Navadno 3 14 4 2" xfId="26886"/>
    <cellStyle name="Navadno 3 14 5" xfId="16986"/>
    <cellStyle name="Navadno 3 14 6" xfId="29031"/>
    <cellStyle name="Navadno 3 14 7" xfId="31182"/>
    <cellStyle name="Navadno 3 15" xfId="2868"/>
    <cellStyle name="Navadno 3 15 2" xfId="7094"/>
    <cellStyle name="Navadno 3 15 2 2" xfId="21252"/>
    <cellStyle name="Navadno 3 15 3" xfId="11320"/>
    <cellStyle name="Navadno 3 15 3 2" xfId="25478"/>
    <cellStyle name="Navadno 3 15 4" xfId="15578"/>
    <cellStyle name="Navadno 3 15 5" xfId="29047"/>
    <cellStyle name="Navadno 3 15 6" xfId="31183"/>
    <cellStyle name="Navadno 3 16" xfId="1458"/>
    <cellStyle name="Navadno 3 16 2" xfId="18402"/>
    <cellStyle name="Navadno 3 17" xfId="5686"/>
    <cellStyle name="Navadno 3 17 2" xfId="19844"/>
    <cellStyle name="Navadno 3 18" xfId="9912"/>
    <cellStyle name="Navadno 3 18 2" xfId="24070"/>
    <cellStyle name="Navadno 3 19" xfId="14136"/>
    <cellStyle name="Navadno 3 19 2" xfId="28294"/>
    <cellStyle name="Navadno 3 2" xfId="9"/>
    <cellStyle name="Navadno 3 2 10" xfId="335"/>
    <cellStyle name="Navadno 3 2 10 10" xfId="28494"/>
    <cellStyle name="Navadno 3 2 10 11" xfId="30600"/>
    <cellStyle name="Navadno 3 2 10 12" xfId="31185"/>
    <cellStyle name="Navadno 3 2 10 2" xfId="687"/>
    <cellStyle name="Navadno 3 2 10 2 10" xfId="30776"/>
    <cellStyle name="Navadno 3 2 10 2 11" xfId="31186"/>
    <cellStyle name="Navadno 3 2 10 2 2" xfId="1391"/>
    <cellStyle name="Navadno 3 2 10 2 2 10" xfId="31187"/>
    <cellStyle name="Navadno 3 2 10 2 2 2" xfId="5652"/>
    <cellStyle name="Navadno 3 2 10 2 2 2 2" xfId="9878"/>
    <cellStyle name="Navadno 3 2 10 2 2 2 2 2" xfId="24036"/>
    <cellStyle name="Navadno 3 2 10 2 2 2 3" xfId="14104"/>
    <cellStyle name="Navadno 3 2 10 2 2 2 3 2" xfId="28262"/>
    <cellStyle name="Navadno 3 2 10 2 2 2 4" xfId="18362"/>
    <cellStyle name="Navadno 3 2 10 2 2 2 5" xfId="30424"/>
    <cellStyle name="Navadno 3 2 10 2 2 2 6" xfId="31188"/>
    <cellStyle name="Navadno 3 2 10 2 2 3" xfId="4244"/>
    <cellStyle name="Navadno 3 2 10 2 2 3 2" xfId="8470"/>
    <cellStyle name="Navadno 3 2 10 2 2 3 2 2" xfId="22628"/>
    <cellStyle name="Navadno 3 2 10 2 2 3 3" xfId="12696"/>
    <cellStyle name="Navadno 3 2 10 2 2 3 3 2" xfId="26854"/>
    <cellStyle name="Navadno 3 2 10 2 2 3 4" xfId="16954"/>
    <cellStyle name="Navadno 3 2 10 2 2 3 5" xfId="29736"/>
    <cellStyle name="Navadno 3 2 10 2 2 3 6" xfId="31189"/>
    <cellStyle name="Navadno 3 2 10 2 2 4" xfId="2836"/>
    <cellStyle name="Navadno 3 2 10 2 2 4 2" xfId="19778"/>
    <cellStyle name="Navadno 3 2 10 2 2 5" xfId="7062"/>
    <cellStyle name="Navadno 3 2 10 2 2 5 2" xfId="21220"/>
    <cellStyle name="Navadno 3 2 10 2 2 6" xfId="11288"/>
    <cellStyle name="Navadno 3 2 10 2 2 6 2" xfId="25446"/>
    <cellStyle name="Navadno 3 2 10 2 2 7" xfId="15546"/>
    <cellStyle name="Navadno 3 2 10 2 2 8" xfId="29016"/>
    <cellStyle name="Navadno 3 2 10 2 2 9" xfId="31128"/>
    <cellStyle name="Navadno 3 2 10 2 3" xfId="4948"/>
    <cellStyle name="Navadno 3 2 10 2 3 2" xfId="9174"/>
    <cellStyle name="Navadno 3 2 10 2 3 2 2" xfId="23332"/>
    <cellStyle name="Navadno 3 2 10 2 3 3" xfId="13400"/>
    <cellStyle name="Navadno 3 2 10 2 3 3 2" xfId="27558"/>
    <cellStyle name="Navadno 3 2 10 2 3 4" xfId="17658"/>
    <cellStyle name="Navadno 3 2 10 2 3 5" xfId="30072"/>
    <cellStyle name="Navadno 3 2 10 2 3 6" xfId="31190"/>
    <cellStyle name="Navadno 3 2 10 2 4" xfId="3540"/>
    <cellStyle name="Navadno 3 2 10 2 4 2" xfId="7766"/>
    <cellStyle name="Navadno 3 2 10 2 4 2 2" xfId="21924"/>
    <cellStyle name="Navadno 3 2 10 2 4 3" xfId="11992"/>
    <cellStyle name="Navadno 3 2 10 2 4 3 2" xfId="26150"/>
    <cellStyle name="Navadno 3 2 10 2 4 4" xfId="16250"/>
    <cellStyle name="Navadno 3 2 10 2 4 5" xfId="29384"/>
    <cellStyle name="Navadno 3 2 10 2 4 6" xfId="31191"/>
    <cellStyle name="Navadno 3 2 10 2 5" xfId="2132"/>
    <cellStyle name="Navadno 3 2 10 2 5 2" xfId="19074"/>
    <cellStyle name="Navadno 3 2 10 2 6" xfId="6358"/>
    <cellStyle name="Navadno 3 2 10 2 6 2" xfId="20516"/>
    <cellStyle name="Navadno 3 2 10 2 7" xfId="10584"/>
    <cellStyle name="Navadno 3 2 10 2 7 2" xfId="24742"/>
    <cellStyle name="Navadno 3 2 10 2 8" xfId="14842"/>
    <cellStyle name="Navadno 3 2 10 2 9" xfId="28664"/>
    <cellStyle name="Navadno 3 2 10 3" xfId="1039"/>
    <cellStyle name="Navadno 3 2 10 3 10" xfId="31192"/>
    <cellStyle name="Navadno 3 2 10 3 2" xfId="5300"/>
    <cellStyle name="Navadno 3 2 10 3 2 2" xfId="9526"/>
    <cellStyle name="Navadno 3 2 10 3 2 2 2" xfId="23684"/>
    <cellStyle name="Navadno 3 2 10 3 2 3" xfId="13752"/>
    <cellStyle name="Navadno 3 2 10 3 2 3 2" xfId="27910"/>
    <cellStyle name="Navadno 3 2 10 3 2 4" xfId="18010"/>
    <cellStyle name="Navadno 3 2 10 3 2 5" xfId="30248"/>
    <cellStyle name="Navadno 3 2 10 3 2 6" xfId="31193"/>
    <cellStyle name="Navadno 3 2 10 3 3" xfId="3892"/>
    <cellStyle name="Navadno 3 2 10 3 3 2" xfId="8118"/>
    <cellStyle name="Navadno 3 2 10 3 3 2 2" xfId="22276"/>
    <cellStyle name="Navadno 3 2 10 3 3 3" xfId="12344"/>
    <cellStyle name="Navadno 3 2 10 3 3 3 2" xfId="26502"/>
    <cellStyle name="Navadno 3 2 10 3 3 4" xfId="16602"/>
    <cellStyle name="Navadno 3 2 10 3 3 5" xfId="29560"/>
    <cellStyle name="Navadno 3 2 10 3 3 6" xfId="31194"/>
    <cellStyle name="Navadno 3 2 10 3 4" xfId="2484"/>
    <cellStyle name="Navadno 3 2 10 3 4 2" xfId="19426"/>
    <cellStyle name="Navadno 3 2 10 3 5" xfId="6710"/>
    <cellStyle name="Navadno 3 2 10 3 5 2" xfId="20868"/>
    <cellStyle name="Navadno 3 2 10 3 6" xfId="10936"/>
    <cellStyle name="Navadno 3 2 10 3 6 2" xfId="25094"/>
    <cellStyle name="Navadno 3 2 10 3 7" xfId="15194"/>
    <cellStyle name="Navadno 3 2 10 3 8" xfId="28840"/>
    <cellStyle name="Navadno 3 2 10 3 9" xfId="30952"/>
    <cellStyle name="Navadno 3 2 10 4" xfId="4596"/>
    <cellStyle name="Navadno 3 2 10 4 2" xfId="8822"/>
    <cellStyle name="Navadno 3 2 10 4 2 2" xfId="22980"/>
    <cellStyle name="Navadno 3 2 10 4 3" xfId="13048"/>
    <cellStyle name="Navadno 3 2 10 4 3 2" xfId="27206"/>
    <cellStyle name="Navadno 3 2 10 4 4" xfId="17306"/>
    <cellStyle name="Navadno 3 2 10 4 5" xfId="29896"/>
    <cellStyle name="Navadno 3 2 10 4 6" xfId="31195"/>
    <cellStyle name="Navadno 3 2 10 5" xfId="3188"/>
    <cellStyle name="Navadno 3 2 10 5 2" xfId="7414"/>
    <cellStyle name="Navadno 3 2 10 5 2 2" xfId="21572"/>
    <cellStyle name="Navadno 3 2 10 5 3" xfId="11640"/>
    <cellStyle name="Navadno 3 2 10 5 3 2" xfId="25798"/>
    <cellStyle name="Navadno 3 2 10 5 4" xfId="15898"/>
    <cellStyle name="Navadno 3 2 10 5 5" xfId="29208"/>
    <cellStyle name="Navadno 3 2 10 5 6" xfId="31196"/>
    <cellStyle name="Navadno 3 2 10 6" xfId="1780"/>
    <cellStyle name="Navadno 3 2 10 6 2" xfId="18722"/>
    <cellStyle name="Navadno 3 2 10 7" xfId="6006"/>
    <cellStyle name="Navadno 3 2 10 7 2" xfId="20164"/>
    <cellStyle name="Navadno 3 2 10 8" xfId="10232"/>
    <cellStyle name="Navadno 3 2 10 8 2" xfId="24390"/>
    <cellStyle name="Navadno 3 2 10 9" xfId="14490"/>
    <cellStyle name="Navadno 3 2 11" xfId="369"/>
    <cellStyle name="Navadno 3 2 11 10" xfId="30616"/>
    <cellStyle name="Navadno 3 2 11 11" xfId="31197"/>
    <cellStyle name="Navadno 3 2 11 2" xfId="1073"/>
    <cellStyle name="Navadno 3 2 11 2 10" xfId="31198"/>
    <cellStyle name="Navadno 3 2 11 2 2" xfId="5334"/>
    <cellStyle name="Navadno 3 2 11 2 2 2" xfId="9560"/>
    <cellStyle name="Navadno 3 2 11 2 2 2 2" xfId="23718"/>
    <cellStyle name="Navadno 3 2 11 2 2 3" xfId="13786"/>
    <cellStyle name="Navadno 3 2 11 2 2 3 2" xfId="27944"/>
    <cellStyle name="Navadno 3 2 11 2 2 4" xfId="18044"/>
    <cellStyle name="Navadno 3 2 11 2 2 5" xfId="30264"/>
    <cellStyle name="Navadno 3 2 11 2 2 6" xfId="31199"/>
    <cellStyle name="Navadno 3 2 11 2 3" xfId="3926"/>
    <cellStyle name="Navadno 3 2 11 2 3 2" xfId="8152"/>
    <cellStyle name="Navadno 3 2 11 2 3 2 2" xfId="22310"/>
    <cellStyle name="Navadno 3 2 11 2 3 3" xfId="12378"/>
    <cellStyle name="Navadno 3 2 11 2 3 3 2" xfId="26536"/>
    <cellStyle name="Navadno 3 2 11 2 3 4" xfId="16636"/>
    <cellStyle name="Navadno 3 2 11 2 3 5" xfId="29576"/>
    <cellStyle name="Navadno 3 2 11 2 3 6" xfId="31200"/>
    <cellStyle name="Navadno 3 2 11 2 4" xfId="2518"/>
    <cellStyle name="Navadno 3 2 11 2 4 2" xfId="19460"/>
    <cellStyle name="Navadno 3 2 11 2 5" xfId="6744"/>
    <cellStyle name="Navadno 3 2 11 2 5 2" xfId="20902"/>
    <cellStyle name="Navadno 3 2 11 2 6" xfId="10970"/>
    <cellStyle name="Navadno 3 2 11 2 6 2" xfId="25128"/>
    <cellStyle name="Navadno 3 2 11 2 7" xfId="15228"/>
    <cellStyle name="Navadno 3 2 11 2 8" xfId="28856"/>
    <cellStyle name="Navadno 3 2 11 2 9" xfId="30968"/>
    <cellStyle name="Navadno 3 2 11 3" xfId="4630"/>
    <cellStyle name="Navadno 3 2 11 3 2" xfId="8856"/>
    <cellStyle name="Navadno 3 2 11 3 2 2" xfId="23014"/>
    <cellStyle name="Navadno 3 2 11 3 3" xfId="13082"/>
    <cellStyle name="Navadno 3 2 11 3 3 2" xfId="27240"/>
    <cellStyle name="Navadno 3 2 11 3 4" xfId="17340"/>
    <cellStyle name="Navadno 3 2 11 3 5" xfId="29912"/>
    <cellStyle name="Navadno 3 2 11 3 6" xfId="31201"/>
    <cellStyle name="Navadno 3 2 11 4" xfId="3222"/>
    <cellStyle name="Navadno 3 2 11 4 2" xfId="7448"/>
    <cellStyle name="Navadno 3 2 11 4 2 2" xfId="21606"/>
    <cellStyle name="Navadno 3 2 11 4 3" xfId="11674"/>
    <cellStyle name="Navadno 3 2 11 4 3 2" xfId="25832"/>
    <cellStyle name="Navadno 3 2 11 4 4" xfId="15932"/>
    <cellStyle name="Navadno 3 2 11 4 5" xfId="29224"/>
    <cellStyle name="Navadno 3 2 11 4 6" xfId="31202"/>
    <cellStyle name="Navadno 3 2 11 5" xfId="1814"/>
    <cellStyle name="Navadno 3 2 11 5 2" xfId="18756"/>
    <cellStyle name="Navadno 3 2 11 6" xfId="6040"/>
    <cellStyle name="Navadno 3 2 11 6 2" xfId="20198"/>
    <cellStyle name="Navadno 3 2 11 7" xfId="10266"/>
    <cellStyle name="Navadno 3 2 11 7 2" xfId="24424"/>
    <cellStyle name="Navadno 3 2 11 8" xfId="14524"/>
    <cellStyle name="Navadno 3 2 11 9" xfId="28504"/>
    <cellStyle name="Navadno 3 2 12" xfId="721"/>
    <cellStyle name="Navadno 3 2 12 10" xfId="31203"/>
    <cellStyle name="Navadno 3 2 12 2" xfId="4982"/>
    <cellStyle name="Navadno 3 2 12 2 2" xfId="9208"/>
    <cellStyle name="Navadno 3 2 12 2 2 2" xfId="23366"/>
    <cellStyle name="Navadno 3 2 12 2 3" xfId="13434"/>
    <cellStyle name="Navadno 3 2 12 2 3 2" xfId="27592"/>
    <cellStyle name="Navadno 3 2 12 2 4" xfId="17692"/>
    <cellStyle name="Navadno 3 2 12 2 5" xfId="30088"/>
    <cellStyle name="Navadno 3 2 12 2 6" xfId="31204"/>
    <cellStyle name="Navadno 3 2 12 3" xfId="3574"/>
    <cellStyle name="Navadno 3 2 12 3 2" xfId="7800"/>
    <cellStyle name="Navadno 3 2 12 3 2 2" xfId="21958"/>
    <cellStyle name="Navadno 3 2 12 3 3" xfId="12026"/>
    <cellStyle name="Navadno 3 2 12 3 3 2" xfId="26184"/>
    <cellStyle name="Navadno 3 2 12 3 4" xfId="16284"/>
    <cellStyle name="Navadno 3 2 12 3 5" xfId="29400"/>
    <cellStyle name="Navadno 3 2 12 3 6" xfId="31205"/>
    <cellStyle name="Navadno 3 2 12 4" xfId="2166"/>
    <cellStyle name="Navadno 3 2 12 4 2" xfId="19108"/>
    <cellStyle name="Navadno 3 2 12 5" xfId="6392"/>
    <cellStyle name="Navadno 3 2 12 5 2" xfId="20550"/>
    <cellStyle name="Navadno 3 2 12 6" xfId="10618"/>
    <cellStyle name="Navadno 3 2 12 6 2" xfId="24776"/>
    <cellStyle name="Navadno 3 2 12 7" xfId="14876"/>
    <cellStyle name="Navadno 3 2 12 8" xfId="28680"/>
    <cellStyle name="Navadno 3 2 12 9" xfId="30792"/>
    <cellStyle name="Navadno 3 2 13" xfId="1424"/>
    <cellStyle name="Navadno 3 2 13 2" xfId="4278"/>
    <cellStyle name="Navadno 3 2 13 2 2" xfId="19812"/>
    <cellStyle name="Navadno 3 2 13 3" xfId="8504"/>
    <cellStyle name="Navadno 3 2 13 3 2" xfId="22662"/>
    <cellStyle name="Navadno 3 2 13 4" xfId="12730"/>
    <cellStyle name="Navadno 3 2 13 4 2" xfId="26888"/>
    <cellStyle name="Navadno 3 2 13 5" xfId="16988"/>
    <cellStyle name="Navadno 3 2 13 6" xfId="29032"/>
    <cellStyle name="Navadno 3 2 13 7" xfId="31206"/>
    <cellStyle name="Navadno 3 2 14" xfId="2870"/>
    <cellStyle name="Navadno 3 2 14 2" xfId="7096"/>
    <cellStyle name="Navadno 3 2 14 2 2" xfId="21254"/>
    <cellStyle name="Navadno 3 2 14 3" xfId="11322"/>
    <cellStyle name="Navadno 3 2 14 3 2" xfId="25480"/>
    <cellStyle name="Navadno 3 2 14 4" xfId="15580"/>
    <cellStyle name="Navadno 3 2 14 5" xfId="29048"/>
    <cellStyle name="Navadno 3 2 14 6" xfId="31207"/>
    <cellStyle name="Navadno 3 2 15" xfId="1459"/>
    <cellStyle name="Navadno 3 2 15 2" xfId="18403"/>
    <cellStyle name="Navadno 3 2 16" xfId="5687"/>
    <cellStyle name="Navadno 3 2 16 2" xfId="19845"/>
    <cellStyle name="Navadno 3 2 17" xfId="9913"/>
    <cellStyle name="Navadno 3 2 17 2" xfId="24071"/>
    <cellStyle name="Navadno 3 2 18" xfId="14137"/>
    <cellStyle name="Navadno 3 2 18 2" xfId="28295"/>
    <cellStyle name="Navadno 3 2 19" xfId="14171"/>
    <cellStyle name="Navadno 3 2 2" xfId="13"/>
    <cellStyle name="Navadno 3 2 2 10" xfId="373"/>
    <cellStyle name="Navadno 3 2 2 10 10" xfId="30618"/>
    <cellStyle name="Navadno 3 2 2 10 11" xfId="31209"/>
    <cellStyle name="Navadno 3 2 2 10 2" xfId="1077"/>
    <cellStyle name="Navadno 3 2 2 10 2 10" xfId="31210"/>
    <cellStyle name="Navadno 3 2 2 10 2 2" xfId="5338"/>
    <cellStyle name="Navadno 3 2 2 10 2 2 2" xfId="9564"/>
    <cellStyle name="Navadno 3 2 2 10 2 2 2 2" xfId="23722"/>
    <cellStyle name="Navadno 3 2 2 10 2 2 3" xfId="13790"/>
    <cellStyle name="Navadno 3 2 2 10 2 2 3 2" xfId="27948"/>
    <cellStyle name="Navadno 3 2 2 10 2 2 4" xfId="18048"/>
    <cellStyle name="Navadno 3 2 2 10 2 2 5" xfId="30266"/>
    <cellStyle name="Navadno 3 2 2 10 2 2 6" xfId="31211"/>
    <cellStyle name="Navadno 3 2 2 10 2 3" xfId="3930"/>
    <cellStyle name="Navadno 3 2 2 10 2 3 2" xfId="8156"/>
    <cellStyle name="Navadno 3 2 2 10 2 3 2 2" xfId="22314"/>
    <cellStyle name="Navadno 3 2 2 10 2 3 3" xfId="12382"/>
    <cellStyle name="Navadno 3 2 2 10 2 3 3 2" xfId="26540"/>
    <cellStyle name="Navadno 3 2 2 10 2 3 4" xfId="16640"/>
    <cellStyle name="Navadno 3 2 2 10 2 3 5" xfId="29578"/>
    <cellStyle name="Navadno 3 2 2 10 2 3 6" xfId="31212"/>
    <cellStyle name="Navadno 3 2 2 10 2 4" xfId="2522"/>
    <cellStyle name="Navadno 3 2 2 10 2 4 2" xfId="19464"/>
    <cellStyle name="Navadno 3 2 2 10 2 5" xfId="6748"/>
    <cellStyle name="Navadno 3 2 2 10 2 5 2" xfId="20906"/>
    <cellStyle name="Navadno 3 2 2 10 2 6" xfId="10974"/>
    <cellStyle name="Navadno 3 2 2 10 2 6 2" xfId="25132"/>
    <cellStyle name="Navadno 3 2 2 10 2 7" xfId="15232"/>
    <cellStyle name="Navadno 3 2 2 10 2 8" xfId="28858"/>
    <cellStyle name="Navadno 3 2 2 10 2 9" xfId="30970"/>
    <cellStyle name="Navadno 3 2 2 10 3" xfId="4634"/>
    <cellStyle name="Navadno 3 2 2 10 3 2" xfId="8860"/>
    <cellStyle name="Navadno 3 2 2 10 3 2 2" xfId="23018"/>
    <cellStyle name="Navadno 3 2 2 10 3 3" xfId="13086"/>
    <cellStyle name="Navadno 3 2 2 10 3 3 2" xfId="27244"/>
    <cellStyle name="Navadno 3 2 2 10 3 4" xfId="17344"/>
    <cellStyle name="Navadno 3 2 2 10 3 5" xfId="29914"/>
    <cellStyle name="Navadno 3 2 2 10 3 6" xfId="31213"/>
    <cellStyle name="Navadno 3 2 2 10 4" xfId="3226"/>
    <cellStyle name="Navadno 3 2 2 10 4 2" xfId="7452"/>
    <cellStyle name="Navadno 3 2 2 10 4 2 2" xfId="21610"/>
    <cellStyle name="Navadno 3 2 2 10 4 3" xfId="11678"/>
    <cellStyle name="Navadno 3 2 2 10 4 3 2" xfId="25836"/>
    <cellStyle name="Navadno 3 2 2 10 4 4" xfId="15936"/>
    <cellStyle name="Navadno 3 2 2 10 4 5" xfId="29226"/>
    <cellStyle name="Navadno 3 2 2 10 4 6" xfId="31214"/>
    <cellStyle name="Navadno 3 2 2 10 5" xfId="1818"/>
    <cellStyle name="Navadno 3 2 2 10 5 2" xfId="18760"/>
    <cellStyle name="Navadno 3 2 2 10 6" xfId="6044"/>
    <cellStyle name="Navadno 3 2 2 10 6 2" xfId="20202"/>
    <cellStyle name="Navadno 3 2 2 10 7" xfId="10270"/>
    <cellStyle name="Navadno 3 2 2 10 7 2" xfId="24428"/>
    <cellStyle name="Navadno 3 2 2 10 8" xfId="14528"/>
    <cellStyle name="Navadno 3 2 2 10 9" xfId="28506"/>
    <cellStyle name="Navadno 3 2 2 11" xfId="725"/>
    <cellStyle name="Navadno 3 2 2 11 10" xfId="31215"/>
    <cellStyle name="Navadno 3 2 2 11 2" xfId="4986"/>
    <cellStyle name="Navadno 3 2 2 11 2 2" xfId="9212"/>
    <cellStyle name="Navadno 3 2 2 11 2 2 2" xfId="23370"/>
    <cellStyle name="Navadno 3 2 2 11 2 3" xfId="13438"/>
    <cellStyle name="Navadno 3 2 2 11 2 3 2" xfId="27596"/>
    <cellStyle name="Navadno 3 2 2 11 2 4" xfId="17696"/>
    <cellStyle name="Navadno 3 2 2 11 2 5" xfId="30090"/>
    <cellStyle name="Navadno 3 2 2 11 2 6" xfId="31216"/>
    <cellStyle name="Navadno 3 2 2 11 3" xfId="3578"/>
    <cellStyle name="Navadno 3 2 2 11 3 2" xfId="7804"/>
    <cellStyle name="Navadno 3 2 2 11 3 2 2" xfId="21962"/>
    <cellStyle name="Navadno 3 2 2 11 3 3" xfId="12030"/>
    <cellStyle name="Navadno 3 2 2 11 3 3 2" xfId="26188"/>
    <cellStyle name="Navadno 3 2 2 11 3 4" xfId="16288"/>
    <cellStyle name="Navadno 3 2 2 11 3 5" xfId="29402"/>
    <cellStyle name="Navadno 3 2 2 11 3 6" xfId="31217"/>
    <cellStyle name="Navadno 3 2 2 11 4" xfId="2170"/>
    <cellStyle name="Navadno 3 2 2 11 4 2" xfId="19112"/>
    <cellStyle name="Navadno 3 2 2 11 5" xfId="6396"/>
    <cellStyle name="Navadno 3 2 2 11 5 2" xfId="20554"/>
    <cellStyle name="Navadno 3 2 2 11 6" xfId="10622"/>
    <cellStyle name="Navadno 3 2 2 11 6 2" xfId="24780"/>
    <cellStyle name="Navadno 3 2 2 11 7" xfId="14880"/>
    <cellStyle name="Navadno 3 2 2 11 8" xfId="28682"/>
    <cellStyle name="Navadno 3 2 2 11 9" xfId="30794"/>
    <cellStyle name="Navadno 3 2 2 12" xfId="1425"/>
    <cellStyle name="Navadno 3 2 2 12 2" xfId="4282"/>
    <cellStyle name="Navadno 3 2 2 12 2 2" xfId="19816"/>
    <cellStyle name="Navadno 3 2 2 12 3" xfId="8508"/>
    <cellStyle name="Navadno 3 2 2 12 3 2" xfId="22666"/>
    <cellStyle name="Navadno 3 2 2 12 4" xfId="12734"/>
    <cellStyle name="Navadno 3 2 2 12 4 2" xfId="26892"/>
    <cellStyle name="Navadno 3 2 2 12 5" xfId="16992"/>
    <cellStyle name="Navadno 3 2 2 12 6" xfId="29033"/>
    <cellStyle name="Navadno 3 2 2 12 7" xfId="31218"/>
    <cellStyle name="Navadno 3 2 2 13" xfId="2874"/>
    <cellStyle name="Navadno 3 2 2 13 2" xfId="7100"/>
    <cellStyle name="Navadno 3 2 2 13 2 2" xfId="21258"/>
    <cellStyle name="Navadno 3 2 2 13 3" xfId="11326"/>
    <cellStyle name="Navadno 3 2 2 13 3 2" xfId="25484"/>
    <cellStyle name="Navadno 3 2 2 13 4" xfId="15584"/>
    <cellStyle name="Navadno 3 2 2 13 5" xfId="29050"/>
    <cellStyle name="Navadno 3 2 2 13 6" xfId="31219"/>
    <cellStyle name="Navadno 3 2 2 14" xfId="1460"/>
    <cellStyle name="Navadno 3 2 2 14 2" xfId="18404"/>
    <cellStyle name="Navadno 3 2 2 15" xfId="5688"/>
    <cellStyle name="Navadno 3 2 2 15 2" xfId="19846"/>
    <cellStyle name="Navadno 3 2 2 16" xfId="9914"/>
    <cellStyle name="Navadno 3 2 2 16 2" xfId="24072"/>
    <cellStyle name="Navadno 3 2 2 17" xfId="14138"/>
    <cellStyle name="Navadno 3 2 2 17 2" xfId="28296"/>
    <cellStyle name="Navadno 3 2 2 18" xfId="14172"/>
    <cellStyle name="Navadno 3 2 2 19" xfId="28330"/>
    <cellStyle name="Navadno 3 2 2 2" xfId="22"/>
    <cellStyle name="Navadno 3 2 2 2 10" xfId="733"/>
    <cellStyle name="Navadno 3 2 2 2 10 10" xfId="31221"/>
    <cellStyle name="Navadno 3 2 2 2 10 2" xfId="4994"/>
    <cellStyle name="Navadno 3 2 2 2 10 2 2" xfId="9220"/>
    <cellStyle name="Navadno 3 2 2 2 10 2 2 2" xfId="23378"/>
    <cellStyle name="Navadno 3 2 2 2 10 2 3" xfId="13446"/>
    <cellStyle name="Navadno 3 2 2 2 10 2 3 2" xfId="27604"/>
    <cellStyle name="Navadno 3 2 2 2 10 2 4" xfId="17704"/>
    <cellStyle name="Navadno 3 2 2 2 10 2 5" xfId="30094"/>
    <cellStyle name="Navadno 3 2 2 2 10 2 6" xfId="31222"/>
    <cellStyle name="Navadno 3 2 2 2 10 3" xfId="3586"/>
    <cellStyle name="Navadno 3 2 2 2 10 3 2" xfId="7812"/>
    <cellStyle name="Navadno 3 2 2 2 10 3 2 2" xfId="21970"/>
    <cellStyle name="Navadno 3 2 2 2 10 3 3" xfId="12038"/>
    <cellStyle name="Navadno 3 2 2 2 10 3 3 2" xfId="26196"/>
    <cellStyle name="Navadno 3 2 2 2 10 3 4" xfId="16296"/>
    <cellStyle name="Navadno 3 2 2 2 10 3 5" xfId="29406"/>
    <cellStyle name="Navadno 3 2 2 2 10 3 6" xfId="31223"/>
    <cellStyle name="Navadno 3 2 2 2 10 4" xfId="2178"/>
    <cellStyle name="Navadno 3 2 2 2 10 4 2" xfId="19120"/>
    <cellStyle name="Navadno 3 2 2 2 10 5" xfId="6404"/>
    <cellStyle name="Navadno 3 2 2 2 10 5 2" xfId="20562"/>
    <cellStyle name="Navadno 3 2 2 2 10 6" xfId="10630"/>
    <cellStyle name="Navadno 3 2 2 2 10 6 2" xfId="24788"/>
    <cellStyle name="Navadno 3 2 2 2 10 7" xfId="14888"/>
    <cellStyle name="Navadno 3 2 2 2 10 8" xfId="28686"/>
    <cellStyle name="Navadno 3 2 2 2 10 9" xfId="30798"/>
    <cellStyle name="Navadno 3 2 2 2 11" xfId="1433"/>
    <cellStyle name="Navadno 3 2 2 2 11 2" xfId="4290"/>
    <cellStyle name="Navadno 3 2 2 2 11 2 2" xfId="19824"/>
    <cellStyle name="Navadno 3 2 2 2 11 3" xfId="8516"/>
    <cellStyle name="Navadno 3 2 2 2 11 3 2" xfId="22674"/>
    <cellStyle name="Navadno 3 2 2 2 11 4" xfId="12742"/>
    <cellStyle name="Navadno 3 2 2 2 11 4 2" xfId="26900"/>
    <cellStyle name="Navadno 3 2 2 2 11 5" xfId="17000"/>
    <cellStyle name="Navadno 3 2 2 2 11 6" xfId="29037"/>
    <cellStyle name="Navadno 3 2 2 2 11 7" xfId="31224"/>
    <cellStyle name="Navadno 3 2 2 2 12" xfId="2882"/>
    <cellStyle name="Navadno 3 2 2 2 12 2" xfId="7108"/>
    <cellStyle name="Navadno 3 2 2 2 12 2 2" xfId="21266"/>
    <cellStyle name="Navadno 3 2 2 2 12 3" xfId="11334"/>
    <cellStyle name="Navadno 3 2 2 2 12 3 2" xfId="25492"/>
    <cellStyle name="Navadno 3 2 2 2 12 4" xfId="15592"/>
    <cellStyle name="Navadno 3 2 2 2 12 5" xfId="29054"/>
    <cellStyle name="Navadno 3 2 2 2 12 6" xfId="31225"/>
    <cellStyle name="Navadno 3 2 2 2 13" xfId="1470"/>
    <cellStyle name="Navadno 3 2 2 2 13 2" xfId="18412"/>
    <cellStyle name="Navadno 3 2 2 2 14" xfId="5696"/>
    <cellStyle name="Navadno 3 2 2 2 14 2" xfId="19854"/>
    <cellStyle name="Navadno 3 2 2 2 15" xfId="9922"/>
    <cellStyle name="Navadno 3 2 2 2 15 2" xfId="24080"/>
    <cellStyle name="Navadno 3 2 2 2 16" xfId="14146"/>
    <cellStyle name="Navadno 3 2 2 2 16 2" xfId="28304"/>
    <cellStyle name="Navadno 3 2 2 2 17" xfId="14180"/>
    <cellStyle name="Navadno 3 2 2 2 18" xfId="28334"/>
    <cellStyle name="Navadno 3 2 2 2 19" xfId="30446"/>
    <cellStyle name="Navadno 3 2 2 2 2" xfId="38"/>
    <cellStyle name="Navadno 3 2 2 2 2 10" xfId="1449"/>
    <cellStyle name="Navadno 3 2 2 2 2 10 2" xfId="4306"/>
    <cellStyle name="Navadno 3 2 2 2 2 10 2 2" xfId="19840"/>
    <cellStyle name="Navadno 3 2 2 2 2 10 3" xfId="8532"/>
    <cellStyle name="Navadno 3 2 2 2 2 10 3 2" xfId="22690"/>
    <cellStyle name="Navadno 3 2 2 2 2 10 4" xfId="12758"/>
    <cellStyle name="Navadno 3 2 2 2 2 10 4 2" xfId="26916"/>
    <cellStyle name="Navadno 3 2 2 2 2 10 5" xfId="17016"/>
    <cellStyle name="Navadno 3 2 2 2 2 10 6" xfId="29045"/>
    <cellStyle name="Navadno 3 2 2 2 2 10 7" xfId="31227"/>
    <cellStyle name="Navadno 3 2 2 2 2 11" xfId="2898"/>
    <cellStyle name="Navadno 3 2 2 2 2 11 2" xfId="7124"/>
    <cellStyle name="Navadno 3 2 2 2 2 11 2 2" xfId="21282"/>
    <cellStyle name="Navadno 3 2 2 2 2 11 3" xfId="11350"/>
    <cellStyle name="Navadno 3 2 2 2 2 11 3 2" xfId="25508"/>
    <cellStyle name="Navadno 3 2 2 2 2 11 4" xfId="15608"/>
    <cellStyle name="Navadno 3 2 2 2 2 11 5" xfId="29062"/>
    <cellStyle name="Navadno 3 2 2 2 2 11 6" xfId="31228"/>
    <cellStyle name="Navadno 3 2 2 2 2 12" xfId="1486"/>
    <cellStyle name="Navadno 3 2 2 2 2 12 2" xfId="18428"/>
    <cellStyle name="Navadno 3 2 2 2 2 13" xfId="5712"/>
    <cellStyle name="Navadno 3 2 2 2 2 13 2" xfId="19870"/>
    <cellStyle name="Navadno 3 2 2 2 2 14" xfId="9938"/>
    <cellStyle name="Navadno 3 2 2 2 2 14 2" xfId="24096"/>
    <cellStyle name="Navadno 3 2 2 2 2 15" xfId="14162"/>
    <cellStyle name="Navadno 3 2 2 2 2 15 2" xfId="28320"/>
    <cellStyle name="Navadno 3 2 2 2 2 16" xfId="14196"/>
    <cellStyle name="Navadno 3 2 2 2 2 17" xfId="28342"/>
    <cellStyle name="Navadno 3 2 2 2 2 18" xfId="30454"/>
    <cellStyle name="Navadno 3 2 2 2 2 19" xfId="31226"/>
    <cellStyle name="Navadno 3 2 2 2 2 2" xfId="104"/>
    <cellStyle name="Navadno 3 2 2 2 2 2 10" xfId="9970"/>
    <cellStyle name="Navadno 3 2 2 2 2 2 10 2" xfId="24128"/>
    <cellStyle name="Navadno 3 2 2 2 2 2 11" xfId="14228"/>
    <cellStyle name="Navadno 3 2 2 2 2 2 12" xfId="28373"/>
    <cellStyle name="Navadno 3 2 2 2 2 2 13" xfId="30485"/>
    <cellStyle name="Navadno 3 2 2 2 2 2 14" xfId="31229"/>
    <cellStyle name="Navadno 3 2 2 2 2 2 2" xfId="264"/>
    <cellStyle name="Navadno 3 2 2 2 2 2 2 10" xfId="28405"/>
    <cellStyle name="Navadno 3 2 2 2 2 2 2 11" xfId="30565"/>
    <cellStyle name="Navadno 3 2 2 2 2 2 2 12" xfId="31230"/>
    <cellStyle name="Navadno 3 2 2 2 2 2 2 2" xfId="617"/>
    <cellStyle name="Navadno 3 2 2 2 2 2 2 2 10" xfId="30741"/>
    <cellStyle name="Navadno 3 2 2 2 2 2 2 2 11" xfId="31231"/>
    <cellStyle name="Navadno 3 2 2 2 2 2 2 2 2" xfId="1321"/>
    <cellStyle name="Navadno 3 2 2 2 2 2 2 2 2 10" xfId="31232"/>
    <cellStyle name="Navadno 3 2 2 2 2 2 2 2 2 2" xfId="5582"/>
    <cellStyle name="Navadno 3 2 2 2 2 2 2 2 2 2 2" xfId="9808"/>
    <cellStyle name="Navadno 3 2 2 2 2 2 2 2 2 2 2 2" xfId="23966"/>
    <cellStyle name="Navadno 3 2 2 2 2 2 2 2 2 2 3" xfId="14034"/>
    <cellStyle name="Navadno 3 2 2 2 2 2 2 2 2 2 3 2" xfId="28192"/>
    <cellStyle name="Navadno 3 2 2 2 2 2 2 2 2 2 4" xfId="18292"/>
    <cellStyle name="Navadno 3 2 2 2 2 2 2 2 2 2 5" xfId="30389"/>
    <cellStyle name="Navadno 3 2 2 2 2 2 2 2 2 2 6" xfId="31233"/>
    <cellStyle name="Navadno 3 2 2 2 2 2 2 2 2 3" xfId="4174"/>
    <cellStyle name="Navadno 3 2 2 2 2 2 2 2 2 3 2" xfId="8400"/>
    <cellStyle name="Navadno 3 2 2 2 2 2 2 2 2 3 2 2" xfId="22558"/>
    <cellStyle name="Navadno 3 2 2 2 2 2 2 2 2 3 3" xfId="12626"/>
    <cellStyle name="Navadno 3 2 2 2 2 2 2 2 2 3 3 2" xfId="26784"/>
    <cellStyle name="Navadno 3 2 2 2 2 2 2 2 2 3 4" xfId="16884"/>
    <cellStyle name="Navadno 3 2 2 2 2 2 2 2 2 3 5" xfId="29701"/>
    <cellStyle name="Navadno 3 2 2 2 2 2 2 2 2 3 6" xfId="31234"/>
    <cellStyle name="Navadno 3 2 2 2 2 2 2 2 2 4" xfId="2766"/>
    <cellStyle name="Navadno 3 2 2 2 2 2 2 2 2 4 2" xfId="19708"/>
    <cellStyle name="Navadno 3 2 2 2 2 2 2 2 2 5" xfId="6992"/>
    <cellStyle name="Navadno 3 2 2 2 2 2 2 2 2 5 2" xfId="21150"/>
    <cellStyle name="Navadno 3 2 2 2 2 2 2 2 2 6" xfId="11218"/>
    <cellStyle name="Navadno 3 2 2 2 2 2 2 2 2 6 2" xfId="25376"/>
    <cellStyle name="Navadno 3 2 2 2 2 2 2 2 2 7" xfId="15476"/>
    <cellStyle name="Navadno 3 2 2 2 2 2 2 2 2 8" xfId="28981"/>
    <cellStyle name="Navadno 3 2 2 2 2 2 2 2 2 9" xfId="31093"/>
    <cellStyle name="Navadno 3 2 2 2 2 2 2 2 3" xfId="4878"/>
    <cellStyle name="Navadno 3 2 2 2 2 2 2 2 3 2" xfId="9104"/>
    <cellStyle name="Navadno 3 2 2 2 2 2 2 2 3 2 2" xfId="23262"/>
    <cellStyle name="Navadno 3 2 2 2 2 2 2 2 3 3" xfId="13330"/>
    <cellStyle name="Navadno 3 2 2 2 2 2 2 2 3 3 2" xfId="27488"/>
    <cellStyle name="Navadno 3 2 2 2 2 2 2 2 3 4" xfId="17588"/>
    <cellStyle name="Navadno 3 2 2 2 2 2 2 2 3 5" xfId="30037"/>
    <cellStyle name="Navadno 3 2 2 2 2 2 2 2 3 6" xfId="31235"/>
    <cellStyle name="Navadno 3 2 2 2 2 2 2 2 4" xfId="3470"/>
    <cellStyle name="Navadno 3 2 2 2 2 2 2 2 4 2" xfId="7696"/>
    <cellStyle name="Navadno 3 2 2 2 2 2 2 2 4 2 2" xfId="21854"/>
    <cellStyle name="Navadno 3 2 2 2 2 2 2 2 4 3" xfId="11922"/>
    <cellStyle name="Navadno 3 2 2 2 2 2 2 2 4 3 2" xfId="26080"/>
    <cellStyle name="Navadno 3 2 2 2 2 2 2 2 4 4" xfId="16180"/>
    <cellStyle name="Navadno 3 2 2 2 2 2 2 2 4 5" xfId="29349"/>
    <cellStyle name="Navadno 3 2 2 2 2 2 2 2 4 6" xfId="31236"/>
    <cellStyle name="Navadno 3 2 2 2 2 2 2 2 5" xfId="2062"/>
    <cellStyle name="Navadno 3 2 2 2 2 2 2 2 5 2" xfId="19004"/>
    <cellStyle name="Navadno 3 2 2 2 2 2 2 2 6" xfId="6288"/>
    <cellStyle name="Navadno 3 2 2 2 2 2 2 2 6 2" xfId="20446"/>
    <cellStyle name="Navadno 3 2 2 2 2 2 2 2 7" xfId="10514"/>
    <cellStyle name="Navadno 3 2 2 2 2 2 2 2 7 2" xfId="24672"/>
    <cellStyle name="Navadno 3 2 2 2 2 2 2 2 8" xfId="14772"/>
    <cellStyle name="Navadno 3 2 2 2 2 2 2 2 9" xfId="28629"/>
    <cellStyle name="Navadno 3 2 2 2 2 2 2 3" xfId="969"/>
    <cellStyle name="Navadno 3 2 2 2 2 2 2 3 10" xfId="31237"/>
    <cellStyle name="Navadno 3 2 2 2 2 2 2 3 2" xfId="5230"/>
    <cellStyle name="Navadno 3 2 2 2 2 2 2 3 2 2" xfId="9456"/>
    <cellStyle name="Navadno 3 2 2 2 2 2 2 3 2 2 2" xfId="23614"/>
    <cellStyle name="Navadno 3 2 2 2 2 2 2 3 2 3" xfId="13682"/>
    <cellStyle name="Navadno 3 2 2 2 2 2 2 3 2 3 2" xfId="27840"/>
    <cellStyle name="Navadno 3 2 2 2 2 2 2 3 2 4" xfId="17940"/>
    <cellStyle name="Navadno 3 2 2 2 2 2 2 3 2 5" xfId="30213"/>
    <cellStyle name="Navadno 3 2 2 2 2 2 2 3 2 6" xfId="31238"/>
    <cellStyle name="Navadno 3 2 2 2 2 2 2 3 3" xfId="3822"/>
    <cellStyle name="Navadno 3 2 2 2 2 2 2 3 3 2" xfId="8048"/>
    <cellStyle name="Navadno 3 2 2 2 2 2 2 3 3 2 2" xfId="22206"/>
    <cellStyle name="Navadno 3 2 2 2 2 2 2 3 3 3" xfId="12274"/>
    <cellStyle name="Navadno 3 2 2 2 2 2 2 3 3 3 2" xfId="26432"/>
    <cellStyle name="Navadno 3 2 2 2 2 2 2 3 3 4" xfId="16532"/>
    <cellStyle name="Navadno 3 2 2 2 2 2 2 3 3 5" xfId="29525"/>
    <cellStyle name="Navadno 3 2 2 2 2 2 2 3 3 6" xfId="31239"/>
    <cellStyle name="Navadno 3 2 2 2 2 2 2 3 4" xfId="2414"/>
    <cellStyle name="Navadno 3 2 2 2 2 2 2 3 4 2" xfId="19356"/>
    <cellStyle name="Navadno 3 2 2 2 2 2 2 3 5" xfId="6640"/>
    <cellStyle name="Navadno 3 2 2 2 2 2 2 3 5 2" xfId="20798"/>
    <cellStyle name="Navadno 3 2 2 2 2 2 2 3 6" xfId="10866"/>
    <cellStyle name="Navadno 3 2 2 2 2 2 2 3 6 2" xfId="25024"/>
    <cellStyle name="Navadno 3 2 2 2 2 2 2 3 7" xfId="15124"/>
    <cellStyle name="Navadno 3 2 2 2 2 2 2 3 8" xfId="28805"/>
    <cellStyle name="Navadno 3 2 2 2 2 2 2 3 9" xfId="30917"/>
    <cellStyle name="Navadno 3 2 2 2 2 2 2 4" xfId="4526"/>
    <cellStyle name="Navadno 3 2 2 2 2 2 2 4 2" xfId="8752"/>
    <cellStyle name="Navadno 3 2 2 2 2 2 2 4 2 2" xfId="22910"/>
    <cellStyle name="Navadno 3 2 2 2 2 2 2 4 3" xfId="12978"/>
    <cellStyle name="Navadno 3 2 2 2 2 2 2 4 3 2" xfId="27136"/>
    <cellStyle name="Navadno 3 2 2 2 2 2 2 4 4" xfId="17236"/>
    <cellStyle name="Navadno 3 2 2 2 2 2 2 4 5" xfId="29861"/>
    <cellStyle name="Navadno 3 2 2 2 2 2 2 4 6" xfId="31240"/>
    <cellStyle name="Navadno 3 2 2 2 2 2 2 5" xfId="3118"/>
    <cellStyle name="Navadno 3 2 2 2 2 2 2 5 2" xfId="7344"/>
    <cellStyle name="Navadno 3 2 2 2 2 2 2 5 2 2" xfId="21502"/>
    <cellStyle name="Navadno 3 2 2 2 2 2 2 5 3" xfId="11570"/>
    <cellStyle name="Navadno 3 2 2 2 2 2 2 5 3 2" xfId="25728"/>
    <cellStyle name="Navadno 3 2 2 2 2 2 2 5 4" xfId="15828"/>
    <cellStyle name="Navadno 3 2 2 2 2 2 2 5 5" xfId="29173"/>
    <cellStyle name="Navadno 3 2 2 2 2 2 2 5 6" xfId="31241"/>
    <cellStyle name="Navadno 3 2 2 2 2 2 2 6" xfId="1710"/>
    <cellStyle name="Navadno 3 2 2 2 2 2 2 6 2" xfId="18652"/>
    <cellStyle name="Navadno 3 2 2 2 2 2 2 7" xfId="5936"/>
    <cellStyle name="Navadno 3 2 2 2 2 2 2 7 2" xfId="20094"/>
    <cellStyle name="Navadno 3 2 2 2 2 2 2 8" xfId="10162"/>
    <cellStyle name="Navadno 3 2 2 2 2 2 2 8 2" xfId="24320"/>
    <cellStyle name="Navadno 3 2 2 2 2 2 2 9" xfId="14420"/>
    <cellStyle name="Navadno 3 2 2 2 2 2 3" xfId="305"/>
    <cellStyle name="Navadno 3 2 2 2 2 2 3 10" xfId="28409"/>
    <cellStyle name="Navadno 3 2 2 2 2 2 3 11" xfId="30586"/>
    <cellStyle name="Navadno 3 2 2 2 2 2 3 12" xfId="31242"/>
    <cellStyle name="Navadno 3 2 2 2 2 2 3 2" xfId="658"/>
    <cellStyle name="Navadno 3 2 2 2 2 2 3 2 10" xfId="30762"/>
    <cellStyle name="Navadno 3 2 2 2 2 2 3 2 11" xfId="31243"/>
    <cellStyle name="Navadno 3 2 2 2 2 2 3 2 2" xfId="1362"/>
    <cellStyle name="Navadno 3 2 2 2 2 2 3 2 2 10" xfId="31244"/>
    <cellStyle name="Navadno 3 2 2 2 2 2 3 2 2 2" xfId="5623"/>
    <cellStyle name="Navadno 3 2 2 2 2 2 3 2 2 2 2" xfId="9849"/>
    <cellStyle name="Navadno 3 2 2 2 2 2 3 2 2 2 2 2" xfId="24007"/>
    <cellStyle name="Navadno 3 2 2 2 2 2 3 2 2 2 3" xfId="14075"/>
    <cellStyle name="Navadno 3 2 2 2 2 2 3 2 2 2 3 2" xfId="28233"/>
    <cellStyle name="Navadno 3 2 2 2 2 2 3 2 2 2 4" xfId="18333"/>
    <cellStyle name="Navadno 3 2 2 2 2 2 3 2 2 2 5" xfId="30410"/>
    <cellStyle name="Navadno 3 2 2 2 2 2 3 2 2 2 6" xfId="31245"/>
    <cellStyle name="Navadno 3 2 2 2 2 2 3 2 2 3" xfId="4215"/>
    <cellStyle name="Navadno 3 2 2 2 2 2 3 2 2 3 2" xfId="8441"/>
    <cellStyle name="Navadno 3 2 2 2 2 2 3 2 2 3 2 2" xfId="22599"/>
    <cellStyle name="Navadno 3 2 2 2 2 2 3 2 2 3 3" xfId="12667"/>
    <cellStyle name="Navadno 3 2 2 2 2 2 3 2 2 3 3 2" xfId="26825"/>
    <cellStyle name="Navadno 3 2 2 2 2 2 3 2 2 3 4" xfId="16925"/>
    <cellStyle name="Navadno 3 2 2 2 2 2 3 2 2 3 5" xfId="29722"/>
    <cellStyle name="Navadno 3 2 2 2 2 2 3 2 2 3 6" xfId="31246"/>
    <cellStyle name="Navadno 3 2 2 2 2 2 3 2 2 4" xfId="2807"/>
    <cellStyle name="Navadno 3 2 2 2 2 2 3 2 2 4 2" xfId="19749"/>
    <cellStyle name="Navadno 3 2 2 2 2 2 3 2 2 5" xfId="7033"/>
    <cellStyle name="Navadno 3 2 2 2 2 2 3 2 2 5 2" xfId="21191"/>
    <cellStyle name="Navadno 3 2 2 2 2 2 3 2 2 6" xfId="11259"/>
    <cellStyle name="Navadno 3 2 2 2 2 2 3 2 2 6 2" xfId="25417"/>
    <cellStyle name="Navadno 3 2 2 2 2 2 3 2 2 7" xfId="15517"/>
    <cellStyle name="Navadno 3 2 2 2 2 2 3 2 2 8" xfId="29002"/>
    <cellStyle name="Navadno 3 2 2 2 2 2 3 2 2 9" xfId="31114"/>
    <cellStyle name="Navadno 3 2 2 2 2 2 3 2 3" xfId="4919"/>
    <cellStyle name="Navadno 3 2 2 2 2 2 3 2 3 2" xfId="9145"/>
    <cellStyle name="Navadno 3 2 2 2 2 2 3 2 3 2 2" xfId="23303"/>
    <cellStyle name="Navadno 3 2 2 2 2 2 3 2 3 3" xfId="13371"/>
    <cellStyle name="Navadno 3 2 2 2 2 2 3 2 3 3 2" xfId="27529"/>
    <cellStyle name="Navadno 3 2 2 2 2 2 3 2 3 4" xfId="17629"/>
    <cellStyle name="Navadno 3 2 2 2 2 2 3 2 3 5" xfId="30058"/>
    <cellStyle name="Navadno 3 2 2 2 2 2 3 2 3 6" xfId="31247"/>
    <cellStyle name="Navadno 3 2 2 2 2 2 3 2 4" xfId="3511"/>
    <cellStyle name="Navadno 3 2 2 2 2 2 3 2 4 2" xfId="7737"/>
    <cellStyle name="Navadno 3 2 2 2 2 2 3 2 4 2 2" xfId="21895"/>
    <cellStyle name="Navadno 3 2 2 2 2 2 3 2 4 3" xfId="11963"/>
    <cellStyle name="Navadno 3 2 2 2 2 2 3 2 4 3 2" xfId="26121"/>
    <cellStyle name="Navadno 3 2 2 2 2 2 3 2 4 4" xfId="16221"/>
    <cellStyle name="Navadno 3 2 2 2 2 2 3 2 4 5" xfId="29370"/>
    <cellStyle name="Navadno 3 2 2 2 2 2 3 2 4 6" xfId="31248"/>
    <cellStyle name="Navadno 3 2 2 2 2 2 3 2 5" xfId="2103"/>
    <cellStyle name="Navadno 3 2 2 2 2 2 3 2 5 2" xfId="19045"/>
    <cellStyle name="Navadno 3 2 2 2 2 2 3 2 6" xfId="6329"/>
    <cellStyle name="Navadno 3 2 2 2 2 2 3 2 6 2" xfId="20487"/>
    <cellStyle name="Navadno 3 2 2 2 2 2 3 2 7" xfId="10555"/>
    <cellStyle name="Navadno 3 2 2 2 2 2 3 2 7 2" xfId="24713"/>
    <cellStyle name="Navadno 3 2 2 2 2 2 3 2 8" xfId="14813"/>
    <cellStyle name="Navadno 3 2 2 2 2 2 3 2 9" xfId="28650"/>
    <cellStyle name="Navadno 3 2 2 2 2 2 3 3" xfId="1010"/>
    <cellStyle name="Navadno 3 2 2 2 2 2 3 3 10" xfId="31249"/>
    <cellStyle name="Navadno 3 2 2 2 2 2 3 3 2" xfId="5271"/>
    <cellStyle name="Navadno 3 2 2 2 2 2 3 3 2 2" xfId="9497"/>
    <cellStyle name="Navadno 3 2 2 2 2 2 3 3 2 2 2" xfId="23655"/>
    <cellStyle name="Navadno 3 2 2 2 2 2 3 3 2 3" xfId="13723"/>
    <cellStyle name="Navadno 3 2 2 2 2 2 3 3 2 3 2" xfId="27881"/>
    <cellStyle name="Navadno 3 2 2 2 2 2 3 3 2 4" xfId="17981"/>
    <cellStyle name="Navadno 3 2 2 2 2 2 3 3 2 5" xfId="30234"/>
    <cellStyle name="Navadno 3 2 2 2 2 2 3 3 2 6" xfId="31250"/>
    <cellStyle name="Navadno 3 2 2 2 2 2 3 3 3" xfId="3863"/>
    <cellStyle name="Navadno 3 2 2 2 2 2 3 3 3 2" xfId="8089"/>
    <cellStyle name="Navadno 3 2 2 2 2 2 3 3 3 2 2" xfId="22247"/>
    <cellStyle name="Navadno 3 2 2 2 2 2 3 3 3 3" xfId="12315"/>
    <cellStyle name="Navadno 3 2 2 2 2 2 3 3 3 3 2" xfId="26473"/>
    <cellStyle name="Navadno 3 2 2 2 2 2 3 3 3 4" xfId="16573"/>
    <cellStyle name="Navadno 3 2 2 2 2 2 3 3 3 5" xfId="29546"/>
    <cellStyle name="Navadno 3 2 2 2 2 2 3 3 3 6" xfId="31251"/>
    <cellStyle name="Navadno 3 2 2 2 2 2 3 3 4" xfId="2455"/>
    <cellStyle name="Navadno 3 2 2 2 2 2 3 3 4 2" xfId="19397"/>
    <cellStyle name="Navadno 3 2 2 2 2 2 3 3 5" xfId="6681"/>
    <cellStyle name="Navadno 3 2 2 2 2 2 3 3 5 2" xfId="20839"/>
    <cellStyle name="Navadno 3 2 2 2 2 2 3 3 6" xfId="10907"/>
    <cellStyle name="Navadno 3 2 2 2 2 2 3 3 6 2" xfId="25065"/>
    <cellStyle name="Navadno 3 2 2 2 2 2 3 3 7" xfId="15165"/>
    <cellStyle name="Navadno 3 2 2 2 2 2 3 3 8" xfId="28826"/>
    <cellStyle name="Navadno 3 2 2 2 2 2 3 3 9" xfId="30938"/>
    <cellStyle name="Navadno 3 2 2 2 2 2 3 4" xfId="4567"/>
    <cellStyle name="Navadno 3 2 2 2 2 2 3 4 2" xfId="8793"/>
    <cellStyle name="Navadno 3 2 2 2 2 2 3 4 2 2" xfId="22951"/>
    <cellStyle name="Navadno 3 2 2 2 2 2 3 4 3" xfId="13019"/>
    <cellStyle name="Navadno 3 2 2 2 2 2 3 4 3 2" xfId="27177"/>
    <cellStyle name="Navadno 3 2 2 2 2 2 3 4 4" xfId="17277"/>
    <cellStyle name="Navadno 3 2 2 2 2 2 3 4 5" xfId="29882"/>
    <cellStyle name="Navadno 3 2 2 2 2 2 3 4 6" xfId="31252"/>
    <cellStyle name="Navadno 3 2 2 2 2 2 3 5" xfId="3159"/>
    <cellStyle name="Navadno 3 2 2 2 2 2 3 5 2" xfId="7385"/>
    <cellStyle name="Navadno 3 2 2 2 2 2 3 5 2 2" xfId="21543"/>
    <cellStyle name="Navadno 3 2 2 2 2 2 3 5 3" xfId="11611"/>
    <cellStyle name="Navadno 3 2 2 2 2 2 3 5 3 2" xfId="25769"/>
    <cellStyle name="Navadno 3 2 2 2 2 2 3 5 4" xfId="15869"/>
    <cellStyle name="Navadno 3 2 2 2 2 2 3 5 5" xfId="29194"/>
    <cellStyle name="Navadno 3 2 2 2 2 2 3 5 6" xfId="31253"/>
    <cellStyle name="Navadno 3 2 2 2 2 2 3 6" xfId="1751"/>
    <cellStyle name="Navadno 3 2 2 2 2 2 3 6 2" xfId="18693"/>
    <cellStyle name="Navadno 3 2 2 2 2 2 3 7" xfId="5977"/>
    <cellStyle name="Navadno 3 2 2 2 2 2 3 7 2" xfId="20135"/>
    <cellStyle name="Navadno 3 2 2 2 2 2 3 8" xfId="10203"/>
    <cellStyle name="Navadno 3 2 2 2 2 2 3 8 2" xfId="24361"/>
    <cellStyle name="Navadno 3 2 2 2 2 2 3 9" xfId="14461"/>
    <cellStyle name="Navadno 3 2 2 2 2 2 4" xfId="489"/>
    <cellStyle name="Navadno 3 2 2 2 2 2 4 10" xfId="30677"/>
    <cellStyle name="Navadno 3 2 2 2 2 2 4 11" xfId="31254"/>
    <cellStyle name="Navadno 3 2 2 2 2 2 4 2" xfId="1193"/>
    <cellStyle name="Navadno 3 2 2 2 2 2 4 2 10" xfId="31255"/>
    <cellStyle name="Navadno 3 2 2 2 2 2 4 2 2" xfId="5454"/>
    <cellStyle name="Navadno 3 2 2 2 2 2 4 2 2 2" xfId="9680"/>
    <cellStyle name="Navadno 3 2 2 2 2 2 4 2 2 2 2" xfId="23838"/>
    <cellStyle name="Navadno 3 2 2 2 2 2 4 2 2 3" xfId="13906"/>
    <cellStyle name="Navadno 3 2 2 2 2 2 4 2 2 3 2" xfId="28064"/>
    <cellStyle name="Navadno 3 2 2 2 2 2 4 2 2 4" xfId="18164"/>
    <cellStyle name="Navadno 3 2 2 2 2 2 4 2 2 5" xfId="30325"/>
    <cellStyle name="Navadno 3 2 2 2 2 2 4 2 2 6" xfId="31256"/>
    <cellStyle name="Navadno 3 2 2 2 2 2 4 2 3" xfId="4046"/>
    <cellStyle name="Navadno 3 2 2 2 2 2 4 2 3 2" xfId="8272"/>
    <cellStyle name="Navadno 3 2 2 2 2 2 4 2 3 2 2" xfId="22430"/>
    <cellStyle name="Navadno 3 2 2 2 2 2 4 2 3 3" xfId="12498"/>
    <cellStyle name="Navadno 3 2 2 2 2 2 4 2 3 3 2" xfId="26656"/>
    <cellStyle name="Navadno 3 2 2 2 2 2 4 2 3 4" xfId="16756"/>
    <cellStyle name="Navadno 3 2 2 2 2 2 4 2 3 5" xfId="29637"/>
    <cellStyle name="Navadno 3 2 2 2 2 2 4 2 3 6" xfId="31257"/>
    <cellStyle name="Navadno 3 2 2 2 2 2 4 2 4" xfId="2638"/>
    <cellStyle name="Navadno 3 2 2 2 2 2 4 2 4 2" xfId="19580"/>
    <cellStyle name="Navadno 3 2 2 2 2 2 4 2 5" xfId="6864"/>
    <cellStyle name="Navadno 3 2 2 2 2 2 4 2 5 2" xfId="21022"/>
    <cellStyle name="Navadno 3 2 2 2 2 2 4 2 6" xfId="11090"/>
    <cellStyle name="Navadno 3 2 2 2 2 2 4 2 6 2" xfId="25248"/>
    <cellStyle name="Navadno 3 2 2 2 2 2 4 2 7" xfId="15348"/>
    <cellStyle name="Navadno 3 2 2 2 2 2 4 2 8" xfId="28917"/>
    <cellStyle name="Navadno 3 2 2 2 2 2 4 2 9" xfId="31029"/>
    <cellStyle name="Navadno 3 2 2 2 2 2 4 3" xfId="4750"/>
    <cellStyle name="Navadno 3 2 2 2 2 2 4 3 2" xfId="8976"/>
    <cellStyle name="Navadno 3 2 2 2 2 2 4 3 2 2" xfId="23134"/>
    <cellStyle name="Navadno 3 2 2 2 2 2 4 3 3" xfId="13202"/>
    <cellStyle name="Navadno 3 2 2 2 2 2 4 3 3 2" xfId="27360"/>
    <cellStyle name="Navadno 3 2 2 2 2 2 4 3 4" xfId="17460"/>
    <cellStyle name="Navadno 3 2 2 2 2 2 4 3 5" xfId="29973"/>
    <cellStyle name="Navadno 3 2 2 2 2 2 4 3 6" xfId="31258"/>
    <cellStyle name="Navadno 3 2 2 2 2 2 4 4" xfId="3342"/>
    <cellStyle name="Navadno 3 2 2 2 2 2 4 4 2" xfId="7568"/>
    <cellStyle name="Navadno 3 2 2 2 2 2 4 4 2 2" xfId="21726"/>
    <cellStyle name="Navadno 3 2 2 2 2 2 4 4 3" xfId="11794"/>
    <cellStyle name="Navadno 3 2 2 2 2 2 4 4 3 2" xfId="25952"/>
    <cellStyle name="Navadno 3 2 2 2 2 2 4 4 4" xfId="16052"/>
    <cellStyle name="Navadno 3 2 2 2 2 2 4 4 5" xfId="29285"/>
    <cellStyle name="Navadno 3 2 2 2 2 2 4 4 6" xfId="31259"/>
    <cellStyle name="Navadno 3 2 2 2 2 2 4 5" xfId="1934"/>
    <cellStyle name="Navadno 3 2 2 2 2 2 4 5 2" xfId="18876"/>
    <cellStyle name="Navadno 3 2 2 2 2 2 4 6" xfId="6160"/>
    <cellStyle name="Navadno 3 2 2 2 2 2 4 6 2" xfId="20318"/>
    <cellStyle name="Navadno 3 2 2 2 2 2 4 7" xfId="10386"/>
    <cellStyle name="Navadno 3 2 2 2 2 2 4 7 2" xfId="24544"/>
    <cellStyle name="Navadno 3 2 2 2 2 2 4 8" xfId="14644"/>
    <cellStyle name="Navadno 3 2 2 2 2 2 4 9" xfId="28565"/>
    <cellStyle name="Navadno 3 2 2 2 2 2 5" xfId="841"/>
    <cellStyle name="Navadno 3 2 2 2 2 2 5 10" xfId="31260"/>
    <cellStyle name="Navadno 3 2 2 2 2 2 5 2" xfId="5102"/>
    <cellStyle name="Navadno 3 2 2 2 2 2 5 2 2" xfId="9328"/>
    <cellStyle name="Navadno 3 2 2 2 2 2 5 2 2 2" xfId="23486"/>
    <cellStyle name="Navadno 3 2 2 2 2 2 5 2 3" xfId="13554"/>
    <cellStyle name="Navadno 3 2 2 2 2 2 5 2 3 2" xfId="27712"/>
    <cellStyle name="Navadno 3 2 2 2 2 2 5 2 4" xfId="17812"/>
    <cellStyle name="Navadno 3 2 2 2 2 2 5 2 5" xfId="30149"/>
    <cellStyle name="Navadno 3 2 2 2 2 2 5 2 6" xfId="31261"/>
    <cellStyle name="Navadno 3 2 2 2 2 2 5 3" xfId="3694"/>
    <cellStyle name="Navadno 3 2 2 2 2 2 5 3 2" xfId="7920"/>
    <cellStyle name="Navadno 3 2 2 2 2 2 5 3 2 2" xfId="22078"/>
    <cellStyle name="Navadno 3 2 2 2 2 2 5 3 3" xfId="12146"/>
    <cellStyle name="Navadno 3 2 2 2 2 2 5 3 3 2" xfId="26304"/>
    <cellStyle name="Navadno 3 2 2 2 2 2 5 3 4" xfId="16404"/>
    <cellStyle name="Navadno 3 2 2 2 2 2 5 3 5" xfId="29461"/>
    <cellStyle name="Navadno 3 2 2 2 2 2 5 3 6" xfId="31262"/>
    <cellStyle name="Navadno 3 2 2 2 2 2 5 4" xfId="2286"/>
    <cellStyle name="Navadno 3 2 2 2 2 2 5 4 2" xfId="19228"/>
    <cellStyle name="Navadno 3 2 2 2 2 2 5 5" xfId="6512"/>
    <cellStyle name="Navadno 3 2 2 2 2 2 5 5 2" xfId="20670"/>
    <cellStyle name="Navadno 3 2 2 2 2 2 5 6" xfId="10738"/>
    <cellStyle name="Navadno 3 2 2 2 2 2 5 6 2" xfId="24896"/>
    <cellStyle name="Navadno 3 2 2 2 2 2 5 7" xfId="14996"/>
    <cellStyle name="Navadno 3 2 2 2 2 2 5 8" xfId="28741"/>
    <cellStyle name="Navadno 3 2 2 2 2 2 5 9" xfId="30853"/>
    <cellStyle name="Navadno 3 2 2 2 2 2 6" xfId="4366"/>
    <cellStyle name="Navadno 3 2 2 2 2 2 6 2" xfId="8592"/>
    <cellStyle name="Navadno 3 2 2 2 2 2 6 2 2" xfId="22750"/>
    <cellStyle name="Navadno 3 2 2 2 2 2 6 3" xfId="12818"/>
    <cellStyle name="Navadno 3 2 2 2 2 2 6 3 2" xfId="26976"/>
    <cellStyle name="Navadno 3 2 2 2 2 2 6 4" xfId="17076"/>
    <cellStyle name="Navadno 3 2 2 2 2 2 6 5" xfId="29781"/>
    <cellStyle name="Navadno 3 2 2 2 2 2 6 6" xfId="31263"/>
    <cellStyle name="Navadno 3 2 2 2 2 2 7" xfId="2958"/>
    <cellStyle name="Navadno 3 2 2 2 2 2 7 2" xfId="7184"/>
    <cellStyle name="Navadno 3 2 2 2 2 2 7 2 2" xfId="21342"/>
    <cellStyle name="Navadno 3 2 2 2 2 2 7 3" xfId="11410"/>
    <cellStyle name="Navadno 3 2 2 2 2 2 7 3 2" xfId="25568"/>
    <cellStyle name="Navadno 3 2 2 2 2 2 7 4" xfId="15668"/>
    <cellStyle name="Navadno 3 2 2 2 2 2 7 5" xfId="29093"/>
    <cellStyle name="Navadno 3 2 2 2 2 2 7 6" xfId="31264"/>
    <cellStyle name="Navadno 3 2 2 2 2 2 8" xfId="1518"/>
    <cellStyle name="Navadno 3 2 2 2 2 2 8 2" xfId="18460"/>
    <cellStyle name="Navadno 3 2 2 2 2 2 9" xfId="5744"/>
    <cellStyle name="Navadno 3 2 2 2 2 2 9 2" xfId="19902"/>
    <cellStyle name="Navadno 3 2 2 2 2 3" xfId="136"/>
    <cellStyle name="Navadno 3 2 2 2 2 3 10" xfId="14292"/>
    <cellStyle name="Navadno 3 2 2 2 2 3 11" xfId="28389"/>
    <cellStyle name="Navadno 3 2 2 2 2 3 12" xfId="30501"/>
    <cellStyle name="Navadno 3 2 2 2 2 3 13" xfId="31265"/>
    <cellStyle name="Navadno 3 2 2 2 2 3 2" xfId="296"/>
    <cellStyle name="Navadno 3 2 2 2 2 3 2 10" xfId="28485"/>
    <cellStyle name="Navadno 3 2 2 2 2 3 2 11" xfId="30581"/>
    <cellStyle name="Navadno 3 2 2 2 2 3 2 12" xfId="31266"/>
    <cellStyle name="Navadno 3 2 2 2 2 3 2 2" xfId="649"/>
    <cellStyle name="Navadno 3 2 2 2 2 3 2 2 10" xfId="30757"/>
    <cellStyle name="Navadno 3 2 2 2 2 3 2 2 11" xfId="31267"/>
    <cellStyle name="Navadno 3 2 2 2 2 3 2 2 2" xfId="1353"/>
    <cellStyle name="Navadno 3 2 2 2 2 3 2 2 2 10" xfId="31268"/>
    <cellStyle name="Navadno 3 2 2 2 2 3 2 2 2 2" xfId="5614"/>
    <cellStyle name="Navadno 3 2 2 2 2 3 2 2 2 2 2" xfId="9840"/>
    <cellStyle name="Navadno 3 2 2 2 2 3 2 2 2 2 2 2" xfId="23998"/>
    <cellStyle name="Navadno 3 2 2 2 2 3 2 2 2 2 3" xfId="14066"/>
    <cellStyle name="Navadno 3 2 2 2 2 3 2 2 2 2 3 2" xfId="28224"/>
    <cellStyle name="Navadno 3 2 2 2 2 3 2 2 2 2 4" xfId="18324"/>
    <cellStyle name="Navadno 3 2 2 2 2 3 2 2 2 2 5" xfId="30405"/>
    <cellStyle name="Navadno 3 2 2 2 2 3 2 2 2 2 6" xfId="31269"/>
    <cellStyle name="Navadno 3 2 2 2 2 3 2 2 2 3" xfId="4206"/>
    <cellStyle name="Navadno 3 2 2 2 2 3 2 2 2 3 2" xfId="8432"/>
    <cellStyle name="Navadno 3 2 2 2 2 3 2 2 2 3 2 2" xfId="22590"/>
    <cellStyle name="Navadno 3 2 2 2 2 3 2 2 2 3 3" xfId="12658"/>
    <cellStyle name="Navadno 3 2 2 2 2 3 2 2 2 3 3 2" xfId="26816"/>
    <cellStyle name="Navadno 3 2 2 2 2 3 2 2 2 3 4" xfId="16916"/>
    <cellStyle name="Navadno 3 2 2 2 2 3 2 2 2 3 5" xfId="29717"/>
    <cellStyle name="Navadno 3 2 2 2 2 3 2 2 2 3 6" xfId="31270"/>
    <cellStyle name="Navadno 3 2 2 2 2 3 2 2 2 4" xfId="2798"/>
    <cellStyle name="Navadno 3 2 2 2 2 3 2 2 2 4 2" xfId="19740"/>
    <cellStyle name="Navadno 3 2 2 2 2 3 2 2 2 5" xfId="7024"/>
    <cellStyle name="Navadno 3 2 2 2 2 3 2 2 2 5 2" xfId="21182"/>
    <cellStyle name="Navadno 3 2 2 2 2 3 2 2 2 6" xfId="11250"/>
    <cellStyle name="Navadno 3 2 2 2 2 3 2 2 2 6 2" xfId="25408"/>
    <cellStyle name="Navadno 3 2 2 2 2 3 2 2 2 7" xfId="15508"/>
    <cellStyle name="Navadno 3 2 2 2 2 3 2 2 2 8" xfId="28997"/>
    <cellStyle name="Navadno 3 2 2 2 2 3 2 2 2 9" xfId="31109"/>
    <cellStyle name="Navadno 3 2 2 2 2 3 2 2 3" xfId="4910"/>
    <cellStyle name="Navadno 3 2 2 2 2 3 2 2 3 2" xfId="9136"/>
    <cellStyle name="Navadno 3 2 2 2 2 3 2 2 3 2 2" xfId="23294"/>
    <cellStyle name="Navadno 3 2 2 2 2 3 2 2 3 3" xfId="13362"/>
    <cellStyle name="Navadno 3 2 2 2 2 3 2 2 3 3 2" xfId="27520"/>
    <cellStyle name="Navadno 3 2 2 2 2 3 2 2 3 4" xfId="17620"/>
    <cellStyle name="Navadno 3 2 2 2 2 3 2 2 3 5" xfId="30053"/>
    <cellStyle name="Navadno 3 2 2 2 2 3 2 2 3 6" xfId="31271"/>
    <cellStyle name="Navadno 3 2 2 2 2 3 2 2 4" xfId="3502"/>
    <cellStyle name="Navadno 3 2 2 2 2 3 2 2 4 2" xfId="7728"/>
    <cellStyle name="Navadno 3 2 2 2 2 3 2 2 4 2 2" xfId="21886"/>
    <cellStyle name="Navadno 3 2 2 2 2 3 2 2 4 3" xfId="11954"/>
    <cellStyle name="Navadno 3 2 2 2 2 3 2 2 4 3 2" xfId="26112"/>
    <cellStyle name="Navadno 3 2 2 2 2 3 2 2 4 4" xfId="16212"/>
    <cellStyle name="Navadno 3 2 2 2 2 3 2 2 4 5" xfId="29365"/>
    <cellStyle name="Navadno 3 2 2 2 2 3 2 2 4 6" xfId="31272"/>
    <cellStyle name="Navadno 3 2 2 2 2 3 2 2 5" xfId="2094"/>
    <cellStyle name="Navadno 3 2 2 2 2 3 2 2 5 2" xfId="19036"/>
    <cellStyle name="Navadno 3 2 2 2 2 3 2 2 6" xfId="6320"/>
    <cellStyle name="Navadno 3 2 2 2 2 3 2 2 6 2" xfId="20478"/>
    <cellStyle name="Navadno 3 2 2 2 2 3 2 2 7" xfId="10546"/>
    <cellStyle name="Navadno 3 2 2 2 2 3 2 2 7 2" xfId="24704"/>
    <cellStyle name="Navadno 3 2 2 2 2 3 2 2 8" xfId="14804"/>
    <cellStyle name="Navadno 3 2 2 2 2 3 2 2 9" xfId="28645"/>
    <cellStyle name="Navadno 3 2 2 2 2 3 2 3" xfId="1001"/>
    <cellStyle name="Navadno 3 2 2 2 2 3 2 3 10" xfId="31273"/>
    <cellStyle name="Navadno 3 2 2 2 2 3 2 3 2" xfId="5262"/>
    <cellStyle name="Navadno 3 2 2 2 2 3 2 3 2 2" xfId="9488"/>
    <cellStyle name="Navadno 3 2 2 2 2 3 2 3 2 2 2" xfId="23646"/>
    <cellStyle name="Navadno 3 2 2 2 2 3 2 3 2 3" xfId="13714"/>
    <cellStyle name="Navadno 3 2 2 2 2 3 2 3 2 3 2" xfId="27872"/>
    <cellStyle name="Navadno 3 2 2 2 2 3 2 3 2 4" xfId="17972"/>
    <cellStyle name="Navadno 3 2 2 2 2 3 2 3 2 5" xfId="30229"/>
    <cellStyle name="Navadno 3 2 2 2 2 3 2 3 2 6" xfId="31274"/>
    <cellStyle name="Navadno 3 2 2 2 2 3 2 3 3" xfId="3854"/>
    <cellStyle name="Navadno 3 2 2 2 2 3 2 3 3 2" xfId="8080"/>
    <cellStyle name="Navadno 3 2 2 2 2 3 2 3 3 2 2" xfId="22238"/>
    <cellStyle name="Navadno 3 2 2 2 2 3 2 3 3 3" xfId="12306"/>
    <cellStyle name="Navadno 3 2 2 2 2 3 2 3 3 3 2" xfId="26464"/>
    <cellStyle name="Navadno 3 2 2 2 2 3 2 3 3 4" xfId="16564"/>
    <cellStyle name="Navadno 3 2 2 2 2 3 2 3 3 5" xfId="29541"/>
    <cellStyle name="Navadno 3 2 2 2 2 3 2 3 3 6" xfId="31275"/>
    <cellStyle name="Navadno 3 2 2 2 2 3 2 3 4" xfId="2446"/>
    <cellStyle name="Navadno 3 2 2 2 2 3 2 3 4 2" xfId="19388"/>
    <cellStyle name="Navadno 3 2 2 2 2 3 2 3 5" xfId="6672"/>
    <cellStyle name="Navadno 3 2 2 2 2 3 2 3 5 2" xfId="20830"/>
    <cellStyle name="Navadno 3 2 2 2 2 3 2 3 6" xfId="10898"/>
    <cellStyle name="Navadno 3 2 2 2 2 3 2 3 6 2" xfId="25056"/>
    <cellStyle name="Navadno 3 2 2 2 2 3 2 3 7" xfId="15156"/>
    <cellStyle name="Navadno 3 2 2 2 2 3 2 3 8" xfId="28821"/>
    <cellStyle name="Navadno 3 2 2 2 2 3 2 3 9" xfId="30933"/>
    <cellStyle name="Navadno 3 2 2 2 2 3 2 4" xfId="4558"/>
    <cellStyle name="Navadno 3 2 2 2 2 3 2 4 2" xfId="8784"/>
    <cellStyle name="Navadno 3 2 2 2 2 3 2 4 2 2" xfId="22942"/>
    <cellStyle name="Navadno 3 2 2 2 2 3 2 4 3" xfId="13010"/>
    <cellStyle name="Navadno 3 2 2 2 2 3 2 4 3 2" xfId="27168"/>
    <cellStyle name="Navadno 3 2 2 2 2 3 2 4 4" xfId="17268"/>
    <cellStyle name="Navadno 3 2 2 2 2 3 2 4 5" xfId="29877"/>
    <cellStyle name="Navadno 3 2 2 2 2 3 2 4 6" xfId="31276"/>
    <cellStyle name="Navadno 3 2 2 2 2 3 2 5" xfId="3150"/>
    <cellStyle name="Navadno 3 2 2 2 2 3 2 5 2" xfId="7376"/>
    <cellStyle name="Navadno 3 2 2 2 2 3 2 5 2 2" xfId="21534"/>
    <cellStyle name="Navadno 3 2 2 2 2 3 2 5 3" xfId="11602"/>
    <cellStyle name="Navadno 3 2 2 2 2 3 2 5 3 2" xfId="25760"/>
    <cellStyle name="Navadno 3 2 2 2 2 3 2 5 4" xfId="15860"/>
    <cellStyle name="Navadno 3 2 2 2 2 3 2 5 5" xfId="29189"/>
    <cellStyle name="Navadno 3 2 2 2 2 3 2 5 6" xfId="31277"/>
    <cellStyle name="Navadno 3 2 2 2 2 3 2 6" xfId="1742"/>
    <cellStyle name="Navadno 3 2 2 2 2 3 2 6 2" xfId="18684"/>
    <cellStyle name="Navadno 3 2 2 2 2 3 2 7" xfId="5968"/>
    <cellStyle name="Navadno 3 2 2 2 2 3 2 7 2" xfId="20126"/>
    <cellStyle name="Navadno 3 2 2 2 2 3 2 8" xfId="10194"/>
    <cellStyle name="Navadno 3 2 2 2 2 3 2 8 2" xfId="24352"/>
    <cellStyle name="Navadno 3 2 2 2 2 3 2 9" xfId="14452"/>
    <cellStyle name="Navadno 3 2 2 2 2 3 3" xfId="521"/>
    <cellStyle name="Navadno 3 2 2 2 2 3 3 10" xfId="30693"/>
    <cellStyle name="Navadno 3 2 2 2 2 3 3 11" xfId="31278"/>
    <cellStyle name="Navadno 3 2 2 2 2 3 3 2" xfId="1225"/>
    <cellStyle name="Navadno 3 2 2 2 2 3 3 2 10" xfId="31279"/>
    <cellStyle name="Navadno 3 2 2 2 2 3 3 2 2" xfId="5486"/>
    <cellStyle name="Navadno 3 2 2 2 2 3 3 2 2 2" xfId="9712"/>
    <cellStyle name="Navadno 3 2 2 2 2 3 3 2 2 2 2" xfId="23870"/>
    <cellStyle name="Navadno 3 2 2 2 2 3 3 2 2 3" xfId="13938"/>
    <cellStyle name="Navadno 3 2 2 2 2 3 3 2 2 3 2" xfId="28096"/>
    <cellStyle name="Navadno 3 2 2 2 2 3 3 2 2 4" xfId="18196"/>
    <cellStyle name="Navadno 3 2 2 2 2 3 3 2 2 5" xfId="30341"/>
    <cellStyle name="Navadno 3 2 2 2 2 3 3 2 2 6" xfId="31280"/>
    <cellStyle name="Navadno 3 2 2 2 2 3 3 2 3" xfId="4078"/>
    <cellStyle name="Navadno 3 2 2 2 2 3 3 2 3 2" xfId="8304"/>
    <cellStyle name="Navadno 3 2 2 2 2 3 3 2 3 2 2" xfId="22462"/>
    <cellStyle name="Navadno 3 2 2 2 2 3 3 2 3 3" xfId="12530"/>
    <cellStyle name="Navadno 3 2 2 2 2 3 3 2 3 3 2" xfId="26688"/>
    <cellStyle name="Navadno 3 2 2 2 2 3 3 2 3 4" xfId="16788"/>
    <cellStyle name="Navadno 3 2 2 2 2 3 3 2 3 5" xfId="29653"/>
    <cellStyle name="Navadno 3 2 2 2 2 3 3 2 3 6" xfId="31281"/>
    <cellStyle name="Navadno 3 2 2 2 2 3 3 2 4" xfId="2670"/>
    <cellStyle name="Navadno 3 2 2 2 2 3 3 2 4 2" xfId="19612"/>
    <cellStyle name="Navadno 3 2 2 2 2 3 3 2 5" xfId="6896"/>
    <cellStyle name="Navadno 3 2 2 2 2 3 3 2 5 2" xfId="21054"/>
    <cellStyle name="Navadno 3 2 2 2 2 3 3 2 6" xfId="11122"/>
    <cellStyle name="Navadno 3 2 2 2 2 3 3 2 6 2" xfId="25280"/>
    <cellStyle name="Navadno 3 2 2 2 2 3 3 2 7" xfId="15380"/>
    <cellStyle name="Navadno 3 2 2 2 2 3 3 2 8" xfId="28933"/>
    <cellStyle name="Navadno 3 2 2 2 2 3 3 2 9" xfId="31045"/>
    <cellStyle name="Navadno 3 2 2 2 2 3 3 3" xfId="4782"/>
    <cellStyle name="Navadno 3 2 2 2 2 3 3 3 2" xfId="9008"/>
    <cellStyle name="Navadno 3 2 2 2 2 3 3 3 2 2" xfId="23166"/>
    <cellStyle name="Navadno 3 2 2 2 2 3 3 3 3" xfId="13234"/>
    <cellStyle name="Navadno 3 2 2 2 2 3 3 3 3 2" xfId="27392"/>
    <cellStyle name="Navadno 3 2 2 2 2 3 3 3 4" xfId="17492"/>
    <cellStyle name="Navadno 3 2 2 2 2 3 3 3 5" xfId="29989"/>
    <cellStyle name="Navadno 3 2 2 2 2 3 3 3 6" xfId="31282"/>
    <cellStyle name="Navadno 3 2 2 2 2 3 3 4" xfId="3374"/>
    <cellStyle name="Navadno 3 2 2 2 2 3 3 4 2" xfId="7600"/>
    <cellStyle name="Navadno 3 2 2 2 2 3 3 4 2 2" xfId="21758"/>
    <cellStyle name="Navadno 3 2 2 2 2 3 3 4 3" xfId="11826"/>
    <cellStyle name="Navadno 3 2 2 2 2 3 3 4 3 2" xfId="25984"/>
    <cellStyle name="Navadno 3 2 2 2 2 3 3 4 4" xfId="16084"/>
    <cellStyle name="Navadno 3 2 2 2 2 3 3 4 5" xfId="29301"/>
    <cellStyle name="Navadno 3 2 2 2 2 3 3 4 6" xfId="31283"/>
    <cellStyle name="Navadno 3 2 2 2 2 3 3 5" xfId="1966"/>
    <cellStyle name="Navadno 3 2 2 2 2 3 3 5 2" xfId="18908"/>
    <cellStyle name="Navadno 3 2 2 2 2 3 3 6" xfId="6192"/>
    <cellStyle name="Navadno 3 2 2 2 2 3 3 6 2" xfId="20350"/>
    <cellStyle name="Navadno 3 2 2 2 2 3 3 7" xfId="10418"/>
    <cellStyle name="Navadno 3 2 2 2 2 3 3 7 2" xfId="24576"/>
    <cellStyle name="Navadno 3 2 2 2 2 3 3 8" xfId="14676"/>
    <cellStyle name="Navadno 3 2 2 2 2 3 3 9" xfId="28581"/>
    <cellStyle name="Navadno 3 2 2 2 2 3 4" xfId="873"/>
    <cellStyle name="Navadno 3 2 2 2 2 3 4 10" xfId="31284"/>
    <cellStyle name="Navadno 3 2 2 2 2 3 4 2" xfId="5134"/>
    <cellStyle name="Navadno 3 2 2 2 2 3 4 2 2" xfId="9360"/>
    <cellStyle name="Navadno 3 2 2 2 2 3 4 2 2 2" xfId="23518"/>
    <cellStyle name="Navadno 3 2 2 2 2 3 4 2 3" xfId="13586"/>
    <cellStyle name="Navadno 3 2 2 2 2 3 4 2 3 2" xfId="27744"/>
    <cellStyle name="Navadno 3 2 2 2 2 3 4 2 4" xfId="17844"/>
    <cellStyle name="Navadno 3 2 2 2 2 3 4 2 5" xfId="30165"/>
    <cellStyle name="Navadno 3 2 2 2 2 3 4 2 6" xfId="31285"/>
    <cellStyle name="Navadno 3 2 2 2 2 3 4 3" xfId="3726"/>
    <cellStyle name="Navadno 3 2 2 2 2 3 4 3 2" xfId="7952"/>
    <cellStyle name="Navadno 3 2 2 2 2 3 4 3 2 2" xfId="22110"/>
    <cellStyle name="Navadno 3 2 2 2 2 3 4 3 3" xfId="12178"/>
    <cellStyle name="Navadno 3 2 2 2 2 3 4 3 3 2" xfId="26336"/>
    <cellStyle name="Navadno 3 2 2 2 2 3 4 3 4" xfId="16436"/>
    <cellStyle name="Navadno 3 2 2 2 2 3 4 3 5" xfId="29477"/>
    <cellStyle name="Navadno 3 2 2 2 2 3 4 3 6" xfId="31286"/>
    <cellStyle name="Navadno 3 2 2 2 2 3 4 4" xfId="2318"/>
    <cellStyle name="Navadno 3 2 2 2 2 3 4 4 2" xfId="19260"/>
    <cellStyle name="Navadno 3 2 2 2 2 3 4 5" xfId="6544"/>
    <cellStyle name="Navadno 3 2 2 2 2 3 4 5 2" xfId="20702"/>
    <cellStyle name="Navadno 3 2 2 2 2 3 4 6" xfId="10770"/>
    <cellStyle name="Navadno 3 2 2 2 2 3 4 6 2" xfId="24928"/>
    <cellStyle name="Navadno 3 2 2 2 2 3 4 7" xfId="15028"/>
    <cellStyle name="Navadno 3 2 2 2 2 3 4 8" xfId="28757"/>
    <cellStyle name="Navadno 3 2 2 2 2 3 4 9" xfId="30869"/>
    <cellStyle name="Navadno 3 2 2 2 2 3 5" xfId="4398"/>
    <cellStyle name="Navadno 3 2 2 2 2 3 5 2" xfId="8624"/>
    <cellStyle name="Navadno 3 2 2 2 2 3 5 2 2" xfId="22782"/>
    <cellStyle name="Navadno 3 2 2 2 2 3 5 3" xfId="12850"/>
    <cellStyle name="Navadno 3 2 2 2 2 3 5 3 2" xfId="27008"/>
    <cellStyle name="Navadno 3 2 2 2 2 3 5 4" xfId="17108"/>
    <cellStyle name="Navadno 3 2 2 2 2 3 5 5" xfId="29797"/>
    <cellStyle name="Navadno 3 2 2 2 2 3 5 6" xfId="31287"/>
    <cellStyle name="Navadno 3 2 2 2 2 3 6" xfId="2990"/>
    <cellStyle name="Navadno 3 2 2 2 2 3 6 2" xfId="7216"/>
    <cellStyle name="Navadno 3 2 2 2 2 3 6 2 2" xfId="21374"/>
    <cellStyle name="Navadno 3 2 2 2 2 3 6 3" xfId="11442"/>
    <cellStyle name="Navadno 3 2 2 2 2 3 6 3 2" xfId="25600"/>
    <cellStyle name="Navadno 3 2 2 2 2 3 6 4" xfId="15700"/>
    <cellStyle name="Navadno 3 2 2 2 2 3 6 5" xfId="29109"/>
    <cellStyle name="Navadno 3 2 2 2 2 3 6 6" xfId="31288"/>
    <cellStyle name="Navadno 3 2 2 2 2 3 7" xfId="1582"/>
    <cellStyle name="Navadno 3 2 2 2 2 3 7 2" xfId="18524"/>
    <cellStyle name="Navadno 3 2 2 2 2 3 8" xfId="5808"/>
    <cellStyle name="Navadno 3 2 2 2 2 3 8 2" xfId="19966"/>
    <cellStyle name="Navadno 3 2 2 2 2 3 9" xfId="10034"/>
    <cellStyle name="Navadno 3 2 2 2 2 3 9 2" xfId="24192"/>
    <cellStyle name="Navadno 3 2 2 2 2 4" xfId="66"/>
    <cellStyle name="Navadno 3 2 2 2 2 4 10" xfId="14260"/>
    <cellStyle name="Navadno 3 2 2 2 2 4 11" xfId="28357"/>
    <cellStyle name="Navadno 3 2 2 2 2 4 12" xfId="30469"/>
    <cellStyle name="Navadno 3 2 2 2 2 4 13" xfId="31289"/>
    <cellStyle name="Navadno 3 2 2 2 2 4 2" xfId="232"/>
    <cellStyle name="Navadno 3 2 2 2 2 4 2 10" xfId="28469"/>
    <cellStyle name="Navadno 3 2 2 2 2 4 2 11" xfId="30549"/>
    <cellStyle name="Navadno 3 2 2 2 2 4 2 12" xfId="31290"/>
    <cellStyle name="Navadno 3 2 2 2 2 4 2 2" xfId="585"/>
    <cellStyle name="Navadno 3 2 2 2 2 4 2 2 10" xfId="30725"/>
    <cellStyle name="Navadno 3 2 2 2 2 4 2 2 11" xfId="31291"/>
    <cellStyle name="Navadno 3 2 2 2 2 4 2 2 2" xfId="1289"/>
    <cellStyle name="Navadno 3 2 2 2 2 4 2 2 2 10" xfId="31292"/>
    <cellStyle name="Navadno 3 2 2 2 2 4 2 2 2 2" xfId="5550"/>
    <cellStyle name="Navadno 3 2 2 2 2 4 2 2 2 2 2" xfId="9776"/>
    <cellStyle name="Navadno 3 2 2 2 2 4 2 2 2 2 2 2" xfId="23934"/>
    <cellStyle name="Navadno 3 2 2 2 2 4 2 2 2 2 3" xfId="14002"/>
    <cellStyle name="Navadno 3 2 2 2 2 4 2 2 2 2 3 2" xfId="28160"/>
    <cellStyle name="Navadno 3 2 2 2 2 4 2 2 2 2 4" xfId="18260"/>
    <cellStyle name="Navadno 3 2 2 2 2 4 2 2 2 2 5" xfId="30373"/>
    <cellStyle name="Navadno 3 2 2 2 2 4 2 2 2 2 6" xfId="31293"/>
    <cellStyle name="Navadno 3 2 2 2 2 4 2 2 2 3" xfId="4142"/>
    <cellStyle name="Navadno 3 2 2 2 2 4 2 2 2 3 2" xfId="8368"/>
    <cellStyle name="Navadno 3 2 2 2 2 4 2 2 2 3 2 2" xfId="22526"/>
    <cellStyle name="Navadno 3 2 2 2 2 4 2 2 2 3 3" xfId="12594"/>
    <cellStyle name="Navadno 3 2 2 2 2 4 2 2 2 3 3 2" xfId="26752"/>
    <cellStyle name="Navadno 3 2 2 2 2 4 2 2 2 3 4" xfId="16852"/>
    <cellStyle name="Navadno 3 2 2 2 2 4 2 2 2 3 5" xfId="29685"/>
    <cellStyle name="Navadno 3 2 2 2 2 4 2 2 2 3 6" xfId="31294"/>
    <cellStyle name="Navadno 3 2 2 2 2 4 2 2 2 4" xfId="2734"/>
    <cellStyle name="Navadno 3 2 2 2 2 4 2 2 2 4 2" xfId="19676"/>
    <cellStyle name="Navadno 3 2 2 2 2 4 2 2 2 5" xfId="6960"/>
    <cellStyle name="Navadno 3 2 2 2 2 4 2 2 2 5 2" xfId="21118"/>
    <cellStyle name="Navadno 3 2 2 2 2 4 2 2 2 6" xfId="11186"/>
    <cellStyle name="Navadno 3 2 2 2 2 4 2 2 2 6 2" xfId="25344"/>
    <cellStyle name="Navadno 3 2 2 2 2 4 2 2 2 7" xfId="15444"/>
    <cellStyle name="Navadno 3 2 2 2 2 4 2 2 2 8" xfId="28965"/>
    <cellStyle name="Navadno 3 2 2 2 2 4 2 2 2 9" xfId="31077"/>
    <cellStyle name="Navadno 3 2 2 2 2 4 2 2 3" xfId="4846"/>
    <cellStyle name="Navadno 3 2 2 2 2 4 2 2 3 2" xfId="9072"/>
    <cellStyle name="Navadno 3 2 2 2 2 4 2 2 3 2 2" xfId="23230"/>
    <cellStyle name="Navadno 3 2 2 2 2 4 2 2 3 3" xfId="13298"/>
    <cellStyle name="Navadno 3 2 2 2 2 4 2 2 3 3 2" xfId="27456"/>
    <cellStyle name="Navadno 3 2 2 2 2 4 2 2 3 4" xfId="17556"/>
    <cellStyle name="Navadno 3 2 2 2 2 4 2 2 3 5" xfId="30021"/>
    <cellStyle name="Navadno 3 2 2 2 2 4 2 2 3 6" xfId="31295"/>
    <cellStyle name="Navadno 3 2 2 2 2 4 2 2 4" xfId="3438"/>
    <cellStyle name="Navadno 3 2 2 2 2 4 2 2 4 2" xfId="7664"/>
    <cellStyle name="Navadno 3 2 2 2 2 4 2 2 4 2 2" xfId="21822"/>
    <cellStyle name="Navadno 3 2 2 2 2 4 2 2 4 3" xfId="11890"/>
    <cellStyle name="Navadno 3 2 2 2 2 4 2 2 4 3 2" xfId="26048"/>
    <cellStyle name="Navadno 3 2 2 2 2 4 2 2 4 4" xfId="16148"/>
    <cellStyle name="Navadno 3 2 2 2 2 4 2 2 4 5" xfId="29333"/>
    <cellStyle name="Navadno 3 2 2 2 2 4 2 2 4 6" xfId="31296"/>
    <cellStyle name="Navadno 3 2 2 2 2 4 2 2 5" xfId="2030"/>
    <cellStyle name="Navadno 3 2 2 2 2 4 2 2 5 2" xfId="18972"/>
    <cellStyle name="Navadno 3 2 2 2 2 4 2 2 6" xfId="6256"/>
    <cellStyle name="Navadno 3 2 2 2 2 4 2 2 6 2" xfId="20414"/>
    <cellStyle name="Navadno 3 2 2 2 2 4 2 2 7" xfId="10482"/>
    <cellStyle name="Navadno 3 2 2 2 2 4 2 2 7 2" xfId="24640"/>
    <cellStyle name="Navadno 3 2 2 2 2 4 2 2 8" xfId="14740"/>
    <cellStyle name="Navadno 3 2 2 2 2 4 2 2 9" xfId="28613"/>
    <cellStyle name="Navadno 3 2 2 2 2 4 2 3" xfId="937"/>
    <cellStyle name="Navadno 3 2 2 2 2 4 2 3 10" xfId="31297"/>
    <cellStyle name="Navadno 3 2 2 2 2 4 2 3 2" xfId="5198"/>
    <cellStyle name="Navadno 3 2 2 2 2 4 2 3 2 2" xfId="9424"/>
    <cellStyle name="Navadno 3 2 2 2 2 4 2 3 2 2 2" xfId="23582"/>
    <cellStyle name="Navadno 3 2 2 2 2 4 2 3 2 3" xfId="13650"/>
    <cellStyle name="Navadno 3 2 2 2 2 4 2 3 2 3 2" xfId="27808"/>
    <cellStyle name="Navadno 3 2 2 2 2 4 2 3 2 4" xfId="17908"/>
    <cellStyle name="Navadno 3 2 2 2 2 4 2 3 2 5" xfId="30197"/>
    <cellStyle name="Navadno 3 2 2 2 2 4 2 3 2 6" xfId="31298"/>
    <cellStyle name="Navadno 3 2 2 2 2 4 2 3 3" xfId="3790"/>
    <cellStyle name="Navadno 3 2 2 2 2 4 2 3 3 2" xfId="8016"/>
    <cellStyle name="Navadno 3 2 2 2 2 4 2 3 3 2 2" xfId="22174"/>
    <cellStyle name="Navadno 3 2 2 2 2 4 2 3 3 3" xfId="12242"/>
    <cellStyle name="Navadno 3 2 2 2 2 4 2 3 3 3 2" xfId="26400"/>
    <cellStyle name="Navadno 3 2 2 2 2 4 2 3 3 4" xfId="16500"/>
    <cellStyle name="Navadno 3 2 2 2 2 4 2 3 3 5" xfId="29509"/>
    <cellStyle name="Navadno 3 2 2 2 2 4 2 3 3 6" xfId="31299"/>
    <cellStyle name="Navadno 3 2 2 2 2 4 2 3 4" xfId="2382"/>
    <cellStyle name="Navadno 3 2 2 2 2 4 2 3 4 2" xfId="19324"/>
    <cellStyle name="Navadno 3 2 2 2 2 4 2 3 5" xfId="6608"/>
    <cellStyle name="Navadno 3 2 2 2 2 4 2 3 5 2" xfId="20766"/>
    <cellStyle name="Navadno 3 2 2 2 2 4 2 3 6" xfId="10834"/>
    <cellStyle name="Navadno 3 2 2 2 2 4 2 3 6 2" xfId="24992"/>
    <cellStyle name="Navadno 3 2 2 2 2 4 2 3 7" xfId="15092"/>
    <cellStyle name="Navadno 3 2 2 2 2 4 2 3 8" xfId="28789"/>
    <cellStyle name="Navadno 3 2 2 2 2 4 2 3 9" xfId="30901"/>
    <cellStyle name="Navadno 3 2 2 2 2 4 2 4" xfId="4494"/>
    <cellStyle name="Navadno 3 2 2 2 2 4 2 4 2" xfId="8720"/>
    <cellStyle name="Navadno 3 2 2 2 2 4 2 4 2 2" xfId="22878"/>
    <cellStyle name="Navadno 3 2 2 2 2 4 2 4 3" xfId="12946"/>
    <cellStyle name="Navadno 3 2 2 2 2 4 2 4 3 2" xfId="27104"/>
    <cellStyle name="Navadno 3 2 2 2 2 4 2 4 4" xfId="17204"/>
    <cellStyle name="Navadno 3 2 2 2 2 4 2 4 5" xfId="29845"/>
    <cellStyle name="Navadno 3 2 2 2 2 4 2 4 6" xfId="31300"/>
    <cellStyle name="Navadno 3 2 2 2 2 4 2 5" xfId="3086"/>
    <cellStyle name="Navadno 3 2 2 2 2 4 2 5 2" xfId="7312"/>
    <cellStyle name="Navadno 3 2 2 2 2 4 2 5 2 2" xfId="21470"/>
    <cellStyle name="Navadno 3 2 2 2 2 4 2 5 3" xfId="11538"/>
    <cellStyle name="Navadno 3 2 2 2 2 4 2 5 3 2" xfId="25696"/>
    <cellStyle name="Navadno 3 2 2 2 2 4 2 5 4" xfId="15796"/>
    <cellStyle name="Navadno 3 2 2 2 2 4 2 5 5" xfId="29157"/>
    <cellStyle name="Navadno 3 2 2 2 2 4 2 5 6" xfId="31301"/>
    <cellStyle name="Navadno 3 2 2 2 2 4 2 6" xfId="1678"/>
    <cellStyle name="Navadno 3 2 2 2 2 4 2 6 2" xfId="18620"/>
    <cellStyle name="Navadno 3 2 2 2 2 4 2 7" xfId="5904"/>
    <cellStyle name="Navadno 3 2 2 2 2 4 2 7 2" xfId="20062"/>
    <cellStyle name="Navadno 3 2 2 2 2 4 2 8" xfId="10130"/>
    <cellStyle name="Navadno 3 2 2 2 2 4 2 8 2" xfId="24288"/>
    <cellStyle name="Navadno 3 2 2 2 2 4 2 9" xfId="14388"/>
    <cellStyle name="Navadno 3 2 2 2 2 4 3" xfId="457"/>
    <cellStyle name="Navadno 3 2 2 2 2 4 3 10" xfId="30661"/>
    <cellStyle name="Navadno 3 2 2 2 2 4 3 11" xfId="31302"/>
    <cellStyle name="Navadno 3 2 2 2 2 4 3 2" xfId="1161"/>
    <cellStyle name="Navadno 3 2 2 2 2 4 3 2 10" xfId="31303"/>
    <cellStyle name="Navadno 3 2 2 2 2 4 3 2 2" xfId="5422"/>
    <cellStyle name="Navadno 3 2 2 2 2 4 3 2 2 2" xfId="9648"/>
    <cellStyle name="Navadno 3 2 2 2 2 4 3 2 2 2 2" xfId="23806"/>
    <cellStyle name="Navadno 3 2 2 2 2 4 3 2 2 3" xfId="13874"/>
    <cellStyle name="Navadno 3 2 2 2 2 4 3 2 2 3 2" xfId="28032"/>
    <cellStyle name="Navadno 3 2 2 2 2 4 3 2 2 4" xfId="18132"/>
    <cellStyle name="Navadno 3 2 2 2 2 4 3 2 2 5" xfId="30309"/>
    <cellStyle name="Navadno 3 2 2 2 2 4 3 2 2 6" xfId="31304"/>
    <cellStyle name="Navadno 3 2 2 2 2 4 3 2 3" xfId="4014"/>
    <cellStyle name="Navadno 3 2 2 2 2 4 3 2 3 2" xfId="8240"/>
    <cellStyle name="Navadno 3 2 2 2 2 4 3 2 3 2 2" xfId="22398"/>
    <cellStyle name="Navadno 3 2 2 2 2 4 3 2 3 3" xfId="12466"/>
    <cellStyle name="Navadno 3 2 2 2 2 4 3 2 3 3 2" xfId="26624"/>
    <cellStyle name="Navadno 3 2 2 2 2 4 3 2 3 4" xfId="16724"/>
    <cellStyle name="Navadno 3 2 2 2 2 4 3 2 3 5" xfId="29621"/>
    <cellStyle name="Navadno 3 2 2 2 2 4 3 2 3 6" xfId="31305"/>
    <cellStyle name="Navadno 3 2 2 2 2 4 3 2 4" xfId="2606"/>
    <cellStyle name="Navadno 3 2 2 2 2 4 3 2 4 2" xfId="19548"/>
    <cellStyle name="Navadno 3 2 2 2 2 4 3 2 5" xfId="6832"/>
    <cellStyle name="Navadno 3 2 2 2 2 4 3 2 5 2" xfId="20990"/>
    <cellStyle name="Navadno 3 2 2 2 2 4 3 2 6" xfId="11058"/>
    <cellStyle name="Navadno 3 2 2 2 2 4 3 2 6 2" xfId="25216"/>
    <cellStyle name="Navadno 3 2 2 2 2 4 3 2 7" xfId="15316"/>
    <cellStyle name="Navadno 3 2 2 2 2 4 3 2 8" xfId="28901"/>
    <cellStyle name="Navadno 3 2 2 2 2 4 3 2 9" xfId="31013"/>
    <cellStyle name="Navadno 3 2 2 2 2 4 3 3" xfId="4718"/>
    <cellStyle name="Navadno 3 2 2 2 2 4 3 3 2" xfId="8944"/>
    <cellStyle name="Navadno 3 2 2 2 2 4 3 3 2 2" xfId="23102"/>
    <cellStyle name="Navadno 3 2 2 2 2 4 3 3 3" xfId="13170"/>
    <cellStyle name="Navadno 3 2 2 2 2 4 3 3 3 2" xfId="27328"/>
    <cellStyle name="Navadno 3 2 2 2 2 4 3 3 4" xfId="17428"/>
    <cellStyle name="Navadno 3 2 2 2 2 4 3 3 5" xfId="29957"/>
    <cellStyle name="Navadno 3 2 2 2 2 4 3 3 6" xfId="31306"/>
    <cellStyle name="Navadno 3 2 2 2 2 4 3 4" xfId="3310"/>
    <cellStyle name="Navadno 3 2 2 2 2 4 3 4 2" xfId="7536"/>
    <cellStyle name="Navadno 3 2 2 2 2 4 3 4 2 2" xfId="21694"/>
    <cellStyle name="Navadno 3 2 2 2 2 4 3 4 3" xfId="11762"/>
    <cellStyle name="Navadno 3 2 2 2 2 4 3 4 3 2" xfId="25920"/>
    <cellStyle name="Navadno 3 2 2 2 2 4 3 4 4" xfId="16020"/>
    <cellStyle name="Navadno 3 2 2 2 2 4 3 4 5" xfId="29269"/>
    <cellStyle name="Navadno 3 2 2 2 2 4 3 4 6" xfId="31307"/>
    <cellStyle name="Navadno 3 2 2 2 2 4 3 5" xfId="1902"/>
    <cellStyle name="Navadno 3 2 2 2 2 4 3 5 2" xfId="18844"/>
    <cellStyle name="Navadno 3 2 2 2 2 4 3 6" xfId="6128"/>
    <cellStyle name="Navadno 3 2 2 2 2 4 3 6 2" xfId="20286"/>
    <cellStyle name="Navadno 3 2 2 2 2 4 3 7" xfId="10354"/>
    <cellStyle name="Navadno 3 2 2 2 2 4 3 7 2" xfId="24512"/>
    <cellStyle name="Navadno 3 2 2 2 2 4 3 8" xfId="14612"/>
    <cellStyle name="Navadno 3 2 2 2 2 4 3 9" xfId="28549"/>
    <cellStyle name="Navadno 3 2 2 2 2 4 4" xfId="809"/>
    <cellStyle name="Navadno 3 2 2 2 2 4 4 10" xfId="31308"/>
    <cellStyle name="Navadno 3 2 2 2 2 4 4 2" xfId="5070"/>
    <cellStyle name="Navadno 3 2 2 2 2 4 4 2 2" xfId="9296"/>
    <cellStyle name="Navadno 3 2 2 2 2 4 4 2 2 2" xfId="23454"/>
    <cellStyle name="Navadno 3 2 2 2 2 4 4 2 3" xfId="13522"/>
    <cellStyle name="Navadno 3 2 2 2 2 4 4 2 3 2" xfId="27680"/>
    <cellStyle name="Navadno 3 2 2 2 2 4 4 2 4" xfId="17780"/>
    <cellStyle name="Navadno 3 2 2 2 2 4 4 2 5" xfId="30133"/>
    <cellStyle name="Navadno 3 2 2 2 2 4 4 2 6" xfId="31309"/>
    <cellStyle name="Navadno 3 2 2 2 2 4 4 3" xfId="3662"/>
    <cellStyle name="Navadno 3 2 2 2 2 4 4 3 2" xfId="7888"/>
    <cellStyle name="Navadno 3 2 2 2 2 4 4 3 2 2" xfId="22046"/>
    <cellStyle name="Navadno 3 2 2 2 2 4 4 3 3" xfId="12114"/>
    <cellStyle name="Navadno 3 2 2 2 2 4 4 3 3 2" xfId="26272"/>
    <cellStyle name="Navadno 3 2 2 2 2 4 4 3 4" xfId="16372"/>
    <cellStyle name="Navadno 3 2 2 2 2 4 4 3 5" xfId="29445"/>
    <cellStyle name="Navadno 3 2 2 2 2 4 4 3 6" xfId="31310"/>
    <cellStyle name="Navadno 3 2 2 2 2 4 4 4" xfId="2254"/>
    <cellStyle name="Navadno 3 2 2 2 2 4 4 4 2" xfId="19196"/>
    <cellStyle name="Navadno 3 2 2 2 2 4 4 5" xfId="6480"/>
    <cellStyle name="Navadno 3 2 2 2 2 4 4 5 2" xfId="20638"/>
    <cellStyle name="Navadno 3 2 2 2 2 4 4 6" xfId="10706"/>
    <cellStyle name="Navadno 3 2 2 2 2 4 4 6 2" xfId="24864"/>
    <cellStyle name="Navadno 3 2 2 2 2 4 4 7" xfId="14964"/>
    <cellStyle name="Navadno 3 2 2 2 2 4 4 8" xfId="28725"/>
    <cellStyle name="Navadno 3 2 2 2 2 4 4 9" xfId="30837"/>
    <cellStyle name="Navadno 3 2 2 2 2 4 5" xfId="4334"/>
    <cellStyle name="Navadno 3 2 2 2 2 4 5 2" xfId="8560"/>
    <cellStyle name="Navadno 3 2 2 2 2 4 5 2 2" xfId="22718"/>
    <cellStyle name="Navadno 3 2 2 2 2 4 5 3" xfId="12786"/>
    <cellStyle name="Navadno 3 2 2 2 2 4 5 3 2" xfId="26944"/>
    <cellStyle name="Navadno 3 2 2 2 2 4 5 4" xfId="17044"/>
    <cellStyle name="Navadno 3 2 2 2 2 4 5 5" xfId="29765"/>
    <cellStyle name="Navadno 3 2 2 2 2 4 5 6" xfId="31311"/>
    <cellStyle name="Navadno 3 2 2 2 2 4 6" xfId="2926"/>
    <cellStyle name="Navadno 3 2 2 2 2 4 6 2" xfId="7152"/>
    <cellStyle name="Navadno 3 2 2 2 2 4 6 2 2" xfId="21310"/>
    <cellStyle name="Navadno 3 2 2 2 2 4 6 3" xfId="11378"/>
    <cellStyle name="Navadno 3 2 2 2 2 4 6 3 2" xfId="25536"/>
    <cellStyle name="Navadno 3 2 2 2 2 4 6 4" xfId="15636"/>
    <cellStyle name="Navadno 3 2 2 2 2 4 6 5" xfId="29077"/>
    <cellStyle name="Navadno 3 2 2 2 2 4 6 6" xfId="31312"/>
    <cellStyle name="Navadno 3 2 2 2 2 4 7" xfId="1550"/>
    <cellStyle name="Navadno 3 2 2 2 2 4 7 2" xfId="18492"/>
    <cellStyle name="Navadno 3 2 2 2 2 4 8" xfId="5776"/>
    <cellStyle name="Navadno 3 2 2 2 2 4 8 2" xfId="19934"/>
    <cellStyle name="Navadno 3 2 2 2 2 4 9" xfId="10002"/>
    <cellStyle name="Navadno 3 2 2 2 2 4 9 2" xfId="24160"/>
    <cellStyle name="Navadno 3 2 2 2 2 5" xfId="172"/>
    <cellStyle name="Navadno 3 2 2 2 2 5 10" xfId="28438"/>
    <cellStyle name="Navadno 3 2 2 2 2 5 11" xfId="30518"/>
    <cellStyle name="Navadno 3 2 2 2 2 5 12" xfId="31313"/>
    <cellStyle name="Navadno 3 2 2 2 2 5 2" xfId="557"/>
    <cellStyle name="Navadno 3 2 2 2 2 5 2 10" xfId="30710"/>
    <cellStyle name="Navadno 3 2 2 2 2 5 2 11" xfId="31314"/>
    <cellStyle name="Navadno 3 2 2 2 2 5 2 2" xfId="1261"/>
    <cellStyle name="Navadno 3 2 2 2 2 5 2 2 10" xfId="31315"/>
    <cellStyle name="Navadno 3 2 2 2 2 5 2 2 2" xfId="5522"/>
    <cellStyle name="Navadno 3 2 2 2 2 5 2 2 2 2" xfId="9748"/>
    <cellStyle name="Navadno 3 2 2 2 2 5 2 2 2 2 2" xfId="23906"/>
    <cellStyle name="Navadno 3 2 2 2 2 5 2 2 2 3" xfId="13974"/>
    <cellStyle name="Navadno 3 2 2 2 2 5 2 2 2 3 2" xfId="28132"/>
    <cellStyle name="Navadno 3 2 2 2 2 5 2 2 2 4" xfId="18232"/>
    <cellStyle name="Navadno 3 2 2 2 2 5 2 2 2 5" xfId="30358"/>
    <cellStyle name="Navadno 3 2 2 2 2 5 2 2 2 6" xfId="31316"/>
    <cellStyle name="Navadno 3 2 2 2 2 5 2 2 3" xfId="4114"/>
    <cellStyle name="Navadno 3 2 2 2 2 5 2 2 3 2" xfId="8340"/>
    <cellStyle name="Navadno 3 2 2 2 2 5 2 2 3 2 2" xfId="22498"/>
    <cellStyle name="Navadno 3 2 2 2 2 5 2 2 3 3" xfId="12566"/>
    <cellStyle name="Navadno 3 2 2 2 2 5 2 2 3 3 2" xfId="26724"/>
    <cellStyle name="Navadno 3 2 2 2 2 5 2 2 3 4" xfId="16824"/>
    <cellStyle name="Navadno 3 2 2 2 2 5 2 2 3 5" xfId="29670"/>
    <cellStyle name="Navadno 3 2 2 2 2 5 2 2 3 6" xfId="31317"/>
    <cellStyle name="Navadno 3 2 2 2 2 5 2 2 4" xfId="2706"/>
    <cellStyle name="Navadno 3 2 2 2 2 5 2 2 4 2" xfId="19648"/>
    <cellStyle name="Navadno 3 2 2 2 2 5 2 2 5" xfId="6932"/>
    <cellStyle name="Navadno 3 2 2 2 2 5 2 2 5 2" xfId="21090"/>
    <cellStyle name="Navadno 3 2 2 2 2 5 2 2 6" xfId="11158"/>
    <cellStyle name="Navadno 3 2 2 2 2 5 2 2 6 2" xfId="25316"/>
    <cellStyle name="Navadno 3 2 2 2 2 5 2 2 7" xfId="15416"/>
    <cellStyle name="Navadno 3 2 2 2 2 5 2 2 8" xfId="28950"/>
    <cellStyle name="Navadno 3 2 2 2 2 5 2 2 9" xfId="31062"/>
    <cellStyle name="Navadno 3 2 2 2 2 5 2 3" xfId="4818"/>
    <cellStyle name="Navadno 3 2 2 2 2 5 2 3 2" xfId="9044"/>
    <cellStyle name="Navadno 3 2 2 2 2 5 2 3 2 2" xfId="23202"/>
    <cellStyle name="Navadno 3 2 2 2 2 5 2 3 3" xfId="13270"/>
    <cellStyle name="Navadno 3 2 2 2 2 5 2 3 3 2" xfId="27428"/>
    <cellStyle name="Navadno 3 2 2 2 2 5 2 3 4" xfId="17528"/>
    <cellStyle name="Navadno 3 2 2 2 2 5 2 3 5" xfId="30006"/>
    <cellStyle name="Navadno 3 2 2 2 2 5 2 3 6" xfId="31318"/>
    <cellStyle name="Navadno 3 2 2 2 2 5 2 4" xfId="3410"/>
    <cellStyle name="Navadno 3 2 2 2 2 5 2 4 2" xfId="7636"/>
    <cellStyle name="Navadno 3 2 2 2 2 5 2 4 2 2" xfId="21794"/>
    <cellStyle name="Navadno 3 2 2 2 2 5 2 4 3" xfId="11862"/>
    <cellStyle name="Navadno 3 2 2 2 2 5 2 4 3 2" xfId="26020"/>
    <cellStyle name="Navadno 3 2 2 2 2 5 2 4 4" xfId="16120"/>
    <cellStyle name="Navadno 3 2 2 2 2 5 2 4 5" xfId="29318"/>
    <cellStyle name="Navadno 3 2 2 2 2 5 2 4 6" xfId="31319"/>
    <cellStyle name="Navadno 3 2 2 2 2 5 2 5" xfId="2002"/>
    <cellStyle name="Navadno 3 2 2 2 2 5 2 5 2" xfId="18944"/>
    <cellStyle name="Navadno 3 2 2 2 2 5 2 6" xfId="6228"/>
    <cellStyle name="Navadno 3 2 2 2 2 5 2 6 2" xfId="20386"/>
    <cellStyle name="Navadno 3 2 2 2 2 5 2 7" xfId="10454"/>
    <cellStyle name="Navadno 3 2 2 2 2 5 2 7 2" xfId="24612"/>
    <cellStyle name="Navadno 3 2 2 2 2 5 2 8" xfId="14712"/>
    <cellStyle name="Navadno 3 2 2 2 2 5 2 9" xfId="28598"/>
    <cellStyle name="Navadno 3 2 2 2 2 5 3" xfId="909"/>
    <cellStyle name="Navadno 3 2 2 2 2 5 3 10" xfId="31320"/>
    <cellStyle name="Navadno 3 2 2 2 2 5 3 2" xfId="5170"/>
    <cellStyle name="Navadno 3 2 2 2 2 5 3 2 2" xfId="9396"/>
    <cellStyle name="Navadno 3 2 2 2 2 5 3 2 2 2" xfId="23554"/>
    <cellStyle name="Navadno 3 2 2 2 2 5 3 2 3" xfId="13622"/>
    <cellStyle name="Navadno 3 2 2 2 2 5 3 2 3 2" xfId="27780"/>
    <cellStyle name="Navadno 3 2 2 2 2 5 3 2 4" xfId="17880"/>
    <cellStyle name="Navadno 3 2 2 2 2 5 3 2 5" xfId="30182"/>
    <cellStyle name="Navadno 3 2 2 2 2 5 3 2 6" xfId="31321"/>
    <cellStyle name="Navadno 3 2 2 2 2 5 3 3" xfId="3762"/>
    <cellStyle name="Navadno 3 2 2 2 2 5 3 3 2" xfId="7988"/>
    <cellStyle name="Navadno 3 2 2 2 2 5 3 3 2 2" xfId="22146"/>
    <cellStyle name="Navadno 3 2 2 2 2 5 3 3 3" xfId="12214"/>
    <cellStyle name="Navadno 3 2 2 2 2 5 3 3 3 2" xfId="26372"/>
    <cellStyle name="Navadno 3 2 2 2 2 5 3 3 4" xfId="16472"/>
    <cellStyle name="Navadno 3 2 2 2 2 5 3 3 5" xfId="29494"/>
    <cellStyle name="Navadno 3 2 2 2 2 5 3 3 6" xfId="31322"/>
    <cellStyle name="Navadno 3 2 2 2 2 5 3 4" xfId="2354"/>
    <cellStyle name="Navadno 3 2 2 2 2 5 3 4 2" xfId="19296"/>
    <cellStyle name="Navadno 3 2 2 2 2 5 3 5" xfId="6580"/>
    <cellStyle name="Navadno 3 2 2 2 2 5 3 5 2" xfId="20738"/>
    <cellStyle name="Navadno 3 2 2 2 2 5 3 6" xfId="10806"/>
    <cellStyle name="Navadno 3 2 2 2 2 5 3 6 2" xfId="24964"/>
    <cellStyle name="Navadno 3 2 2 2 2 5 3 7" xfId="15064"/>
    <cellStyle name="Navadno 3 2 2 2 2 5 3 8" xfId="28774"/>
    <cellStyle name="Navadno 3 2 2 2 2 5 3 9" xfId="30886"/>
    <cellStyle name="Navadno 3 2 2 2 2 5 4" xfId="4434"/>
    <cellStyle name="Navadno 3 2 2 2 2 5 4 2" xfId="8660"/>
    <cellStyle name="Navadno 3 2 2 2 2 5 4 2 2" xfId="22818"/>
    <cellStyle name="Navadno 3 2 2 2 2 5 4 3" xfId="12886"/>
    <cellStyle name="Navadno 3 2 2 2 2 5 4 3 2" xfId="27044"/>
    <cellStyle name="Navadno 3 2 2 2 2 5 4 4" xfId="17144"/>
    <cellStyle name="Navadno 3 2 2 2 2 5 4 5" xfId="29814"/>
    <cellStyle name="Navadno 3 2 2 2 2 5 4 6" xfId="31323"/>
    <cellStyle name="Navadno 3 2 2 2 2 5 5" xfId="3026"/>
    <cellStyle name="Navadno 3 2 2 2 2 5 5 2" xfId="7252"/>
    <cellStyle name="Navadno 3 2 2 2 2 5 5 2 2" xfId="21410"/>
    <cellStyle name="Navadno 3 2 2 2 2 5 5 3" xfId="11478"/>
    <cellStyle name="Navadno 3 2 2 2 2 5 5 3 2" xfId="25636"/>
    <cellStyle name="Navadno 3 2 2 2 2 5 5 4" xfId="15736"/>
    <cellStyle name="Navadno 3 2 2 2 2 5 5 5" xfId="29126"/>
    <cellStyle name="Navadno 3 2 2 2 2 5 5 6" xfId="31324"/>
    <cellStyle name="Navadno 3 2 2 2 2 5 6" xfId="1618"/>
    <cellStyle name="Navadno 3 2 2 2 2 5 6 2" xfId="18560"/>
    <cellStyle name="Navadno 3 2 2 2 2 5 7" xfId="5844"/>
    <cellStyle name="Navadno 3 2 2 2 2 5 7 2" xfId="20002"/>
    <cellStyle name="Navadno 3 2 2 2 2 5 8" xfId="10070"/>
    <cellStyle name="Navadno 3 2 2 2 2 5 8 2" xfId="24228"/>
    <cellStyle name="Navadno 3 2 2 2 2 5 9" xfId="14328"/>
    <cellStyle name="Navadno 3 2 2 2 2 6" xfId="204"/>
    <cellStyle name="Navadno 3 2 2 2 2 6 10" xfId="28454"/>
    <cellStyle name="Navadno 3 2 2 2 2 6 11" xfId="30534"/>
    <cellStyle name="Navadno 3 2 2 2 2 6 12" xfId="31325"/>
    <cellStyle name="Navadno 3 2 2 2 2 6 2" xfId="429"/>
    <cellStyle name="Navadno 3 2 2 2 2 6 2 10" xfId="30646"/>
    <cellStyle name="Navadno 3 2 2 2 2 6 2 11" xfId="31326"/>
    <cellStyle name="Navadno 3 2 2 2 2 6 2 2" xfId="1133"/>
    <cellStyle name="Navadno 3 2 2 2 2 6 2 2 10" xfId="31327"/>
    <cellStyle name="Navadno 3 2 2 2 2 6 2 2 2" xfId="5394"/>
    <cellStyle name="Navadno 3 2 2 2 2 6 2 2 2 2" xfId="9620"/>
    <cellStyle name="Navadno 3 2 2 2 2 6 2 2 2 2 2" xfId="23778"/>
    <cellStyle name="Navadno 3 2 2 2 2 6 2 2 2 3" xfId="13846"/>
    <cellStyle name="Navadno 3 2 2 2 2 6 2 2 2 3 2" xfId="28004"/>
    <cellStyle name="Navadno 3 2 2 2 2 6 2 2 2 4" xfId="18104"/>
    <cellStyle name="Navadno 3 2 2 2 2 6 2 2 2 5" xfId="30294"/>
    <cellStyle name="Navadno 3 2 2 2 2 6 2 2 2 6" xfId="31328"/>
    <cellStyle name="Navadno 3 2 2 2 2 6 2 2 3" xfId="3986"/>
    <cellStyle name="Navadno 3 2 2 2 2 6 2 2 3 2" xfId="8212"/>
    <cellStyle name="Navadno 3 2 2 2 2 6 2 2 3 2 2" xfId="22370"/>
    <cellStyle name="Navadno 3 2 2 2 2 6 2 2 3 3" xfId="12438"/>
    <cellStyle name="Navadno 3 2 2 2 2 6 2 2 3 3 2" xfId="26596"/>
    <cellStyle name="Navadno 3 2 2 2 2 6 2 2 3 4" xfId="16696"/>
    <cellStyle name="Navadno 3 2 2 2 2 6 2 2 3 5" xfId="29606"/>
    <cellStyle name="Navadno 3 2 2 2 2 6 2 2 3 6" xfId="31329"/>
    <cellStyle name="Navadno 3 2 2 2 2 6 2 2 4" xfId="2578"/>
    <cellStyle name="Navadno 3 2 2 2 2 6 2 2 4 2" xfId="19520"/>
    <cellStyle name="Navadno 3 2 2 2 2 6 2 2 5" xfId="6804"/>
    <cellStyle name="Navadno 3 2 2 2 2 6 2 2 5 2" xfId="20962"/>
    <cellStyle name="Navadno 3 2 2 2 2 6 2 2 6" xfId="11030"/>
    <cellStyle name="Navadno 3 2 2 2 2 6 2 2 6 2" xfId="25188"/>
    <cellStyle name="Navadno 3 2 2 2 2 6 2 2 7" xfId="15288"/>
    <cellStyle name="Navadno 3 2 2 2 2 6 2 2 8" xfId="28886"/>
    <cellStyle name="Navadno 3 2 2 2 2 6 2 2 9" xfId="30998"/>
    <cellStyle name="Navadno 3 2 2 2 2 6 2 3" xfId="4690"/>
    <cellStyle name="Navadno 3 2 2 2 2 6 2 3 2" xfId="8916"/>
    <cellStyle name="Navadno 3 2 2 2 2 6 2 3 2 2" xfId="23074"/>
    <cellStyle name="Navadno 3 2 2 2 2 6 2 3 3" xfId="13142"/>
    <cellStyle name="Navadno 3 2 2 2 2 6 2 3 3 2" xfId="27300"/>
    <cellStyle name="Navadno 3 2 2 2 2 6 2 3 4" xfId="17400"/>
    <cellStyle name="Navadno 3 2 2 2 2 6 2 3 5" xfId="29942"/>
    <cellStyle name="Navadno 3 2 2 2 2 6 2 3 6" xfId="31330"/>
    <cellStyle name="Navadno 3 2 2 2 2 6 2 4" xfId="3282"/>
    <cellStyle name="Navadno 3 2 2 2 2 6 2 4 2" xfId="7508"/>
    <cellStyle name="Navadno 3 2 2 2 2 6 2 4 2 2" xfId="21666"/>
    <cellStyle name="Navadno 3 2 2 2 2 6 2 4 3" xfId="11734"/>
    <cellStyle name="Navadno 3 2 2 2 2 6 2 4 3 2" xfId="25892"/>
    <cellStyle name="Navadno 3 2 2 2 2 6 2 4 4" xfId="15992"/>
    <cellStyle name="Navadno 3 2 2 2 2 6 2 4 5" xfId="29254"/>
    <cellStyle name="Navadno 3 2 2 2 2 6 2 4 6" xfId="31331"/>
    <cellStyle name="Navadno 3 2 2 2 2 6 2 5" xfId="1874"/>
    <cellStyle name="Navadno 3 2 2 2 2 6 2 5 2" xfId="18816"/>
    <cellStyle name="Navadno 3 2 2 2 2 6 2 6" xfId="6100"/>
    <cellStyle name="Navadno 3 2 2 2 2 6 2 6 2" xfId="20258"/>
    <cellStyle name="Navadno 3 2 2 2 2 6 2 7" xfId="10326"/>
    <cellStyle name="Navadno 3 2 2 2 2 6 2 7 2" xfId="24484"/>
    <cellStyle name="Navadno 3 2 2 2 2 6 2 8" xfId="14584"/>
    <cellStyle name="Navadno 3 2 2 2 2 6 2 9" xfId="28534"/>
    <cellStyle name="Navadno 3 2 2 2 2 6 3" xfId="781"/>
    <cellStyle name="Navadno 3 2 2 2 2 6 3 10" xfId="31332"/>
    <cellStyle name="Navadno 3 2 2 2 2 6 3 2" xfId="5042"/>
    <cellStyle name="Navadno 3 2 2 2 2 6 3 2 2" xfId="9268"/>
    <cellStyle name="Navadno 3 2 2 2 2 6 3 2 2 2" xfId="23426"/>
    <cellStyle name="Navadno 3 2 2 2 2 6 3 2 3" xfId="13494"/>
    <cellStyle name="Navadno 3 2 2 2 2 6 3 2 3 2" xfId="27652"/>
    <cellStyle name="Navadno 3 2 2 2 2 6 3 2 4" xfId="17752"/>
    <cellStyle name="Navadno 3 2 2 2 2 6 3 2 5" xfId="30118"/>
    <cellStyle name="Navadno 3 2 2 2 2 6 3 2 6" xfId="31333"/>
    <cellStyle name="Navadno 3 2 2 2 2 6 3 3" xfId="3634"/>
    <cellStyle name="Navadno 3 2 2 2 2 6 3 3 2" xfId="7860"/>
    <cellStyle name="Navadno 3 2 2 2 2 6 3 3 2 2" xfId="22018"/>
    <cellStyle name="Navadno 3 2 2 2 2 6 3 3 3" xfId="12086"/>
    <cellStyle name="Navadno 3 2 2 2 2 6 3 3 3 2" xfId="26244"/>
    <cellStyle name="Navadno 3 2 2 2 2 6 3 3 4" xfId="16344"/>
    <cellStyle name="Navadno 3 2 2 2 2 6 3 3 5" xfId="29430"/>
    <cellStyle name="Navadno 3 2 2 2 2 6 3 3 6" xfId="31334"/>
    <cellStyle name="Navadno 3 2 2 2 2 6 3 4" xfId="2226"/>
    <cellStyle name="Navadno 3 2 2 2 2 6 3 4 2" xfId="19168"/>
    <cellStyle name="Navadno 3 2 2 2 2 6 3 5" xfId="6452"/>
    <cellStyle name="Navadno 3 2 2 2 2 6 3 5 2" xfId="20610"/>
    <cellStyle name="Navadno 3 2 2 2 2 6 3 6" xfId="10678"/>
    <cellStyle name="Navadno 3 2 2 2 2 6 3 6 2" xfId="24836"/>
    <cellStyle name="Navadno 3 2 2 2 2 6 3 7" xfId="14936"/>
    <cellStyle name="Navadno 3 2 2 2 2 6 3 8" xfId="28710"/>
    <cellStyle name="Navadno 3 2 2 2 2 6 3 9" xfId="30822"/>
    <cellStyle name="Navadno 3 2 2 2 2 6 4" xfId="4466"/>
    <cellStyle name="Navadno 3 2 2 2 2 6 4 2" xfId="8692"/>
    <cellStyle name="Navadno 3 2 2 2 2 6 4 2 2" xfId="22850"/>
    <cellStyle name="Navadno 3 2 2 2 2 6 4 3" xfId="12918"/>
    <cellStyle name="Navadno 3 2 2 2 2 6 4 3 2" xfId="27076"/>
    <cellStyle name="Navadno 3 2 2 2 2 6 4 4" xfId="17176"/>
    <cellStyle name="Navadno 3 2 2 2 2 6 4 5" xfId="29830"/>
    <cellStyle name="Navadno 3 2 2 2 2 6 4 6" xfId="31335"/>
    <cellStyle name="Navadno 3 2 2 2 2 6 5" xfId="3058"/>
    <cellStyle name="Navadno 3 2 2 2 2 6 5 2" xfId="7284"/>
    <cellStyle name="Navadno 3 2 2 2 2 6 5 2 2" xfId="21442"/>
    <cellStyle name="Navadno 3 2 2 2 2 6 5 3" xfId="11510"/>
    <cellStyle name="Navadno 3 2 2 2 2 6 5 3 2" xfId="25668"/>
    <cellStyle name="Navadno 3 2 2 2 2 6 5 4" xfId="15768"/>
    <cellStyle name="Navadno 3 2 2 2 2 6 5 5" xfId="29142"/>
    <cellStyle name="Navadno 3 2 2 2 2 6 5 6" xfId="31336"/>
    <cellStyle name="Navadno 3 2 2 2 2 6 6" xfId="1650"/>
    <cellStyle name="Navadno 3 2 2 2 2 6 6 2" xfId="18592"/>
    <cellStyle name="Navadno 3 2 2 2 2 6 7" xfId="5876"/>
    <cellStyle name="Navadno 3 2 2 2 2 6 7 2" xfId="20034"/>
    <cellStyle name="Navadno 3 2 2 2 2 6 8" xfId="10102"/>
    <cellStyle name="Navadno 3 2 2 2 2 6 8 2" xfId="24260"/>
    <cellStyle name="Navadno 3 2 2 2 2 6 9" xfId="14360"/>
    <cellStyle name="Navadno 3 2 2 2 2 7" xfId="359"/>
    <cellStyle name="Navadno 3 2 2 2 2 7 10" xfId="28501"/>
    <cellStyle name="Navadno 3 2 2 2 2 7 11" xfId="30613"/>
    <cellStyle name="Navadno 3 2 2 2 2 7 12" xfId="31337"/>
    <cellStyle name="Navadno 3 2 2 2 2 7 2" xfId="711"/>
    <cellStyle name="Navadno 3 2 2 2 2 7 2 10" xfId="30789"/>
    <cellStyle name="Navadno 3 2 2 2 2 7 2 11" xfId="31338"/>
    <cellStyle name="Navadno 3 2 2 2 2 7 2 2" xfId="1415"/>
    <cellStyle name="Navadno 3 2 2 2 2 7 2 2 10" xfId="31339"/>
    <cellStyle name="Navadno 3 2 2 2 2 7 2 2 2" xfId="5676"/>
    <cellStyle name="Navadno 3 2 2 2 2 7 2 2 2 2" xfId="9902"/>
    <cellStyle name="Navadno 3 2 2 2 2 7 2 2 2 2 2" xfId="24060"/>
    <cellStyle name="Navadno 3 2 2 2 2 7 2 2 2 3" xfId="14128"/>
    <cellStyle name="Navadno 3 2 2 2 2 7 2 2 2 3 2" xfId="28286"/>
    <cellStyle name="Navadno 3 2 2 2 2 7 2 2 2 4" xfId="18386"/>
    <cellStyle name="Navadno 3 2 2 2 2 7 2 2 2 5" xfId="30437"/>
    <cellStyle name="Navadno 3 2 2 2 2 7 2 2 2 6" xfId="31340"/>
    <cellStyle name="Navadno 3 2 2 2 2 7 2 2 3" xfId="4268"/>
    <cellStyle name="Navadno 3 2 2 2 2 7 2 2 3 2" xfId="8494"/>
    <cellStyle name="Navadno 3 2 2 2 2 7 2 2 3 2 2" xfId="22652"/>
    <cellStyle name="Navadno 3 2 2 2 2 7 2 2 3 3" xfId="12720"/>
    <cellStyle name="Navadno 3 2 2 2 2 7 2 2 3 3 2" xfId="26878"/>
    <cellStyle name="Navadno 3 2 2 2 2 7 2 2 3 4" xfId="16978"/>
    <cellStyle name="Navadno 3 2 2 2 2 7 2 2 3 5" xfId="29749"/>
    <cellStyle name="Navadno 3 2 2 2 2 7 2 2 3 6" xfId="31341"/>
    <cellStyle name="Navadno 3 2 2 2 2 7 2 2 4" xfId="2860"/>
    <cellStyle name="Navadno 3 2 2 2 2 7 2 2 4 2" xfId="19802"/>
    <cellStyle name="Navadno 3 2 2 2 2 7 2 2 5" xfId="7086"/>
    <cellStyle name="Navadno 3 2 2 2 2 7 2 2 5 2" xfId="21244"/>
    <cellStyle name="Navadno 3 2 2 2 2 7 2 2 6" xfId="11312"/>
    <cellStyle name="Navadno 3 2 2 2 2 7 2 2 6 2" xfId="25470"/>
    <cellStyle name="Navadno 3 2 2 2 2 7 2 2 7" xfId="15570"/>
    <cellStyle name="Navadno 3 2 2 2 2 7 2 2 8" xfId="29029"/>
    <cellStyle name="Navadno 3 2 2 2 2 7 2 2 9" xfId="31141"/>
    <cellStyle name="Navadno 3 2 2 2 2 7 2 3" xfId="4972"/>
    <cellStyle name="Navadno 3 2 2 2 2 7 2 3 2" xfId="9198"/>
    <cellStyle name="Navadno 3 2 2 2 2 7 2 3 2 2" xfId="23356"/>
    <cellStyle name="Navadno 3 2 2 2 2 7 2 3 3" xfId="13424"/>
    <cellStyle name="Navadno 3 2 2 2 2 7 2 3 3 2" xfId="27582"/>
    <cellStyle name="Navadno 3 2 2 2 2 7 2 3 4" xfId="17682"/>
    <cellStyle name="Navadno 3 2 2 2 2 7 2 3 5" xfId="30085"/>
    <cellStyle name="Navadno 3 2 2 2 2 7 2 3 6" xfId="31342"/>
    <cellStyle name="Navadno 3 2 2 2 2 7 2 4" xfId="3564"/>
    <cellStyle name="Navadno 3 2 2 2 2 7 2 4 2" xfId="7790"/>
    <cellStyle name="Navadno 3 2 2 2 2 7 2 4 2 2" xfId="21948"/>
    <cellStyle name="Navadno 3 2 2 2 2 7 2 4 3" xfId="12016"/>
    <cellStyle name="Navadno 3 2 2 2 2 7 2 4 3 2" xfId="26174"/>
    <cellStyle name="Navadno 3 2 2 2 2 7 2 4 4" xfId="16274"/>
    <cellStyle name="Navadno 3 2 2 2 2 7 2 4 5" xfId="29397"/>
    <cellStyle name="Navadno 3 2 2 2 2 7 2 4 6" xfId="31343"/>
    <cellStyle name="Navadno 3 2 2 2 2 7 2 5" xfId="2156"/>
    <cellStyle name="Navadno 3 2 2 2 2 7 2 5 2" xfId="19098"/>
    <cellStyle name="Navadno 3 2 2 2 2 7 2 6" xfId="6382"/>
    <cellStyle name="Navadno 3 2 2 2 2 7 2 6 2" xfId="20540"/>
    <cellStyle name="Navadno 3 2 2 2 2 7 2 7" xfId="10608"/>
    <cellStyle name="Navadno 3 2 2 2 2 7 2 7 2" xfId="24766"/>
    <cellStyle name="Navadno 3 2 2 2 2 7 2 8" xfId="14866"/>
    <cellStyle name="Navadno 3 2 2 2 2 7 2 9" xfId="28677"/>
    <cellStyle name="Navadno 3 2 2 2 2 7 3" xfId="1063"/>
    <cellStyle name="Navadno 3 2 2 2 2 7 3 10" xfId="31344"/>
    <cellStyle name="Navadno 3 2 2 2 2 7 3 2" xfId="5324"/>
    <cellStyle name="Navadno 3 2 2 2 2 7 3 2 2" xfId="9550"/>
    <cellStyle name="Navadno 3 2 2 2 2 7 3 2 2 2" xfId="23708"/>
    <cellStyle name="Navadno 3 2 2 2 2 7 3 2 3" xfId="13776"/>
    <cellStyle name="Navadno 3 2 2 2 2 7 3 2 3 2" xfId="27934"/>
    <cellStyle name="Navadno 3 2 2 2 2 7 3 2 4" xfId="18034"/>
    <cellStyle name="Navadno 3 2 2 2 2 7 3 2 5" xfId="30261"/>
    <cellStyle name="Navadno 3 2 2 2 2 7 3 2 6" xfId="31345"/>
    <cellStyle name="Navadno 3 2 2 2 2 7 3 3" xfId="3916"/>
    <cellStyle name="Navadno 3 2 2 2 2 7 3 3 2" xfId="8142"/>
    <cellStyle name="Navadno 3 2 2 2 2 7 3 3 2 2" xfId="22300"/>
    <cellStyle name="Navadno 3 2 2 2 2 7 3 3 3" xfId="12368"/>
    <cellStyle name="Navadno 3 2 2 2 2 7 3 3 3 2" xfId="26526"/>
    <cellStyle name="Navadno 3 2 2 2 2 7 3 3 4" xfId="16626"/>
    <cellStyle name="Navadno 3 2 2 2 2 7 3 3 5" xfId="29573"/>
    <cellStyle name="Navadno 3 2 2 2 2 7 3 3 6" xfId="31346"/>
    <cellStyle name="Navadno 3 2 2 2 2 7 3 4" xfId="2508"/>
    <cellStyle name="Navadno 3 2 2 2 2 7 3 4 2" xfId="19450"/>
    <cellStyle name="Navadno 3 2 2 2 2 7 3 5" xfId="6734"/>
    <cellStyle name="Navadno 3 2 2 2 2 7 3 5 2" xfId="20892"/>
    <cellStyle name="Navadno 3 2 2 2 2 7 3 6" xfId="10960"/>
    <cellStyle name="Navadno 3 2 2 2 2 7 3 6 2" xfId="25118"/>
    <cellStyle name="Navadno 3 2 2 2 2 7 3 7" xfId="15218"/>
    <cellStyle name="Navadno 3 2 2 2 2 7 3 8" xfId="28853"/>
    <cellStyle name="Navadno 3 2 2 2 2 7 3 9" xfId="30965"/>
    <cellStyle name="Navadno 3 2 2 2 2 7 4" xfId="4620"/>
    <cellStyle name="Navadno 3 2 2 2 2 7 4 2" xfId="8846"/>
    <cellStyle name="Navadno 3 2 2 2 2 7 4 2 2" xfId="23004"/>
    <cellStyle name="Navadno 3 2 2 2 2 7 4 3" xfId="13072"/>
    <cellStyle name="Navadno 3 2 2 2 2 7 4 3 2" xfId="27230"/>
    <cellStyle name="Navadno 3 2 2 2 2 7 4 4" xfId="17330"/>
    <cellStyle name="Navadno 3 2 2 2 2 7 4 5" xfId="29909"/>
    <cellStyle name="Navadno 3 2 2 2 2 7 4 6" xfId="31347"/>
    <cellStyle name="Navadno 3 2 2 2 2 7 5" xfId="3212"/>
    <cellStyle name="Navadno 3 2 2 2 2 7 5 2" xfId="7438"/>
    <cellStyle name="Navadno 3 2 2 2 2 7 5 2 2" xfId="21596"/>
    <cellStyle name="Navadno 3 2 2 2 2 7 5 3" xfId="11664"/>
    <cellStyle name="Navadno 3 2 2 2 2 7 5 3 2" xfId="25822"/>
    <cellStyle name="Navadno 3 2 2 2 2 7 5 4" xfId="15922"/>
    <cellStyle name="Navadno 3 2 2 2 2 7 5 5" xfId="29221"/>
    <cellStyle name="Navadno 3 2 2 2 2 7 5 6" xfId="31348"/>
    <cellStyle name="Navadno 3 2 2 2 2 7 6" xfId="1804"/>
    <cellStyle name="Navadno 3 2 2 2 2 7 6 2" xfId="18746"/>
    <cellStyle name="Navadno 3 2 2 2 2 7 7" xfId="6030"/>
    <cellStyle name="Navadno 3 2 2 2 2 7 7 2" xfId="20188"/>
    <cellStyle name="Navadno 3 2 2 2 2 7 8" xfId="10256"/>
    <cellStyle name="Navadno 3 2 2 2 2 7 8 2" xfId="24414"/>
    <cellStyle name="Navadno 3 2 2 2 2 7 9" xfId="14514"/>
    <cellStyle name="Navadno 3 2 2 2 2 8" xfId="397"/>
    <cellStyle name="Navadno 3 2 2 2 2 8 10" xfId="30630"/>
    <cellStyle name="Navadno 3 2 2 2 2 8 11" xfId="31349"/>
    <cellStyle name="Navadno 3 2 2 2 2 8 2" xfId="1101"/>
    <cellStyle name="Navadno 3 2 2 2 2 8 2 10" xfId="31350"/>
    <cellStyle name="Navadno 3 2 2 2 2 8 2 2" xfId="5362"/>
    <cellStyle name="Navadno 3 2 2 2 2 8 2 2 2" xfId="9588"/>
    <cellStyle name="Navadno 3 2 2 2 2 8 2 2 2 2" xfId="23746"/>
    <cellStyle name="Navadno 3 2 2 2 2 8 2 2 3" xfId="13814"/>
    <cellStyle name="Navadno 3 2 2 2 2 8 2 2 3 2" xfId="27972"/>
    <cellStyle name="Navadno 3 2 2 2 2 8 2 2 4" xfId="18072"/>
    <cellStyle name="Navadno 3 2 2 2 2 8 2 2 5" xfId="30278"/>
    <cellStyle name="Navadno 3 2 2 2 2 8 2 2 6" xfId="31351"/>
    <cellStyle name="Navadno 3 2 2 2 2 8 2 3" xfId="3954"/>
    <cellStyle name="Navadno 3 2 2 2 2 8 2 3 2" xfId="8180"/>
    <cellStyle name="Navadno 3 2 2 2 2 8 2 3 2 2" xfId="22338"/>
    <cellStyle name="Navadno 3 2 2 2 2 8 2 3 3" xfId="12406"/>
    <cellStyle name="Navadno 3 2 2 2 2 8 2 3 3 2" xfId="26564"/>
    <cellStyle name="Navadno 3 2 2 2 2 8 2 3 4" xfId="16664"/>
    <cellStyle name="Navadno 3 2 2 2 2 8 2 3 5" xfId="29590"/>
    <cellStyle name="Navadno 3 2 2 2 2 8 2 3 6" xfId="31352"/>
    <cellStyle name="Navadno 3 2 2 2 2 8 2 4" xfId="2546"/>
    <cellStyle name="Navadno 3 2 2 2 2 8 2 4 2" xfId="19488"/>
    <cellStyle name="Navadno 3 2 2 2 2 8 2 5" xfId="6772"/>
    <cellStyle name="Navadno 3 2 2 2 2 8 2 5 2" xfId="20930"/>
    <cellStyle name="Navadno 3 2 2 2 2 8 2 6" xfId="10998"/>
    <cellStyle name="Navadno 3 2 2 2 2 8 2 6 2" xfId="25156"/>
    <cellStyle name="Navadno 3 2 2 2 2 8 2 7" xfId="15256"/>
    <cellStyle name="Navadno 3 2 2 2 2 8 2 8" xfId="28870"/>
    <cellStyle name="Navadno 3 2 2 2 2 8 2 9" xfId="30982"/>
    <cellStyle name="Navadno 3 2 2 2 2 8 3" xfId="4658"/>
    <cellStyle name="Navadno 3 2 2 2 2 8 3 2" xfId="8884"/>
    <cellStyle name="Navadno 3 2 2 2 2 8 3 2 2" xfId="23042"/>
    <cellStyle name="Navadno 3 2 2 2 2 8 3 3" xfId="13110"/>
    <cellStyle name="Navadno 3 2 2 2 2 8 3 3 2" xfId="27268"/>
    <cellStyle name="Navadno 3 2 2 2 2 8 3 4" xfId="17368"/>
    <cellStyle name="Navadno 3 2 2 2 2 8 3 5" xfId="29926"/>
    <cellStyle name="Navadno 3 2 2 2 2 8 3 6" xfId="31353"/>
    <cellStyle name="Navadno 3 2 2 2 2 8 4" xfId="3250"/>
    <cellStyle name="Navadno 3 2 2 2 2 8 4 2" xfId="7476"/>
    <cellStyle name="Navadno 3 2 2 2 2 8 4 2 2" xfId="21634"/>
    <cellStyle name="Navadno 3 2 2 2 2 8 4 3" xfId="11702"/>
    <cellStyle name="Navadno 3 2 2 2 2 8 4 3 2" xfId="25860"/>
    <cellStyle name="Navadno 3 2 2 2 2 8 4 4" xfId="15960"/>
    <cellStyle name="Navadno 3 2 2 2 2 8 4 5" xfId="29238"/>
    <cellStyle name="Navadno 3 2 2 2 2 8 4 6" xfId="31354"/>
    <cellStyle name="Navadno 3 2 2 2 2 8 5" xfId="1842"/>
    <cellStyle name="Navadno 3 2 2 2 2 8 5 2" xfId="18784"/>
    <cellStyle name="Navadno 3 2 2 2 2 8 6" xfId="6068"/>
    <cellStyle name="Navadno 3 2 2 2 2 8 6 2" xfId="20226"/>
    <cellStyle name="Navadno 3 2 2 2 2 8 7" xfId="10294"/>
    <cellStyle name="Navadno 3 2 2 2 2 8 7 2" xfId="24452"/>
    <cellStyle name="Navadno 3 2 2 2 2 8 8" xfId="14552"/>
    <cellStyle name="Navadno 3 2 2 2 2 8 9" xfId="28518"/>
    <cellStyle name="Navadno 3 2 2 2 2 9" xfId="749"/>
    <cellStyle name="Navadno 3 2 2 2 2 9 10" xfId="31355"/>
    <cellStyle name="Navadno 3 2 2 2 2 9 2" xfId="5010"/>
    <cellStyle name="Navadno 3 2 2 2 2 9 2 2" xfId="9236"/>
    <cellStyle name="Navadno 3 2 2 2 2 9 2 2 2" xfId="23394"/>
    <cellStyle name="Navadno 3 2 2 2 2 9 2 3" xfId="13462"/>
    <cellStyle name="Navadno 3 2 2 2 2 9 2 3 2" xfId="27620"/>
    <cellStyle name="Navadno 3 2 2 2 2 9 2 4" xfId="17720"/>
    <cellStyle name="Navadno 3 2 2 2 2 9 2 5" xfId="30102"/>
    <cellStyle name="Navadno 3 2 2 2 2 9 2 6" xfId="31356"/>
    <cellStyle name="Navadno 3 2 2 2 2 9 3" xfId="3602"/>
    <cellStyle name="Navadno 3 2 2 2 2 9 3 2" xfId="7828"/>
    <cellStyle name="Navadno 3 2 2 2 2 9 3 2 2" xfId="21986"/>
    <cellStyle name="Navadno 3 2 2 2 2 9 3 3" xfId="12054"/>
    <cellStyle name="Navadno 3 2 2 2 2 9 3 3 2" xfId="26212"/>
    <cellStyle name="Navadno 3 2 2 2 2 9 3 4" xfId="16312"/>
    <cellStyle name="Navadno 3 2 2 2 2 9 3 5" xfId="29414"/>
    <cellStyle name="Navadno 3 2 2 2 2 9 3 6" xfId="31357"/>
    <cellStyle name="Navadno 3 2 2 2 2 9 4" xfId="2194"/>
    <cellStyle name="Navadno 3 2 2 2 2 9 4 2" xfId="19136"/>
    <cellStyle name="Navadno 3 2 2 2 2 9 5" xfId="6420"/>
    <cellStyle name="Navadno 3 2 2 2 2 9 5 2" xfId="20578"/>
    <cellStyle name="Navadno 3 2 2 2 2 9 6" xfId="10646"/>
    <cellStyle name="Navadno 3 2 2 2 2 9 6 2" xfId="24804"/>
    <cellStyle name="Navadno 3 2 2 2 2 9 7" xfId="14904"/>
    <cellStyle name="Navadno 3 2 2 2 2 9 8" xfId="28694"/>
    <cellStyle name="Navadno 3 2 2 2 2 9 9" xfId="30806"/>
    <cellStyle name="Navadno 3 2 2 2 20" xfId="31220"/>
    <cellStyle name="Navadno 3 2 2 2 3" xfId="88"/>
    <cellStyle name="Navadno 3 2 2 2 3 10" xfId="9954"/>
    <cellStyle name="Navadno 3 2 2 2 3 10 2" xfId="24112"/>
    <cellStyle name="Navadno 3 2 2 2 3 11" xfId="14212"/>
    <cellStyle name="Navadno 3 2 2 2 3 12" xfId="28365"/>
    <cellStyle name="Navadno 3 2 2 2 3 13" xfId="30477"/>
    <cellStyle name="Navadno 3 2 2 2 3 14" xfId="31358"/>
    <cellStyle name="Navadno 3 2 2 2 3 2" xfId="248"/>
    <cellStyle name="Navadno 3 2 2 2 3 2 10" xfId="28397"/>
    <cellStyle name="Navadno 3 2 2 2 3 2 11" xfId="30557"/>
    <cellStyle name="Navadno 3 2 2 2 3 2 12" xfId="31359"/>
    <cellStyle name="Navadno 3 2 2 2 3 2 2" xfId="601"/>
    <cellStyle name="Navadno 3 2 2 2 3 2 2 10" xfId="30733"/>
    <cellStyle name="Navadno 3 2 2 2 3 2 2 11" xfId="31360"/>
    <cellStyle name="Navadno 3 2 2 2 3 2 2 2" xfId="1305"/>
    <cellStyle name="Navadno 3 2 2 2 3 2 2 2 10" xfId="31361"/>
    <cellStyle name="Navadno 3 2 2 2 3 2 2 2 2" xfId="5566"/>
    <cellStyle name="Navadno 3 2 2 2 3 2 2 2 2 2" xfId="9792"/>
    <cellStyle name="Navadno 3 2 2 2 3 2 2 2 2 2 2" xfId="23950"/>
    <cellStyle name="Navadno 3 2 2 2 3 2 2 2 2 3" xfId="14018"/>
    <cellStyle name="Navadno 3 2 2 2 3 2 2 2 2 3 2" xfId="28176"/>
    <cellStyle name="Navadno 3 2 2 2 3 2 2 2 2 4" xfId="18276"/>
    <cellStyle name="Navadno 3 2 2 2 3 2 2 2 2 5" xfId="30381"/>
    <cellStyle name="Navadno 3 2 2 2 3 2 2 2 2 6" xfId="31362"/>
    <cellStyle name="Navadno 3 2 2 2 3 2 2 2 3" xfId="4158"/>
    <cellStyle name="Navadno 3 2 2 2 3 2 2 2 3 2" xfId="8384"/>
    <cellStyle name="Navadno 3 2 2 2 3 2 2 2 3 2 2" xfId="22542"/>
    <cellStyle name="Navadno 3 2 2 2 3 2 2 2 3 3" xfId="12610"/>
    <cellStyle name="Navadno 3 2 2 2 3 2 2 2 3 3 2" xfId="26768"/>
    <cellStyle name="Navadno 3 2 2 2 3 2 2 2 3 4" xfId="16868"/>
    <cellStyle name="Navadno 3 2 2 2 3 2 2 2 3 5" xfId="29693"/>
    <cellStyle name="Navadno 3 2 2 2 3 2 2 2 3 6" xfId="31363"/>
    <cellStyle name="Navadno 3 2 2 2 3 2 2 2 4" xfId="2750"/>
    <cellStyle name="Navadno 3 2 2 2 3 2 2 2 4 2" xfId="19692"/>
    <cellStyle name="Navadno 3 2 2 2 3 2 2 2 5" xfId="6976"/>
    <cellStyle name="Navadno 3 2 2 2 3 2 2 2 5 2" xfId="21134"/>
    <cellStyle name="Navadno 3 2 2 2 3 2 2 2 6" xfId="11202"/>
    <cellStyle name="Navadno 3 2 2 2 3 2 2 2 6 2" xfId="25360"/>
    <cellStyle name="Navadno 3 2 2 2 3 2 2 2 7" xfId="15460"/>
    <cellStyle name="Navadno 3 2 2 2 3 2 2 2 8" xfId="28973"/>
    <cellStyle name="Navadno 3 2 2 2 3 2 2 2 9" xfId="31085"/>
    <cellStyle name="Navadno 3 2 2 2 3 2 2 3" xfId="4862"/>
    <cellStyle name="Navadno 3 2 2 2 3 2 2 3 2" xfId="9088"/>
    <cellStyle name="Navadno 3 2 2 2 3 2 2 3 2 2" xfId="23246"/>
    <cellStyle name="Navadno 3 2 2 2 3 2 2 3 3" xfId="13314"/>
    <cellStyle name="Navadno 3 2 2 2 3 2 2 3 3 2" xfId="27472"/>
    <cellStyle name="Navadno 3 2 2 2 3 2 2 3 4" xfId="17572"/>
    <cellStyle name="Navadno 3 2 2 2 3 2 2 3 5" xfId="30029"/>
    <cellStyle name="Navadno 3 2 2 2 3 2 2 3 6" xfId="31364"/>
    <cellStyle name="Navadno 3 2 2 2 3 2 2 4" xfId="3454"/>
    <cellStyle name="Navadno 3 2 2 2 3 2 2 4 2" xfId="7680"/>
    <cellStyle name="Navadno 3 2 2 2 3 2 2 4 2 2" xfId="21838"/>
    <cellStyle name="Navadno 3 2 2 2 3 2 2 4 3" xfId="11906"/>
    <cellStyle name="Navadno 3 2 2 2 3 2 2 4 3 2" xfId="26064"/>
    <cellStyle name="Navadno 3 2 2 2 3 2 2 4 4" xfId="16164"/>
    <cellStyle name="Navadno 3 2 2 2 3 2 2 4 5" xfId="29341"/>
    <cellStyle name="Navadno 3 2 2 2 3 2 2 4 6" xfId="31365"/>
    <cellStyle name="Navadno 3 2 2 2 3 2 2 5" xfId="2046"/>
    <cellStyle name="Navadno 3 2 2 2 3 2 2 5 2" xfId="18988"/>
    <cellStyle name="Navadno 3 2 2 2 3 2 2 6" xfId="6272"/>
    <cellStyle name="Navadno 3 2 2 2 3 2 2 6 2" xfId="20430"/>
    <cellStyle name="Navadno 3 2 2 2 3 2 2 7" xfId="10498"/>
    <cellStyle name="Navadno 3 2 2 2 3 2 2 7 2" xfId="24656"/>
    <cellStyle name="Navadno 3 2 2 2 3 2 2 8" xfId="14756"/>
    <cellStyle name="Navadno 3 2 2 2 3 2 2 9" xfId="28621"/>
    <cellStyle name="Navadno 3 2 2 2 3 2 3" xfId="953"/>
    <cellStyle name="Navadno 3 2 2 2 3 2 3 10" xfId="31366"/>
    <cellStyle name="Navadno 3 2 2 2 3 2 3 2" xfId="5214"/>
    <cellStyle name="Navadno 3 2 2 2 3 2 3 2 2" xfId="9440"/>
    <cellStyle name="Navadno 3 2 2 2 3 2 3 2 2 2" xfId="23598"/>
    <cellStyle name="Navadno 3 2 2 2 3 2 3 2 3" xfId="13666"/>
    <cellStyle name="Navadno 3 2 2 2 3 2 3 2 3 2" xfId="27824"/>
    <cellStyle name="Navadno 3 2 2 2 3 2 3 2 4" xfId="17924"/>
    <cellStyle name="Navadno 3 2 2 2 3 2 3 2 5" xfId="30205"/>
    <cellStyle name="Navadno 3 2 2 2 3 2 3 2 6" xfId="31367"/>
    <cellStyle name="Navadno 3 2 2 2 3 2 3 3" xfId="3806"/>
    <cellStyle name="Navadno 3 2 2 2 3 2 3 3 2" xfId="8032"/>
    <cellStyle name="Navadno 3 2 2 2 3 2 3 3 2 2" xfId="22190"/>
    <cellStyle name="Navadno 3 2 2 2 3 2 3 3 3" xfId="12258"/>
    <cellStyle name="Navadno 3 2 2 2 3 2 3 3 3 2" xfId="26416"/>
    <cellStyle name="Navadno 3 2 2 2 3 2 3 3 4" xfId="16516"/>
    <cellStyle name="Navadno 3 2 2 2 3 2 3 3 5" xfId="29517"/>
    <cellStyle name="Navadno 3 2 2 2 3 2 3 3 6" xfId="31368"/>
    <cellStyle name="Navadno 3 2 2 2 3 2 3 4" xfId="2398"/>
    <cellStyle name="Navadno 3 2 2 2 3 2 3 4 2" xfId="19340"/>
    <cellStyle name="Navadno 3 2 2 2 3 2 3 5" xfId="6624"/>
    <cellStyle name="Navadno 3 2 2 2 3 2 3 5 2" xfId="20782"/>
    <cellStyle name="Navadno 3 2 2 2 3 2 3 6" xfId="10850"/>
    <cellStyle name="Navadno 3 2 2 2 3 2 3 6 2" xfId="25008"/>
    <cellStyle name="Navadno 3 2 2 2 3 2 3 7" xfId="15108"/>
    <cellStyle name="Navadno 3 2 2 2 3 2 3 8" xfId="28797"/>
    <cellStyle name="Navadno 3 2 2 2 3 2 3 9" xfId="30909"/>
    <cellStyle name="Navadno 3 2 2 2 3 2 4" xfId="4510"/>
    <cellStyle name="Navadno 3 2 2 2 3 2 4 2" xfId="8736"/>
    <cellStyle name="Navadno 3 2 2 2 3 2 4 2 2" xfId="22894"/>
    <cellStyle name="Navadno 3 2 2 2 3 2 4 3" xfId="12962"/>
    <cellStyle name="Navadno 3 2 2 2 3 2 4 3 2" xfId="27120"/>
    <cellStyle name="Navadno 3 2 2 2 3 2 4 4" xfId="17220"/>
    <cellStyle name="Navadno 3 2 2 2 3 2 4 5" xfId="29853"/>
    <cellStyle name="Navadno 3 2 2 2 3 2 4 6" xfId="31369"/>
    <cellStyle name="Navadno 3 2 2 2 3 2 5" xfId="3102"/>
    <cellStyle name="Navadno 3 2 2 2 3 2 5 2" xfId="7328"/>
    <cellStyle name="Navadno 3 2 2 2 3 2 5 2 2" xfId="21486"/>
    <cellStyle name="Navadno 3 2 2 2 3 2 5 3" xfId="11554"/>
    <cellStyle name="Navadno 3 2 2 2 3 2 5 3 2" xfId="25712"/>
    <cellStyle name="Navadno 3 2 2 2 3 2 5 4" xfId="15812"/>
    <cellStyle name="Navadno 3 2 2 2 3 2 5 5" xfId="29165"/>
    <cellStyle name="Navadno 3 2 2 2 3 2 5 6" xfId="31370"/>
    <cellStyle name="Navadno 3 2 2 2 3 2 6" xfId="1694"/>
    <cellStyle name="Navadno 3 2 2 2 3 2 6 2" xfId="18636"/>
    <cellStyle name="Navadno 3 2 2 2 3 2 7" xfId="5920"/>
    <cellStyle name="Navadno 3 2 2 2 3 2 7 2" xfId="20078"/>
    <cellStyle name="Navadno 3 2 2 2 3 2 8" xfId="10146"/>
    <cellStyle name="Navadno 3 2 2 2 3 2 8 2" xfId="24304"/>
    <cellStyle name="Navadno 3 2 2 2 3 2 9" xfId="14404"/>
    <cellStyle name="Navadno 3 2 2 2 3 3" xfId="329"/>
    <cellStyle name="Navadno 3 2 2 2 3 3 10" xfId="28415"/>
    <cellStyle name="Navadno 3 2 2 2 3 3 11" xfId="30596"/>
    <cellStyle name="Navadno 3 2 2 2 3 3 12" xfId="31371"/>
    <cellStyle name="Navadno 3 2 2 2 3 3 2" xfId="681"/>
    <cellStyle name="Navadno 3 2 2 2 3 3 2 10" xfId="30772"/>
    <cellStyle name="Navadno 3 2 2 2 3 3 2 11" xfId="31372"/>
    <cellStyle name="Navadno 3 2 2 2 3 3 2 2" xfId="1385"/>
    <cellStyle name="Navadno 3 2 2 2 3 3 2 2 10" xfId="31373"/>
    <cellStyle name="Navadno 3 2 2 2 3 3 2 2 2" xfId="5646"/>
    <cellStyle name="Navadno 3 2 2 2 3 3 2 2 2 2" xfId="9872"/>
    <cellStyle name="Navadno 3 2 2 2 3 3 2 2 2 2 2" xfId="24030"/>
    <cellStyle name="Navadno 3 2 2 2 3 3 2 2 2 3" xfId="14098"/>
    <cellStyle name="Navadno 3 2 2 2 3 3 2 2 2 3 2" xfId="28256"/>
    <cellStyle name="Navadno 3 2 2 2 3 3 2 2 2 4" xfId="18356"/>
    <cellStyle name="Navadno 3 2 2 2 3 3 2 2 2 5" xfId="30420"/>
    <cellStyle name="Navadno 3 2 2 2 3 3 2 2 2 6" xfId="31374"/>
    <cellStyle name="Navadno 3 2 2 2 3 3 2 2 3" xfId="4238"/>
    <cellStyle name="Navadno 3 2 2 2 3 3 2 2 3 2" xfId="8464"/>
    <cellStyle name="Navadno 3 2 2 2 3 3 2 2 3 2 2" xfId="22622"/>
    <cellStyle name="Navadno 3 2 2 2 3 3 2 2 3 3" xfId="12690"/>
    <cellStyle name="Navadno 3 2 2 2 3 3 2 2 3 3 2" xfId="26848"/>
    <cellStyle name="Navadno 3 2 2 2 3 3 2 2 3 4" xfId="16948"/>
    <cellStyle name="Navadno 3 2 2 2 3 3 2 2 3 5" xfId="29732"/>
    <cellStyle name="Navadno 3 2 2 2 3 3 2 2 3 6" xfId="31375"/>
    <cellStyle name="Navadno 3 2 2 2 3 3 2 2 4" xfId="2830"/>
    <cellStyle name="Navadno 3 2 2 2 3 3 2 2 4 2" xfId="19772"/>
    <cellStyle name="Navadno 3 2 2 2 3 3 2 2 5" xfId="7056"/>
    <cellStyle name="Navadno 3 2 2 2 3 3 2 2 5 2" xfId="21214"/>
    <cellStyle name="Navadno 3 2 2 2 3 3 2 2 6" xfId="11282"/>
    <cellStyle name="Navadno 3 2 2 2 3 3 2 2 6 2" xfId="25440"/>
    <cellStyle name="Navadno 3 2 2 2 3 3 2 2 7" xfId="15540"/>
    <cellStyle name="Navadno 3 2 2 2 3 3 2 2 8" xfId="29012"/>
    <cellStyle name="Navadno 3 2 2 2 3 3 2 2 9" xfId="31124"/>
    <cellStyle name="Navadno 3 2 2 2 3 3 2 3" xfId="4942"/>
    <cellStyle name="Navadno 3 2 2 2 3 3 2 3 2" xfId="9168"/>
    <cellStyle name="Navadno 3 2 2 2 3 3 2 3 2 2" xfId="23326"/>
    <cellStyle name="Navadno 3 2 2 2 3 3 2 3 3" xfId="13394"/>
    <cellStyle name="Navadno 3 2 2 2 3 3 2 3 3 2" xfId="27552"/>
    <cellStyle name="Navadno 3 2 2 2 3 3 2 3 4" xfId="17652"/>
    <cellStyle name="Navadno 3 2 2 2 3 3 2 3 5" xfId="30068"/>
    <cellStyle name="Navadno 3 2 2 2 3 3 2 3 6" xfId="31376"/>
    <cellStyle name="Navadno 3 2 2 2 3 3 2 4" xfId="3534"/>
    <cellStyle name="Navadno 3 2 2 2 3 3 2 4 2" xfId="7760"/>
    <cellStyle name="Navadno 3 2 2 2 3 3 2 4 2 2" xfId="21918"/>
    <cellStyle name="Navadno 3 2 2 2 3 3 2 4 3" xfId="11986"/>
    <cellStyle name="Navadno 3 2 2 2 3 3 2 4 3 2" xfId="26144"/>
    <cellStyle name="Navadno 3 2 2 2 3 3 2 4 4" xfId="16244"/>
    <cellStyle name="Navadno 3 2 2 2 3 3 2 4 5" xfId="29380"/>
    <cellStyle name="Navadno 3 2 2 2 3 3 2 4 6" xfId="31377"/>
    <cellStyle name="Navadno 3 2 2 2 3 3 2 5" xfId="2126"/>
    <cellStyle name="Navadno 3 2 2 2 3 3 2 5 2" xfId="19068"/>
    <cellStyle name="Navadno 3 2 2 2 3 3 2 6" xfId="6352"/>
    <cellStyle name="Navadno 3 2 2 2 3 3 2 6 2" xfId="20510"/>
    <cellStyle name="Navadno 3 2 2 2 3 3 2 7" xfId="10578"/>
    <cellStyle name="Navadno 3 2 2 2 3 3 2 7 2" xfId="24736"/>
    <cellStyle name="Navadno 3 2 2 2 3 3 2 8" xfId="14836"/>
    <cellStyle name="Navadno 3 2 2 2 3 3 2 9" xfId="28660"/>
    <cellStyle name="Navadno 3 2 2 2 3 3 3" xfId="1033"/>
    <cellStyle name="Navadno 3 2 2 2 3 3 3 10" xfId="31378"/>
    <cellStyle name="Navadno 3 2 2 2 3 3 3 2" xfId="5294"/>
    <cellStyle name="Navadno 3 2 2 2 3 3 3 2 2" xfId="9520"/>
    <cellStyle name="Navadno 3 2 2 2 3 3 3 2 2 2" xfId="23678"/>
    <cellStyle name="Navadno 3 2 2 2 3 3 3 2 3" xfId="13746"/>
    <cellStyle name="Navadno 3 2 2 2 3 3 3 2 3 2" xfId="27904"/>
    <cellStyle name="Navadno 3 2 2 2 3 3 3 2 4" xfId="18004"/>
    <cellStyle name="Navadno 3 2 2 2 3 3 3 2 5" xfId="30244"/>
    <cellStyle name="Navadno 3 2 2 2 3 3 3 2 6" xfId="31379"/>
    <cellStyle name="Navadno 3 2 2 2 3 3 3 3" xfId="3886"/>
    <cellStyle name="Navadno 3 2 2 2 3 3 3 3 2" xfId="8112"/>
    <cellStyle name="Navadno 3 2 2 2 3 3 3 3 2 2" xfId="22270"/>
    <cellStyle name="Navadno 3 2 2 2 3 3 3 3 3" xfId="12338"/>
    <cellStyle name="Navadno 3 2 2 2 3 3 3 3 3 2" xfId="26496"/>
    <cellStyle name="Navadno 3 2 2 2 3 3 3 3 4" xfId="16596"/>
    <cellStyle name="Navadno 3 2 2 2 3 3 3 3 5" xfId="29556"/>
    <cellStyle name="Navadno 3 2 2 2 3 3 3 3 6" xfId="31380"/>
    <cellStyle name="Navadno 3 2 2 2 3 3 3 4" xfId="2478"/>
    <cellStyle name="Navadno 3 2 2 2 3 3 3 4 2" xfId="19420"/>
    <cellStyle name="Navadno 3 2 2 2 3 3 3 5" xfId="6704"/>
    <cellStyle name="Navadno 3 2 2 2 3 3 3 5 2" xfId="20862"/>
    <cellStyle name="Navadno 3 2 2 2 3 3 3 6" xfId="10930"/>
    <cellStyle name="Navadno 3 2 2 2 3 3 3 6 2" xfId="25088"/>
    <cellStyle name="Navadno 3 2 2 2 3 3 3 7" xfId="15188"/>
    <cellStyle name="Navadno 3 2 2 2 3 3 3 8" xfId="28836"/>
    <cellStyle name="Navadno 3 2 2 2 3 3 3 9" xfId="30948"/>
    <cellStyle name="Navadno 3 2 2 2 3 3 4" xfId="4590"/>
    <cellStyle name="Navadno 3 2 2 2 3 3 4 2" xfId="8816"/>
    <cellStyle name="Navadno 3 2 2 2 3 3 4 2 2" xfId="22974"/>
    <cellStyle name="Navadno 3 2 2 2 3 3 4 3" xfId="13042"/>
    <cellStyle name="Navadno 3 2 2 2 3 3 4 3 2" xfId="27200"/>
    <cellStyle name="Navadno 3 2 2 2 3 3 4 4" xfId="17300"/>
    <cellStyle name="Navadno 3 2 2 2 3 3 4 5" xfId="29892"/>
    <cellStyle name="Navadno 3 2 2 2 3 3 4 6" xfId="31381"/>
    <cellStyle name="Navadno 3 2 2 2 3 3 5" xfId="3182"/>
    <cellStyle name="Navadno 3 2 2 2 3 3 5 2" xfId="7408"/>
    <cellStyle name="Navadno 3 2 2 2 3 3 5 2 2" xfId="21566"/>
    <cellStyle name="Navadno 3 2 2 2 3 3 5 3" xfId="11634"/>
    <cellStyle name="Navadno 3 2 2 2 3 3 5 3 2" xfId="25792"/>
    <cellStyle name="Navadno 3 2 2 2 3 3 5 4" xfId="15892"/>
    <cellStyle name="Navadno 3 2 2 2 3 3 5 5" xfId="29204"/>
    <cellStyle name="Navadno 3 2 2 2 3 3 5 6" xfId="31382"/>
    <cellStyle name="Navadno 3 2 2 2 3 3 6" xfId="1774"/>
    <cellStyle name="Navadno 3 2 2 2 3 3 6 2" xfId="18716"/>
    <cellStyle name="Navadno 3 2 2 2 3 3 7" xfId="6000"/>
    <cellStyle name="Navadno 3 2 2 2 3 3 7 2" xfId="20158"/>
    <cellStyle name="Navadno 3 2 2 2 3 3 8" xfId="10226"/>
    <cellStyle name="Navadno 3 2 2 2 3 3 8 2" xfId="24384"/>
    <cellStyle name="Navadno 3 2 2 2 3 3 9" xfId="14484"/>
    <cellStyle name="Navadno 3 2 2 2 3 4" xfId="473"/>
    <cellStyle name="Navadno 3 2 2 2 3 4 10" xfId="30669"/>
    <cellStyle name="Navadno 3 2 2 2 3 4 11" xfId="31383"/>
    <cellStyle name="Navadno 3 2 2 2 3 4 2" xfId="1177"/>
    <cellStyle name="Navadno 3 2 2 2 3 4 2 10" xfId="31384"/>
    <cellStyle name="Navadno 3 2 2 2 3 4 2 2" xfId="5438"/>
    <cellStyle name="Navadno 3 2 2 2 3 4 2 2 2" xfId="9664"/>
    <cellStyle name="Navadno 3 2 2 2 3 4 2 2 2 2" xfId="23822"/>
    <cellStyle name="Navadno 3 2 2 2 3 4 2 2 3" xfId="13890"/>
    <cellStyle name="Navadno 3 2 2 2 3 4 2 2 3 2" xfId="28048"/>
    <cellStyle name="Navadno 3 2 2 2 3 4 2 2 4" xfId="18148"/>
    <cellStyle name="Navadno 3 2 2 2 3 4 2 2 5" xfId="30317"/>
    <cellStyle name="Navadno 3 2 2 2 3 4 2 2 6" xfId="31385"/>
    <cellStyle name="Navadno 3 2 2 2 3 4 2 3" xfId="4030"/>
    <cellStyle name="Navadno 3 2 2 2 3 4 2 3 2" xfId="8256"/>
    <cellStyle name="Navadno 3 2 2 2 3 4 2 3 2 2" xfId="22414"/>
    <cellStyle name="Navadno 3 2 2 2 3 4 2 3 3" xfId="12482"/>
    <cellStyle name="Navadno 3 2 2 2 3 4 2 3 3 2" xfId="26640"/>
    <cellStyle name="Navadno 3 2 2 2 3 4 2 3 4" xfId="16740"/>
    <cellStyle name="Navadno 3 2 2 2 3 4 2 3 5" xfId="29629"/>
    <cellStyle name="Navadno 3 2 2 2 3 4 2 3 6" xfId="31386"/>
    <cellStyle name="Navadno 3 2 2 2 3 4 2 4" xfId="2622"/>
    <cellStyle name="Navadno 3 2 2 2 3 4 2 4 2" xfId="19564"/>
    <cellStyle name="Navadno 3 2 2 2 3 4 2 5" xfId="6848"/>
    <cellStyle name="Navadno 3 2 2 2 3 4 2 5 2" xfId="21006"/>
    <cellStyle name="Navadno 3 2 2 2 3 4 2 6" xfId="11074"/>
    <cellStyle name="Navadno 3 2 2 2 3 4 2 6 2" xfId="25232"/>
    <cellStyle name="Navadno 3 2 2 2 3 4 2 7" xfId="15332"/>
    <cellStyle name="Navadno 3 2 2 2 3 4 2 8" xfId="28909"/>
    <cellStyle name="Navadno 3 2 2 2 3 4 2 9" xfId="31021"/>
    <cellStyle name="Navadno 3 2 2 2 3 4 3" xfId="4734"/>
    <cellStyle name="Navadno 3 2 2 2 3 4 3 2" xfId="8960"/>
    <cellStyle name="Navadno 3 2 2 2 3 4 3 2 2" xfId="23118"/>
    <cellStyle name="Navadno 3 2 2 2 3 4 3 3" xfId="13186"/>
    <cellStyle name="Navadno 3 2 2 2 3 4 3 3 2" xfId="27344"/>
    <cellStyle name="Navadno 3 2 2 2 3 4 3 4" xfId="17444"/>
    <cellStyle name="Navadno 3 2 2 2 3 4 3 5" xfId="29965"/>
    <cellStyle name="Navadno 3 2 2 2 3 4 3 6" xfId="31387"/>
    <cellStyle name="Navadno 3 2 2 2 3 4 4" xfId="3326"/>
    <cellStyle name="Navadno 3 2 2 2 3 4 4 2" xfId="7552"/>
    <cellStyle name="Navadno 3 2 2 2 3 4 4 2 2" xfId="21710"/>
    <cellStyle name="Navadno 3 2 2 2 3 4 4 3" xfId="11778"/>
    <cellStyle name="Navadno 3 2 2 2 3 4 4 3 2" xfId="25936"/>
    <cellStyle name="Navadno 3 2 2 2 3 4 4 4" xfId="16036"/>
    <cellStyle name="Navadno 3 2 2 2 3 4 4 5" xfId="29277"/>
    <cellStyle name="Navadno 3 2 2 2 3 4 4 6" xfId="31388"/>
    <cellStyle name="Navadno 3 2 2 2 3 4 5" xfId="1918"/>
    <cellStyle name="Navadno 3 2 2 2 3 4 5 2" xfId="18860"/>
    <cellStyle name="Navadno 3 2 2 2 3 4 6" xfId="6144"/>
    <cellStyle name="Navadno 3 2 2 2 3 4 6 2" xfId="20302"/>
    <cellStyle name="Navadno 3 2 2 2 3 4 7" xfId="10370"/>
    <cellStyle name="Navadno 3 2 2 2 3 4 7 2" xfId="24528"/>
    <cellStyle name="Navadno 3 2 2 2 3 4 8" xfId="14628"/>
    <cellStyle name="Navadno 3 2 2 2 3 4 9" xfId="28557"/>
    <cellStyle name="Navadno 3 2 2 2 3 5" xfId="825"/>
    <cellStyle name="Navadno 3 2 2 2 3 5 10" xfId="31389"/>
    <cellStyle name="Navadno 3 2 2 2 3 5 2" xfId="5086"/>
    <cellStyle name="Navadno 3 2 2 2 3 5 2 2" xfId="9312"/>
    <cellStyle name="Navadno 3 2 2 2 3 5 2 2 2" xfId="23470"/>
    <cellStyle name="Navadno 3 2 2 2 3 5 2 3" xfId="13538"/>
    <cellStyle name="Navadno 3 2 2 2 3 5 2 3 2" xfId="27696"/>
    <cellStyle name="Navadno 3 2 2 2 3 5 2 4" xfId="17796"/>
    <cellStyle name="Navadno 3 2 2 2 3 5 2 5" xfId="30141"/>
    <cellStyle name="Navadno 3 2 2 2 3 5 2 6" xfId="31390"/>
    <cellStyle name="Navadno 3 2 2 2 3 5 3" xfId="3678"/>
    <cellStyle name="Navadno 3 2 2 2 3 5 3 2" xfId="7904"/>
    <cellStyle name="Navadno 3 2 2 2 3 5 3 2 2" xfId="22062"/>
    <cellStyle name="Navadno 3 2 2 2 3 5 3 3" xfId="12130"/>
    <cellStyle name="Navadno 3 2 2 2 3 5 3 3 2" xfId="26288"/>
    <cellStyle name="Navadno 3 2 2 2 3 5 3 4" xfId="16388"/>
    <cellStyle name="Navadno 3 2 2 2 3 5 3 5" xfId="29453"/>
    <cellStyle name="Navadno 3 2 2 2 3 5 3 6" xfId="31391"/>
    <cellStyle name="Navadno 3 2 2 2 3 5 4" xfId="2270"/>
    <cellStyle name="Navadno 3 2 2 2 3 5 4 2" xfId="19212"/>
    <cellStyle name="Navadno 3 2 2 2 3 5 5" xfId="6496"/>
    <cellStyle name="Navadno 3 2 2 2 3 5 5 2" xfId="20654"/>
    <cellStyle name="Navadno 3 2 2 2 3 5 6" xfId="10722"/>
    <cellStyle name="Navadno 3 2 2 2 3 5 6 2" xfId="24880"/>
    <cellStyle name="Navadno 3 2 2 2 3 5 7" xfId="14980"/>
    <cellStyle name="Navadno 3 2 2 2 3 5 8" xfId="28733"/>
    <cellStyle name="Navadno 3 2 2 2 3 5 9" xfId="30845"/>
    <cellStyle name="Navadno 3 2 2 2 3 6" xfId="4350"/>
    <cellStyle name="Navadno 3 2 2 2 3 6 2" xfId="8576"/>
    <cellStyle name="Navadno 3 2 2 2 3 6 2 2" xfId="22734"/>
    <cellStyle name="Navadno 3 2 2 2 3 6 3" xfId="12802"/>
    <cellStyle name="Navadno 3 2 2 2 3 6 3 2" xfId="26960"/>
    <cellStyle name="Navadno 3 2 2 2 3 6 4" xfId="17060"/>
    <cellStyle name="Navadno 3 2 2 2 3 6 5" xfId="29773"/>
    <cellStyle name="Navadno 3 2 2 2 3 6 6" xfId="31392"/>
    <cellStyle name="Navadno 3 2 2 2 3 7" xfId="2942"/>
    <cellStyle name="Navadno 3 2 2 2 3 7 2" xfId="7168"/>
    <cellStyle name="Navadno 3 2 2 2 3 7 2 2" xfId="21326"/>
    <cellStyle name="Navadno 3 2 2 2 3 7 3" xfId="11394"/>
    <cellStyle name="Navadno 3 2 2 2 3 7 3 2" xfId="25552"/>
    <cellStyle name="Navadno 3 2 2 2 3 7 4" xfId="15652"/>
    <cellStyle name="Navadno 3 2 2 2 3 7 5" xfId="29085"/>
    <cellStyle name="Navadno 3 2 2 2 3 7 6" xfId="31393"/>
    <cellStyle name="Navadno 3 2 2 2 3 8" xfId="1502"/>
    <cellStyle name="Navadno 3 2 2 2 3 8 2" xfId="18444"/>
    <cellStyle name="Navadno 3 2 2 2 3 9" xfId="5728"/>
    <cellStyle name="Navadno 3 2 2 2 3 9 2" xfId="19886"/>
    <cellStyle name="Navadno 3 2 2 2 4" xfId="120"/>
    <cellStyle name="Navadno 3 2 2 2 4 10" xfId="14276"/>
    <cellStyle name="Navadno 3 2 2 2 4 11" xfId="28381"/>
    <cellStyle name="Navadno 3 2 2 2 4 12" xfId="30493"/>
    <cellStyle name="Navadno 3 2 2 2 4 13" xfId="31394"/>
    <cellStyle name="Navadno 3 2 2 2 4 2" xfId="280"/>
    <cellStyle name="Navadno 3 2 2 2 4 2 10" xfId="28477"/>
    <cellStyle name="Navadno 3 2 2 2 4 2 11" xfId="30573"/>
    <cellStyle name="Navadno 3 2 2 2 4 2 12" xfId="31395"/>
    <cellStyle name="Navadno 3 2 2 2 4 2 2" xfId="633"/>
    <cellStyle name="Navadno 3 2 2 2 4 2 2 10" xfId="30749"/>
    <cellStyle name="Navadno 3 2 2 2 4 2 2 11" xfId="31396"/>
    <cellStyle name="Navadno 3 2 2 2 4 2 2 2" xfId="1337"/>
    <cellStyle name="Navadno 3 2 2 2 4 2 2 2 10" xfId="31397"/>
    <cellStyle name="Navadno 3 2 2 2 4 2 2 2 2" xfId="5598"/>
    <cellStyle name="Navadno 3 2 2 2 4 2 2 2 2 2" xfId="9824"/>
    <cellStyle name="Navadno 3 2 2 2 4 2 2 2 2 2 2" xfId="23982"/>
    <cellStyle name="Navadno 3 2 2 2 4 2 2 2 2 3" xfId="14050"/>
    <cellStyle name="Navadno 3 2 2 2 4 2 2 2 2 3 2" xfId="28208"/>
    <cellStyle name="Navadno 3 2 2 2 4 2 2 2 2 4" xfId="18308"/>
    <cellStyle name="Navadno 3 2 2 2 4 2 2 2 2 5" xfId="30397"/>
    <cellStyle name="Navadno 3 2 2 2 4 2 2 2 2 6" xfId="31398"/>
    <cellStyle name="Navadno 3 2 2 2 4 2 2 2 3" xfId="4190"/>
    <cellStyle name="Navadno 3 2 2 2 4 2 2 2 3 2" xfId="8416"/>
    <cellStyle name="Navadno 3 2 2 2 4 2 2 2 3 2 2" xfId="22574"/>
    <cellStyle name="Navadno 3 2 2 2 4 2 2 2 3 3" xfId="12642"/>
    <cellStyle name="Navadno 3 2 2 2 4 2 2 2 3 3 2" xfId="26800"/>
    <cellStyle name="Navadno 3 2 2 2 4 2 2 2 3 4" xfId="16900"/>
    <cellStyle name="Navadno 3 2 2 2 4 2 2 2 3 5" xfId="29709"/>
    <cellStyle name="Navadno 3 2 2 2 4 2 2 2 3 6" xfId="31399"/>
    <cellStyle name="Navadno 3 2 2 2 4 2 2 2 4" xfId="2782"/>
    <cellStyle name="Navadno 3 2 2 2 4 2 2 2 4 2" xfId="19724"/>
    <cellStyle name="Navadno 3 2 2 2 4 2 2 2 5" xfId="7008"/>
    <cellStyle name="Navadno 3 2 2 2 4 2 2 2 5 2" xfId="21166"/>
    <cellStyle name="Navadno 3 2 2 2 4 2 2 2 6" xfId="11234"/>
    <cellStyle name="Navadno 3 2 2 2 4 2 2 2 6 2" xfId="25392"/>
    <cellStyle name="Navadno 3 2 2 2 4 2 2 2 7" xfId="15492"/>
    <cellStyle name="Navadno 3 2 2 2 4 2 2 2 8" xfId="28989"/>
    <cellStyle name="Navadno 3 2 2 2 4 2 2 2 9" xfId="31101"/>
    <cellStyle name="Navadno 3 2 2 2 4 2 2 3" xfId="4894"/>
    <cellStyle name="Navadno 3 2 2 2 4 2 2 3 2" xfId="9120"/>
    <cellStyle name="Navadno 3 2 2 2 4 2 2 3 2 2" xfId="23278"/>
    <cellStyle name="Navadno 3 2 2 2 4 2 2 3 3" xfId="13346"/>
    <cellStyle name="Navadno 3 2 2 2 4 2 2 3 3 2" xfId="27504"/>
    <cellStyle name="Navadno 3 2 2 2 4 2 2 3 4" xfId="17604"/>
    <cellStyle name="Navadno 3 2 2 2 4 2 2 3 5" xfId="30045"/>
    <cellStyle name="Navadno 3 2 2 2 4 2 2 3 6" xfId="31400"/>
    <cellStyle name="Navadno 3 2 2 2 4 2 2 4" xfId="3486"/>
    <cellStyle name="Navadno 3 2 2 2 4 2 2 4 2" xfId="7712"/>
    <cellStyle name="Navadno 3 2 2 2 4 2 2 4 2 2" xfId="21870"/>
    <cellStyle name="Navadno 3 2 2 2 4 2 2 4 3" xfId="11938"/>
    <cellStyle name="Navadno 3 2 2 2 4 2 2 4 3 2" xfId="26096"/>
    <cellStyle name="Navadno 3 2 2 2 4 2 2 4 4" xfId="16196"/>
    <cellStyle name="Navadno 3 2 2 2 4 2 2 4 5" xfId="29357"/>
    <cellStyle name="Navadno 3 2 2 2 4 2 2 4 6" xfId="31401"/>
    <cellStyle name="Navadno 3 2 2 2 4 2 2 5" xfId="2078"/>
    <cellStyle name="Navadno 3 2 2 2 4 2 2 5 2" xfId="19020"/>
    <cellStyle name="Navadno 3 2 2 2 4 2 2 6" xfId="6304"/>
    <cellStyle name="Navadno 3 2 2 2 4 2 2 6 2" xfId="20462"/>
    <cellStyle name="Navadno 3 2 2 2 4 2 2 7" xfId="10530"/>
    <cellStyle name="Navadno 3 2 2 2 4 2 2 7 2" xfId="24688"/>
    <cellStyle name="Navadno 3 2 2 2 4 2 2 8" xfId="14788"/>
    <cellStyle name="Navadno 3 2 2 2 4 2 2 9" xfId="28637"/>
    <cellStyle name="Navadno 3 2 2 2 4 2 3" xfId="985"/>
    <cellStyle name="Navadno 3 2 2 2 4 2 3 10" xfId="31402"/>
    <cellStyle name="Navadno 3 2 2 2 4 2 3 2" xfId="5246"/>
    <cellStyle name="Navadno 3 2 2 2 4 2 3 2 2" xfId="9472"/>
    <cellStyle name="Navadno 3 2 2 2 4 2 3 2 2 2" xfId="23630"/>
    <cellStyle name="Navadno 3 2 2 2 4 2 3 2 3" xfId="13698"/>
    <cellStyle name="Navadno 3 2 2 2 4 2 3 2 3 2" xfId="27856"/>
    <cellStyle name="Navadno 3 2 2 2 4 2 3 2 4" xfId="17956"/>
    <cellStyle name="Navadno 3 2 2 2 4 2 3 2 5" xfId="30221"/>
    <cellStyle name="Navadno 3 2 2 2 4 2 3 2 6" xfId="31403"/>
    <cellStyle name="Navadno 3 2 2 2 4 2 3 3" xfId="3838"/>
    <cellStyle name="Navadno 3 2 2 2 4 2 3 3 2" xfId="8064"/>
    <cellStyle name="Navadno 3 2 2 2 4 2 3 3 2 2" xfId="22222"/>
    <cellStyle name="Navadno 3 2 2 2 4 2 3 3 3" xfId="12290"/>
    <cellStyle name="Navadno 3 2 2 2 4 2 3 3 3 2" xfId="26448"/>
    <cellStyle name="Navadno 3 2 2 2 4 2 3 3 4" xfId="16548"/>
    <cellStyle name="Navadno 3 2 2 2 4 2 3 3 5" xfId="29533"/>
    <cellStyle name="Navadno 3 2 2 2 4 2 3 3 6" xfId="31404"/>
    <cellStyle name="Navadno 3 2 2 2 4 2 3 4" xfId="2430"/>
    <cellStyle name="Navadno 3 2 2 2 4 2 3 4 2" xfId="19372"/>
    <cellStyle name="Navadno 3 2 2 2 4 2 3 5" xfId="6656"/>
    <cellStyle name="Navadno 3 2 2 2 4 2 3 5 2" xfId="20814"/>
    <cellStyle name="Navadno 3 2 2 2 4 2 3 6" xfId="10882"/>
    <cellStyle name="Navadno 3 2 2 2 4 2 3 6 2" xfId="25040"/>
    <cellStyle name="Navadno 3 2 2 2 4 2 3 7" xfId="15140"/>
    <cellStyle name="Navadno 3 2 2 2 4 2 3 8" xfId="28813"/>
    <cellStyle name="Navadno 3 2 2 2 4 2 3 9" xfId="30925"/>
    <cellStyle name="Navadno 3 2 2 2 4 2 4" xfId="4542"/>
    <cellStyle name="Navadno 3 2 2 2 4 2 4 2" xfId="8768"/>
    <cellStyle name="Navadno 3 2 2 2 4 2 4 2 2" xfId="22926"/>
    <cellStyle name="Navadno 3 2 2 2 4 2 4 3" xfId="12994"/>
    <cellStyle name="Navadno 3 2 2 2 4 2 4 3 2" xfId="27152"/>
    <cellStyle name="Navadno 3 2 2 2 4 2 4 4" xfId="17252"/>
    <cellStyle name="Navadno 3 2 2 2 4 2 4 5" xfId="29869"/>
    <cellStyle name="Navadno 3 2 2 2 4 2 4 6" xfId="31405"/>
    <cellStyle name="Navadno 3 2 2 2 4 2 5" xfId="3134"/>
    <cellStyle name="Navadno 3 2 2 2 4 2 5 2" xfId="7360"/>
    <cellStyle name="Navadno 3 2 2 2 4 2 5 2 2" xfId="21518"/>
    <cellStyle name="Navadno 3 2 2 2 4 2 5 3" xfId="11586"/>
    <cellStyle name="Navadno 3 2 2 2 4 2 5 3 2" xfId="25744"/>
    <cellStyle name="Navadno 3 2 2 2 4 2 5 4" xfId="15844"/>
    <cellStyle name="Navadno 3 2 2 2 4 2 5 5" xfId="29181"/>
    <cellStyle name="Navadno 3 2 2 2 4 2 5 6" xfId="31406"/>
    <cellStyle name="Navadno 3 2 2 2 4 2 6" xfId="1726"/>
    <cellStyle name="Navadno 3 2 2 2 4 2 6 2" xfId="18668"/>
    <cellStyle name="Navadno 3 2 2 2 4 2 7" xfId="5952"/>
    <cellStyle name="Navadno 3 2 2 2 4 2 7 2" xfId="20110"/>
    <cellStyle name="Navadno 3 2 2 2 4 2 8" xfId="10178"/>
    <cellStyle name="Navadno 3 2 2 2 4 2 8 2" xfId="24336"/>
    <cellStyle name="Navadno 3 2 2 2 4 2 9" xfId="14436"/>
    <cellStyle name="Navadno 3 2 2 2 4 3" xfId="505"/>
    <cellStyle name="Navadno 3 2 2 2 4 3 10" xfId="30685"/>
    <cellStyle name="Navadno 3 2 2 2 4 3 11" xfId="31407"/>
    <cellStyle name="Navadno 3 2 2 2 4 3 2" xfId="1209"/>
    <cellStyle name="Navadno 3 2 2 2 4 3 2 10" xfId="31408"/>
    <cellStyle name="Navadno 3 2 2 2 4 3 2 2" xfId="5470"/>
    <cellStyle name="Navadno 3 2 2 2 4 3 2 2 2" xfId="9696"/>
    <cellStyle name="Navadno 3 2 2 2 4 3 2 2 2 2" xfId="23854"/>
    <cellStyle name="Navadno 3 2 2 2 4 3 2 2 3" xfId="13922"/>
    <cellStyle name="Navadno 3 2 2 2 4 3 2 2 3 2" xfId="28080"/>
    <cellStyle name="Navadno 3 2 2 2 4 3 2 2 4" xfId="18180"/>
    <cellStyle name="Navadno 3 2 2 2 4 3 2 2 5" xfId="30333"/>
    <cellStyle name="Navadno 3 2 2 2 4 3 2 2 6" xfId="31409"/>
    <cellStyle name="Navadno 3 2 2 2 4 3 2 3" xfId="4062"/>
    <cellStyle name="Navadno 3 2 2 2 4 3 2 3 2" xfId="8288"/>
    <cellStyle name="Navadno 3 2 2 2 4 3 2 3 2 2" xfId="22446"/>
    <cellStyle name="Navadno 3 2 2 2 4 3 2 3 3" xfId="12514"/>
    <cellStyle name="Navadno 3 2 2 2 4 3 2 3 3 2" xfId="26672"/>
    <cellStyle name="Navadno 3 2 2 2 4 3 2 3 4" xfId="16772"/>
    <cellStyle name="Navadno 3 2 2 2 4 3 2 3 5" xfId="29645"/>
    <cellStyle name="Navadno 3 2 2 2 4 3 2 3 6" xfId="31410"/>
    <cellStyle name="Navadno 3 2 2 2 4 3 2 4" xfId="2654"/>
    <cellStyle name="Navadno 3 2 2 2 4 3 2 4 2" xfId="19596"/>
    <cellStyle name="Navadno 3 2 2 2 4 3 2 5" xfId="6880"/>
    <cellStyle name="Navadno 3 2 2 2 4 3 2 5 2" xfId="21038"/>
    <cellStyle name="Navadno 3 2 2 2 4 3 2 6" xfId="11106"/>
    <cellStyle name="Navadno 3 2 2 2 4 3 2 6 2" xfId="25264"/>
    <cellStyle name="Navadno 3 2 2 2 4 3 2 7" xfId="15364"/>
    <cellStyle name="Navadno 3 2 2 2 4 3 2 8" xfId="28925"/>
    <cellStyle name="Navadno 3 2 2 2 4 3 2 9" xfId="31037"/>
    <cellStyle name="Navadno 3 2 2 2 4 3 3" xfId="4766"/>
    <cellStyle name="Navadno 3 2 2 2 4 3 3 2" xfId="8992"/>
    <cellStyle name="Navadno 3 2 2 2 4 3 3 2 2" xfId="23150"/>
    <cellStyle name="Navadno 3 2 2 2 4 3 3 3" xfId="13218"/>
    <cellStyle name="Navadno 3 2 2 2 4 3 3 3 2" xfId="27376"/>
    <cellStyle name="Navadno 3 2 2 2 4 3 3 4" xfId="17476"/>
    <cellStyle name="Navadno 3 2 2 2 4 3 3 5" xfId="29981"/>
    <cellStyle name="Navadno 3 2 2 2 4 3 3 6" xfId="31411"/>
    <cellStyle name="Navadno 3 2 2 2 4 3 4" xfId="3358"/>
    <cellStyle name="Navadno 3 2 2 2 4 3 4 2" xfId="7584"/>
    <cellStyle name="Navadno 3 2 2 2 4 3 4 2 2" xfId="21742"/>
    <cellStyle name="Navadno 3 2 2 2 4 3 4 3" xfId="11810"/>
    <cellStyle name="Navadno 3 2 2 2 4 3 4 3 2" xfId="25968"/>
    <cellStyle name="Navadno 3 2 2 2 4 3 4 4" xfId="16068"/>
    <cellStyle name="Navadno 3 2 2 2 4 3 4 5" xfId="29293"/>
    <cellStyle name="Navadno 3 2 2 2 4 3 4 6" xfId="31412"/>
    <cellStyle name="Navadno 3 2 2 2 4 3 5" xfId="1950"/>
    <cellStyle name="Navadno 3 2 2 2 4 3 5 2" xfId="18892"/>
    <cellStyle name="Navadno 3 2 2 2 4 3 6" xfId="6176"/>
    <cellStyle name="Navadno 3 2 2 2 4 3 6 2" xfId="20334"/>
    <cellStyle name="Navadno 3 2 2 2 4 3 7" xfId="10402"/>
    <cellStyle name="Navadno 3 2 2 2 4 3 7 2" xfId="24560"/>
    <cellStyle name="Navadno 3 2 2 2 4 3 8" xfId="14660"/>
    <cellStyle name="Navadno 3 2 2 2 4 3 9" xfId="28573"/>
    <cellStyle name="Navadno 3 2 2 2 4 4" xfId="857"/>
    <cellStyle name="Navadno 3 2 2 2 4 4 10" xfId="31413"/>
    <cellStyle name="Navadno 3 2 2 2 4 4 2" xfId="5118"/>
    <cellStyle name="Navadno 3 2 2 2 4 4 2 2" xfId="9344"/>
    <cellStyle name="Navadno 3 2 2 2 4 4 2 2 2" xfId="23502"/>
    <cellStyle name="Navadno 3 2 2 2 4 4 2 3" xfId="13570"/>
    <cellStyle name="Navadno 3 2 2 2 4 4 2 3 2" xfId="27728"/>
    <cellStyle name="Navadno 3 2 2 2 4 4 2 4" xfId="17828"/>
    <cellStyle name="Navadno 3 2 2 2 4 4 2 5" xfId="30157"/>
    <cellStyle name="Navadno 3 2 2 2 4 4 2 6" xfId="31414"/>
    <cellStyle name="Navadno 3 2 2 2 4 4 3" xfId="3710"/>
    <cellStyle name="Navadno 3 2 2 2 4 4 3 2" xfId="7936"/>
    <cellStyle name="Navadno 3 2 2 2 4 4 3 2 2" xfId="22094"/>
    <cellStyle name="Navadno 3 2 2 2 4 4 3 3" xfId="12162"/>
    <cellStyle name="Navadno 3 2 2 2 4 4 3 3 2" xfId="26320"/>
    <cellStyle name="Navadno 3 2 2 2 4 4 3 4" xfId="16420"/>
    <cellStyle name="Navadno 3 2 2 2 4 4 3 5" xfId="29469"/>
    <cellStyle name="Navadno 3 2 2 2 4 4 3 6" xfId="31415"/>
    <cellStyle name="Navadno 3 2 2 2 4 4 4" xfId="2302"/>
    <cellStyle name="Navadno 3 2 2 2 4 4 4 2" xfId="19244"/>
    <cellStyle name="Navadno 3 2 2 2 4 4 5" xfId="6528"/>
    <cellStyle name="Navadno 3 2 2 2 4 4 5 2" xfId="20686"/>
    <cellStyle name="Navadno 3 2 2 2 4 4 6" xfId="10754"/>
    <cellStyle name="Navadno 3 2 2 2 4 4 6 2" xfId="24912"/>
    <cellStyle name="Navadno 3 2 2 2 4 4 7" xfId="15012"/>
    <cellStyle name="Navadno 3 2 2 2 4 4 8" xfId="28749"/>
    <cellStyle name="Navadno 3 2 2 2 4 4 9" xfId="30861"/>
    <cellStyle name="Navadno 3 2 2 2 4 5" xfId="4382"/>
    <cellStyle name="Navadno 3 2 2 2 4 5 2" xfId="8608"/>
    <cellStyle name="Navadno 3 2 2 2 4 5 2 2" xfId="22766"/>
    <cellStyle name="Navadno 3 2 2 2 4 5 3" xfId="12834"/>
    <cellStyle name="Navadno 3 2 2 2 4 5 3 2" xfId="26992"/>
    <cellStyle name="Navadno 3 2 2 2 4 5 4" xfId="17092"/>
    <cellStyle name="Navadno 3 2 2 2 4 5 5" xfId="29789"/>
    <cellStyle name="Navadno 3 2 2 2 4 5 6" xfId="31416"/>
    <cellStyle name="Navadno 3 2 2 2 4 6" xfId="2974"/>
    <cellStyle name="Navadno 3 2 2 2 4 6 2" xfId="7200"/>
    <cellStyle name="Navadno 3 2 2 2 4 6 2 2" xfId="21358"/>
    <cellStyle name="Navadno 3 2 2 2 4 6 3" xfId="11426"/>
    <cellStyle name="Navadno 3 2 2 2 4 6 3 2" xfId="25584"/>
    <cellStyle name="Navadno 3 2 2 2 4 6 4" xfId="15684"/>
    <cellStyle name="Navadno 3 2 2 2 4 6 5" xfId="29101"/>
    <cellStyle name="Navadno 3 2 2 2 4 6 6" xfId="31417"/>
    <cellStyle name="Navadno 3 2 2 2 4 7" xfId="1566"/>
    <cellStyle name="Navadno 3 2 2 2 4 7 2" xfId="18508"/>
    <cellStyle name="Navadno 3 2 2 2 4 8" xfId="5792"/>
    <cellStyle name="Navadno 3 2 2 2 4 8 2" xfId="19950"/>
    <cellStyle name="Navadno 3 2 2 2 4 9" xfId="10018"/>
    <cellStyle name="Navadno 3 2 2 2 4 9 2" xfId="24176"/>
    <cellStyle name="Navadno 3 2 2 2 5" xfId="50"/>
    <cellStyle name="Navadno 3 2 2 2 5 10" xfId="14244"/>
    <cellStyle name="Navadno 3 2 2 2 5 11" xfId="28349"/>
    <cellStyle name="Navadno 3 2 2 2 5 12" xfId="30461"/>
    <cellStyle name="Navadno 3 2 2 2 5 13" xfId="31418"/>
    <cellStyle name="Navadno 3 2 2 2 5 2" xfId="216"/>
    <cellStyle name="Navadno 3 2 2 2 5 2 10" xfId="28461"/>
    <cellStyle name="Navadno 3 2 2 2 5 2 11" xfId="30541"/>
    <cellStyle name="Navadno 3 2 2 2 5 2 12" xfId="31419"/>
    <cellStyle name="Navadno 3 2 2 2 5 2 2" xfId="569"/>
    <cellStyle name="Navadno 3 2 2 2 5 2 2 10" xfId="30717"/>
    <cellStyle name="Navadno 3 2 2 2 5 2 2 11" xfId="31420"/>
    <cellStyle name="Navadno 3 2 2 2 5 2 2 2" xfId="1273"/>
    <cellStyle name="Navadno 3 2 2 2 5 2 2 2 10" xfId="31421"/>
    <cellStyle name="Navadno 3 2 2 2 5 2 2 2 2" xfId="5534"/>
    <cellStyle name="Navadno 3 2 2 2 5 2 2 2 2 2" xfId="9760"/>
    <cellStyle name="Navadno 3 2 2 2 5 2 2 2 2 2 2" xfId="23918"/>
    <cellStyle name="Navadno 3 2 2 2 5 2 2 2 2 3" xfId="13986"/>
    <cellStyle name="Navadno 3 2 2 2 5 2 2 2 2 3 2" xfId="28144"/>
    <cellStyle name="Navadno 3 2 2 2 5 2 2 2 2 4" xfId="18244"/>
    <cellStyle name="Navadno 3 2 2 2 5 2 2 2 2 5" xfId="30365"/>
    <cellStyle name="Navadno 3 2 2 2 5 2 2 2 2 6" xfId="31422"/>
    <cellStyle name="Navadno 3 2 2 2 5 2 2 2 3" xfId="4126"/>
    <cellStyle name="Navadno 3 2 2 2 5 2 2 2 3 2" xfId="8352"/>
    <cellStyle name="Navadno 3 2 2 2 5 2 2 2 3 2 2" xfId="22510"/>
    <cellStyle name="Navadno 3 2 2 2 5 2 2 2 3 3" xfId="12578"/>
    <cellStyle name="Navadno 3 2 2 2 5 2 2 2 3 3 2" xfId="26736"/>
    <cellStyle name="Navadno 3 2 2 2 5 2 2 2 3 4" xfId="16836"/>
    <cellStyle name="Navadno 3 2 2 2 5 2 2 2 3 5" xfId="29677"/>
    <cellStyle name="Navadno 3 2 2 2 5 2 2 2 3 6" xfId="31423"/>
    <cellStyle name="Navadno 3 2 2 2 5 2 2 2 4" xfId="2718"/>
    <cellStyle name="Navadno 3 2 2 2 5 2 2 2 4 2" xfId="19660"/>
    <cellStyle name="Navadno 3 2 2 2 5 2 2 2 5" xfId="6944"/>
    <cellStyle name="Navadno 3 2 2 2 5 2 2 2 5 2" xfId="21102"/>
    <cellStyle name="Navadno 3 2 2 2 5 2 2 2 6" xfId="11170"/>
    <cellStyle name="Navadno 3 2 2 2 5 2 2 2 6 2" xfId="25328"/>
    <cellStyle name="Navadno 3 2 2 2 5 2 2 2 7" xfId="15428"/>
    <cellStyle name="Navadno 3 2 2 2 5 2 2 2 8" xfId="28957"/>
    <cellStyle name="Navadno 3 2 2 2 5 2 2 2 9" xfId="31069"/>
    <cellStyle name="Navadno 3 2 2 2 5 2 2 3" xfId="4830"/>
    <cellStyle name="Navadno 3 2 2 2 5 2 2 3 2" xfId="9056"/>
    <cellStyle name="Navadno 3 2 2 2 5 2 2 3 2 2" xfId="23214"/>
    <cellStyle name="Navadno 3 2 2 2 5 2 2 3 3" xfId="13282"/>
    <cellStyle name="Navadno 3 2 2 2 5 2 2 3 3 2" xfId="27440"/>
    <cellStyle name="Navadno 3 2 2 2 5 2 2 3 4" xfId="17540"/>
    <cellStyle name="Navadno 3 2 2 2 5 2 2 3 5" xfId="30013"/>
    <cellStyle name="Navadno 3 2 2 2 5 2 2 3 6" xfId="31424"/>
    <cellStyle name="Navadno 3 2 2 2 5 2 2 4" xfId="3422"/>
    <cellStyle name="Navadno 3 2 2 2 5 2 2 4 2" xfId="7648"/>
    <cellStyle name="Navadno 3 2 2 2 5 2 2 4 2 2" xfId="21806"/>
    <cellStyle name="Navadno 3 2 2 2 5 2 2 4 3" xfId="11874"/>
    <cellStyle name="Navadno 3 2 2 2 5 2 2 4 3 2" xfId="26032"/>
    <cellStyle name="Navadno 3 2 2 2 5 2 2 4 4" xfId="16132"/>
    <cellStyle name="Navadno 3 2 2 2 5 2 2 4 5" xfId="29325"/>
    <cellStyle name="Navadno 3 2 2 2 5 2 2 4 6" xfId="31425"/>
    <cellStyle name="Navadno 3 2 2 2 5 2 2 5" xfId="2014"/>
    <cellStyle name="Navadno 3 2 2 2 5 2 2 5 2" xfId="18956"/>
    <cellStyle name="Navadno 3 2 2 2 5 2 2 6" xfId="6240"/>
    <cellStyle name="Navadno 3 2 2 2 5 2 2 6 2" xfId="20398"/>
    <cellStyle name="Navadno 3 2 2 2 5 2 2 7" xfId="10466"/>
    <cellStyle name="Navadno 3 2 2 2 5 2 2 7 2" xfId="24624"/>
    <cellStyle name="Navadno 3 2 2 2 5 2 2 8" xfId="14724"/>
    <cellStyle name="Navadno 3 2 2 2 5 2 2 9" xfId="28605"/>
    <cellStyle name="Navadno 3 2 2 2 5 2 3" xfId="921"/>
    <cellStyle name="Navadno 3 2 2 2 5 2 3 10" xfId="31426"/>
    <cellStyle name="Navadno 3 2 2 2 5 2 3 2" xfId="5182"/>
    <cellStyle name="Navadno 3 2 2 2 5 2 3 2 2" xfId="9408"/>
    <cellStyle name="Navadno 3 2 2 2 5 2 3 2 2 2" xfId="23566"/>
    <cellStyle name="Navadno 3 2 2 2 5 2 3 2 3" xfId="13634"/>
    <cellStyle name="Navadno 3 2 2 2 5 2 3 2 3 2" xfId="27792"/>
    <cellStyle name="Navadno 3 2 2 2 5 2 3 2 4" xfId="17892"/>
    <cellStyle name="Navadno 3 2 2 2 5 2 3 2 5" xfId="30189"/>
    <cellStyle name="Navadno 3 2 2 2 5 2 3 2 6" xfId="31427"/>
    <cellStyle name="Navadno 3 2 2 2 5 2 3 3" xfId="3774"/>
    <cellStyle name="Navadno 3 2 2 2 5 2 3 3 2" xfId="8000"/>
    <cellStyle name="Navadno 3 2 2 2 5 2 3 3 2 2" xfId="22158"/>
    <cellStyle name="Navadno 3 2 2 2 5 2 3 3 3" xfId="12226"/>
    <cellStyle name="Navadno 3 2 2 2 5 2 3 3 3 2" xfId="26384"/>
    <cellStyle name="Navadno 3 2 2 2 5 2 3 3 4" xfId="16484"/>
    <cellStyle name="Navadno 3 2 2 2 5 2 3 3 5" xfId="29501"/>
    <cellStyle name="Navadno 3 2 2 2 5 2 3 3 6" xfId="31428"/>
    <cellStyle name="Navadno 3 2 2 2 5 2 3 4" xfId="2366"/>
    <cellStyle name="Navadno 3 2 2 2 5 2 3 4 2" xfId="19308"/>
    <cellStyle name="Navadno 3 2 2 2 5 2 3 5" xfId="6592"/>
    <cellStyle name="Navadno 3 2 2 2 5 2 3 5 2" xfId="20750"/>
    <cellStyle name="Navadno 3 2 2 2 5 2 3 6" xfId="10818"/>
    <cellStyle name="Navadno 3 2 2 2 5 2 3 6 2" xfId="24976"/>
    <cellStyle name="Navadno 3 2 2 2 5 2 3 7" xfId="15076"/>
    <cellStyle name="Navadno 3 2 2 2 5 2 3 8" xfId="28781"/>
    <cellStyle name="Navadno 3 2 2 2 5 2 3 9" xfId="30893"/>
    <cellStyle name="Navadno 3 2 2 2 5 2 4" xfId="4478"/>
    <cellStyle name="Navadno 3 2 2 2 5 2 4 2" xfId="8704"/>
    <cellStyle name="Navadno 3 2 2 2 5 2 4 2 2" xfId="22862"/>
    <cellStyle name="Navadno 3 2 2 2 5 2 4 3" xfId="12930"/>
    <cellStyle name="Navadno 3 2 2 2 5 2 4 3 2" xfId="27088"/>
    <cellStyle name="Navadno 3 2 2 2 5 2 4 4" xfId="17188"/>
    <cellStyle name="Navadno 3 2 2 2 5 2 4 5" xfId="29837"/>
    <cellStyle name="Navadno 3 2 2 2 5 2 4 6" xfId="31429"/>
    <cellStyle name="Navadno 3 2 2 2 5 2 5" xfId="3070"/>
    <cellStyle name="Navadno 3 2 2 2 5 2 5 2" xfId="7296"/>
    <cellStyle name="Navadno 3 2 2 2 5 2 5 2 2" xfId="21454"/>
    <cellStyle name="Navadno 3 2 2 2 5 2 5 3" xfId="11522"/>
    <cellStyle name="Navadno 3 2 2 2 5 2 5 3 2" xfId="25680"/>
    <cellStyle name="Navadno 3 2 2 2 5 2 5 4" xfId="15780"/>
    <cellStyle name="Navadno 3 2 2 2 5 2 5 5" xfId="29149"/>
    <cellStyle name="Navadno 3 2 2 2 5 2 5 6" xfId="31430"/>
    <cellStyle name="Navadno 3 2 2 2 5 2 6" xfId="1662"/>
    <cellStyle name="Navadno 3 2 2 2 5 2 6 2" xfId="18604"/>
    <cellStyle name="Navadno 3 2 2 2 5 2 7" xfId="5888"/>
    <cellStyle name="Navadno 3 2 2 2 5 2 7 2" xfId="20046"/>
    <cellStyle name="Navadno 3 2 2 2 5 2 8" xfId="10114"/>
    <cellStyle name="Navadno 3 2 2 2 5 2 8 2" xfId="24272"/>
    <cellStyle name="Navadno 3 2 2 2 5 2 9" xfId="14372"/>
    <cellStyle name="Navadno 3 2 2 2 5 3" xfId="441"/>
    <cellStyle name="Navadno 3 2 2 2 5 3 10" xfId="30653"/>
    <cellStyle name="Navadno 3 2 2 2 5 3 11" xfId="31431"/>
    <cellStyle name="Navadno 3 2 2 2 5 3 2" xfId="1145"/>
    <cellStyle name="Navadno 3 2 2 2 5 3 2 10" xfId="31432"/>
    <cellStyle name="Navadno 3 2 2 2 5 3 2 2" xfId="5406"/>
    <cellStyle name="Navadno 3 2 2 2 5 3 2 2 2" xfId="9632"/>
    <cellStyle name="Navadno 3 2 2 2 5 3 2 2 2 2" xfId="23790"/>
    <cellStyle name="Navadno 3 2 2 2 5 3 2 2 3" xfId="13858"/>
    <cellStyle name="Navadno 3 2 2 2 5 3 2 2 3 2" xfId="28016"/>
    <cellStyle name="Navadno 3 2 2 2 5 3 2 2 4" xfId="18116"/>
    <cellStyle name="Navadno 3 2 2 2 5 3 2 2 5" xfId="30301"/>
    <cellStyle name="Navadno 3 2 2 2 5 3 2 2 6" xfId="31433"/>
    <cellStyle name="Navadno 3 2 2 2 5 3 2 3" xfId="3998"/>
    <cellStyle name="Navadno 3 2 2 2 5 3 2 3 2" xfId="8224"/>
    <cellStyle name="Navadno 3 2 2 2 5 3 2 3 2 2" xfId="22382"/>
    <cellStyle name="Navadno 3 2 2 2 5 3 2 3 3" xfId="12450"/>
    <cellStyle name="Navadno 3 2 2 2 5 3 2 3 3 2" xfId="26608"/>
    <cellStyle name="Navadno 3 2 2 2 5 3 2 3 4" xfId="16708"/>
    <cellStyle name="Navadno 3 2 2 2 5 3 2 3 5" xfId="29613"/>
    <cellStyle name="Navadno 3 2 2 2 5 3 2 3 6" xfId="31434"/>
    <cellStyle name="Navadno 3 2 2 2 5 3 2 4" xfId="2590"/>
    <cellStyle name="Navadno 3 2 2 2 5 3 2 4 2" xfId="19532"/>
    <cellStyle name="Navadno 3 2 2 2 5 3 2 5" xfId="6816"/>
    <cellStyle name="Navadno 3 2 2 2 5 3 2 5 2" xfId="20974"/>
    <cellStyle name="Navadno 3 2 2 2 5 3 2 6" xfId="11042"/>
    <cellStyle name="Navadno 3 2 2 2 5 3 2 6 2" xfId="25200"/>
    <cellStyle name="Navadno 3 2 2 2 5 3 2 7" xfId="15300"/>
    <cellStyle name="Navadno 3 2 2 2 5 3 2 8" xfId="28893"/>
    <cellStyle name="Navadno 3 2 2 2 5 3 2 9" xfId="31005"/>
    <cellStyle name="Navadno 3 2 2 2 5 3 3" xfId="4702"/>
    <cellStyle name="Navadno 3 2 2 2 5 3 3 2" xfId="8928"/>
    <cellStyle name="Navadno 3 2 2 2 5 3 3 2 2" xfId="23086"/>
    <cellStyle name="Navadno 3 2 2 2 5 3 3 3" xfId="13154"/>
    <cellStyle name="Navadno 3 2 2 2 5 3 3 3 2" xfId="27312"/>
    <cellStyle name="Navadno 3 2 2 2 5 3 3 4" xfId="17412"/>
    <cellStyle name="Navadno 3 2 2 2 5 3 3 5" xfId="29949"/>
    <cellStyle name="Navadno 3 2 2 2 5 3 3 6" xfId="31435"/>
    <cellStyle name="Navadno 3 2 2 2 5 3 4" xfId="3294"/>
    <cellStyle name="Navadno 3 2 2 2 5 3 4 2" xfId="7520"/>
    <cellStyle name="Navadno 3 2 2 2 5 3 4 2 2" xfId="21678"/>
    <cellStyle name="Navadno 3 2 2 2 5 3 4 3" xfId="11746"/>
    <cellStyle name="Navadno 3 2 2 2 5 3 4 3 2" xfId="25904"/>
    <cellStyle name="Navadno 3 2 2 2 5 3 4 4" xfId="16004"/>
    <cellStyle name="Navadno 3 2 2 2 5 3 4 5" xfId="29261"/>
    <cellStyle name="Navadno 3 2 2 2 5 3 4 6" xfId="31436"/>
    <cellStyle name="Navadno 3 2 2 2 5 3 5" xfId="1886"/>
    <cellStyle name="Navadno 3 2 2 2 5 3 5 2" xfId="18828"/>
    <cellStyle name="Navadno 3 2 2 2 5 3 6" xfId="6112"/>
    <cellStyle name="Navadno 3 2 2 2 5 3 6 2" xfId="20270"/>
    <cellStyle name="Navadno 3 2 2 2 5 3 7" xfId="10338"/>
    <cellStyle name="Navadno 3 2 2 2 5 3 7 2" xfId="24496"/>
    <cellStyle name="Navadno 3 2 2 2 5 3 8" xfId="14596"/>
    <cellStyle name="Navadno 3 2 2 2 5 3 9" xfId="28541"/>
    <cellStyle name="Navadno 3 2 2 2 5 4" xfId="793"/>
    <cellStyle name="Navadno 3 2 2 2 5 4 10" xfId="31437"/>
    <cellStyle name="Navadno 3 2 2 2 5 4 2" xfId="5054"/>
    <cellStyle name="Navadno 3 2 2 2 5 4 2 2" xfId="9280"/>
    <cellStyle name="Navadno 3 2 2 2 5 4 2 2 2" xfId="23438"/>
    <cellStyle name="Navadno 3 2 2 2 5 4 2 3" xfId="13506"/>
    <cellStyle name="Navadno 3 2 2 2 5 4 2 3 2" xfId="27664"/>
    <cellStyle name="Navadno 3 2 2 2 5 4 2 4" xfId="17764"/>
    <cellStyle name="Navadno 3 2 2 2 5 4 2 5" xfId="30125"/>
    <cellStyle name="Navadno 3 2 2 2 5 4 2 6" xfId="31438"/>
    <cellStyle name="Navadno 3 2 2 2 5 4 3" xfId="3646"/>
    <cellStyle name="Navadno 3 2 2 2 5 4 3 2" xfId="7872"/>
    <cellStyle name="Navadno 3 2 2 2 5 4 3 2 2" xfId="22030"/>
    <cellStyle name="Navadno 3 2 2 2 5 4 3 3" xfId="12098"/>
    <cellStyle name="Navadno 3 2 2 2 5 4 3 3 2" xfId="26256"/>
    <cellStyle name="Navadno 3 2 2 2 5 4 3 4" xfId="16356"/>
    <cellStyle name="Navadno 3 2 2 2 5 4 3 5" xfId="29437"/>
    <cellStyle name="Navadno 3 2 2 2 5 4 3 6" xfId="31439"/>
    <cellStyle name="Navadno 3 2 2 2 5 4 4" xfId="2238"/>
    <cellStyle name="Navadno 3 2 2 2 5 4 4 2" xfId="19180"/>
    <cellStyle name="Navadno 3 2 2 2 5 4 5" xfId="6464"/>
    <cellStyle name="Navadno 3 2 2 2 5 4 5 2" xfId="20622"/>
    <cellStyle name="Navadno 3 2 2 2 5 4 6" xfId="10690"/>
    <cellStyle name="Navadno 3 2 2 2 5 4 6 2" xfId="24848"/>
    <cellStyle name="Navadno 3 2 2 2 5 4 7" xfId="14948"/>
    <cellStyle name="Navadno 3 2 2 2 5 4 8" xfId="28717"/>
    <cellStyle name="Navadno 3 2 2 2 5 4 9" xfId="30829"/>
    <cellStyle name="Navadno 3 2 2 2 5 5" xfId="4318"/>
    <cellStyle name="Navadno 3 2 2 2 5 5 2" xfId="8544"/>
    <cellStyle name="Navadno 3 2 2 2 5 5 2 2" xfId="22702"/>
    <cellStyle name="Navadno 3 2 2 2 5 5 3" xfId="12770"/>
    <cellStyle name="Navadno 3 2 2 2 5 5 3 2" xfId="26928"/>
    <cellStyle name="Navadno 3 2 2 2 5 5 4" xfId="17028"/>
    <cellStyle name="Navadno 3 2 2 2 5 5 5" xfId="29757"/>
    <cellStyle name="Navadno 3 2 2 2 5 5 6" xfId="31440"/>
    <cellStyle name="Navadno 3 2 2 2 5 6" xfId="2910"/>
    <cellStyle name="Navadno 3 2 2 2 5 6 2" xfId="7136"/>
    <cellStyle name="Navadno 3 2 2 2 5 6 2 2" xfId="21294"/>
    <cellStyle name="Navadno 3 2 2 2 5 6 3" xfId="11362"/>
    <cellStyle name="Navadno 3 2 2 2 5 6 3 2" xfId="25520"/>
    <cellStyle name="Navadno 3 2 2 2 5 6 4" xfId="15620"/>
    <cellStyle name="Navadno 3 2 2 2 5 6 5" xfId="29069"/>
    <cellStyle name="Navadno 3 2 2 2 5 6 6" xfId="31441"/>
    <cellStyle name="Navadno 3 2 2 2 5 7" xfId="1534"/>
    <cellStyle name="Navadno 3 2 2 2 5 7 2" xfId="18476"/>
    <cellStyle name="Navadno 3 2 2 2 5 8" xfId="5760"/>
    <cellStyle name="Navadno 3 2 2 2 5 8 2" xfId="19918"/>
    <cellStyle name="Navadno 3 2 2 2 5 9" xfId="9986"/>
    <cellStyle name="Navadno 3 2 2 2 5 9 2" xfId="24144"/>
    <cellStyle name="Navadno 3 2 2 2 6" xfId="156"/>
    <cellStyle name="Navadno 3 2 2 2 6 10" xfId="28430"/>
    <cellStyle name="Navadno 3 2 2 2 6 11" xfId="30510"/>
    <cellStyle name="Navadno 3 2 2 2 6 12" xfId="31442"/>
    <cellStyle name="Navadno 3 2 2 2 6 2" xfId="541"/>
    <cellStyle name="Navadno 3 2 2 2 6 2 10" xfId="30702"/>
    <cellStyle name="Navadno 3 2 2 2 6 2 11" xfId="31443"/>
    <cellStyle name="Navadno 3 2 2 2 6 2 2" xfId="1245"/>
    <cellStyle name="Navadno 3 2 2 2 6 2 2 10" xfId="31444"/>
    <cellStyle name="Navadno 3 2 2 2 6 2 2 2" xfId="5506"/>
    <cellStyle name="Navadno 3 2 2 2 6 2 2 2 2" xfId="9732"/>
    <cellStyle name="Navadno 3 2 2 2 6 2 2 2 2 2" xfId="23890"/>
    <cellStyle name="Navadno 3 2 2 2 6 2 2 2 3" xfId="13958"/>
    <cellStyle name="Navadno 3 2 2 2 6 2 2 2 3 2" xfId="28116"/>
    <cellStyle name="Navadno 3 2 2 2 6 2 2 2 4" xfId="18216"/>
    <cellStyle name="Navadno 3 2 2 2 6 2 2 2 5" xfId="30350"/>
    <cellStyle name="Navadno 3 2 2 2 6 2 2 2 6" xfId="31445"/>
    <cellStyle name="Navadno 3 2 2 2 6 2 2 3" xfId="4098"/>
    <cellStyle name="Navadno 3 2 2 2 6 2 2 3 2" xfId="8324"/>
    <cellStyle name="Navadno 3 2 2 2 6 2 2 3 2 2" xfId="22482"/>
    <cellStyle name="Navadno 3 2 2 2 6 2 2 3 3" xfId="12550"/>
    <cellStyle name="Navadno 3 2 2 2 6 2 2 3 3 2" xfId="26708"/>
    <cellStyle name="Navadno 3 2 2 2 6 2 2 3 4" xfId="16808"/>
    <cellStyle name="Navadno 3 2 2 2 6 2 2 3 5" xfId="29662"/>
    <cellStyle name="Navadno 3 2 2 2 6 2 2 3 6" xfId="31446"/>
    <cellStyle name="Navadno 3 2 2 2 6 2 2 4" xfId="2690"/>
    <cellStyle name="Navadno 3 2 2 2 6 2 2 4 2" xfId="19632"/>
    <cellStyle name="Navadno 3 2 2 2 6 2 2 5" xfId="6916"/>
    <cellStyle name="Navadno 3 2 2 2 6 2 2 5 2" xfId="21074"/>
    <cellStyle name="Navadno 3 2 2 2 6 2 2 6" xfId="11142"/>
    <cellStyle name="Navadno 3 2 2 2 6 2 2 6 2" xfId="25300"/>
    <cellStyle name="Navadno 3 2 2 2 6 2 2 7" xfId="15400"/>
    <cellStyle name="Navadno 3 2 2 2 6 2 2 8" xfId="28942"/>
    <cellStyle name="Navadno 3 2 2 2 6 2 2 9" xfId="31054"/>
    <cellStyle name="Navadno 3 2 2 2 6 2 3" xfId="4802"/>
    <cellStyle name="Navadno 3 2 2 2 6 2 3 2" xfId="9028"/>
    <cellStyle name="Navadno 3 2 2 2 6 2 3 2 2" xfId="23186"/>
    <cellStyle name="Navadno 3 2 2 2 6 2 3 3" xfId="13254"/>
    <cellStyle name="Navadno 3 2 2 2 6 2 3 3 2" xfId="27412"/>
    <cellStyle name="Navadno 3 2 2 2 6 2 3 4" xfId="17512"/>
    <cellStyle name="Navadno 3 2 2 2 6 2 3 5" xfId="29998"/>
    <cellStyle name="Navadno 3 2 2 2 6 2 3 6" xfId="31447"/>
    <cellStyle name="Navadno 3 2 2 2 6 2 4" xfId="3394"/>
    <cellStyle name="Navadno 3 2 2 2 6 2 4 2" xfId="7620"/>
    <cellStyle name="Navadno 3 2 2 2 6 2 4 2 2" xfId="21778"/>
    <cellStyle name="Navadno 3 2 2 2 6 2 4 3" xfId="11846"/>
    <cellStyle name="Navadno 3 2 2 2 6 2 4 3 2" xfId="26004"/>
    <cellStyle name="Navadno 3 2 2 2 6 2 4 4" xfId="16104"/>
    <cellStyle name="Navadno 3 2 2 2 6 2 4 5" xfId="29310"/>
    <cellStyle name="Navadno 3 2 2 2 6 2 4 6" xfId="31448"/>
    <cellStyle name="Navadno 3 2 2 2 6 2 5" xfId="1986"/>
    <cellStyle name="Navadno 3 2 2 2 6 2 5 2" xfId="18928"/>
    <cellStyle name="Navadno 3 2 2 2 6 2 6" xfId="6212"/>
    <cellStyle name="Navadno 3 2 2 2 6 2 6 2" xfId="20370"/>
    <cellStyle name="Navadno 3 2 2 2 6 2 7" xfId="10438"/>
    <cellStyle name="Navadno 3 2 2 2 6 2 7 2" xfId="24596"/>
    <cellStyle name="Navadno 3 2 2 2 6 2 8" xfId="14696"/>
    <cellStyle name="Navadno 3 2 2 2 6 2 9" xfId="28590"/>
    <cellStyle name="Navadno 3 2 2 2 6 3" xfId="893"/>
    <cellStyle name="Navadno 3 2 2 2 6 3 10" xfId="31449"/>
    <cellStyle name="Navadno 3 2 2 2 6 3 2" xfId="5154"/>
    <cellStyle name="Navadno 3 2 2 2 6 3 2 2" xfId="9380"/>
    <cellStyle name="Navadno 3 2 2 2 6 3 2 2 2" xfId="23538"/>
    <cellStyle name="Navadno 3 2 2 2 6 3 2 3" xfId="13606"/>
    <cellStyle name="Navadno 3 2 2 2 6 3 2 3 2" xfId="27764"/>
    <cellStyle name="Navadno 3 2 2 2 6 3 2 4" xfId="17864"/>
    <cellStyle name="Navadno 3 2 2 2 6 3 2 5" xfId="30174"/>
    <cellStyle name="Navadno 3 2 2 2 6 3 2 6" xfId="31450"/>
    <cellStyle name="Navadno 3 2 2 2 6 3 3" xfId="3746"/>
    <cellStyle name="Navadno 3 2 2 2 6 3 3 2" xfId="7972"/>
    <cellStyle name="Navadno 3 2 2 2 6 3 3 2 2" xfId="22130"/>
    <cellStyle name="Navadno 3 2 2 2 6 3 3 3" xfId="12198"/>
    <cellStyle name="Navadno 3 2 2 2 6 3 3 3 2" xfId="26356"/>
    <cellStyle name="Navadno 3 2 2 2 6 3 3 4" xfId="16456"/>
    <cellStyle name="Navadno 3 2 2 2 6 3 3 5" xfId="29486"/>
    <cellStyle name="Navadno 3 2 2 2 6 3 3 6" xfId="31451"/>
    <cellStyle name="Navadno 3 2 2 2 6 3 4" xfId="2338"/>
    <cellStyle name="Navadno 3 2 2 2 6 3 4 2" xfId="19280"/>
    <cellStyle name="Navadno 3 2 2 2 6 3 5" xfId="6564"/>
    <cellStyle name="Navadno 3 2 2 2 6 3 5 2" xfId="20722"/>
    <cellStyle name="Navadno 3 2 2 2 6 3 6" xfId="10790"/>
    <cellStyle name="Navadno 3 2 2 2 6 3 6 2" xfId="24948"/>
    <cellStyle name="Navadno 3 2 2 2 6 3 7" xfId="15048"/>
    <cellStyle name="Navadno 3 2 2 2 6 3 8" xfId="28766"/>
    <cellStyle name="Navadno 3 2 2 2 6 3 9" xfId="30878"/>
    <cellStyle name="Navadno 3 2 2 2 6 4" xfId="4418"/>
    <cellStyle name="Navadno 3 2 2 2 6 4 2" xfId="8644"/>
    <cellStyle name="Navadno 3 2 2 2 6 4 2 2" xfId="22802"/>
    <cellStyle name="Navadno 3 2 2 2 6 4 3" xfId="12870"/>
    <cellStyle name="Navadno 3 2 2 2 6 4 3 2" xfId="27028"/>
    <cellStyle name="Navadno 3 2 2 2 6 4 4" xfId="17128"/>
    <cellStyle name="Navadno 3 2 2 2 6 4 5" xfId="29806"/>
    <cellStyle name="Navadno 3 2 2 2 6 4 6" xfId="31452"/>
    <cellStyle name="Navadno 3 2 2 2 6 5" xfId="3010"/>
    <cellStyle name="Navadno 3 2 2 2 6 5 2" xfId="7236"/>
    <cellStyle name="Navadno 3 2 2 2 6 5 2 2" xfId="21394"/>
    <cellStyle name="Navadno 3 2 2 2 6 5 3" xfId="11462"/>
    <cellStyle name="Navadno 3 2 2 2 6 5 3 2" xfId="25620"/>
    <cellStyle name="Navadno 3 2 2 2 6 5 4" xfId="15720"/>
    <cellStyle name="Navadno 3 2 2 2 6 5 5" xfId="29118"/>
    <cellStyle name="Navadno 3 2 2 2 6 5 6" xfId="31453"/>
    <cellStyle name="Navadno 3 2 2 2 6 6" xfId="1602"/>
    <cellStyle name="Navadno 3 2 2 2 6 6 2" xfId="18544"/>
    <cellStyle name="Navadno 3 2 2 2 6 7" xfId="5828"/>
    <cellStyle name="Navadno 3 2 2 2 6 7 2" xfId="19986"/>
    <cellStyle name="Navadno 3 2 2 2 6 8" xfId="10054"/>
    <cellStyle name="Navadno 3 2 2 2 6 8 2" xfId="24212"/>
    <cellStyle name="Navadno 3 2 2 2 6 9" xfId="14312"/>
    <cellStyle name="Navadno 3 2 2 2 7" xfId="188"/>
    <cellStyle name="Navadno 3 2 2 2 7 10" xfId="28446"/>
    <cellStyle name="Navadno 3 2 2 2 7 11" xfId="30526"/>
    <cellStyle name="Navadno 3 2 2 2 7 12" xfId="31454"/>
    <cellStyle name="Navadno 3 2 2 2 7 2" xfId="413"/>
    <cellStyle name="Navadno 3 2 2 2 7 2 10" xfId="30638"/>
    <cellStyle name="Navadno 3 2 2 2 7 2 11" xfId="31455"/>
    <cellStyle name="Navadno 3 2 2 2 7 2 2" xfId="1117"/>
    <cellStyle name="Navadno 3 2 2 2 7 2 2 10" xfId="31456"/>
    <cellStyle name="Navadno 3 2 2 2 7 2 2 2" xfId="5378"/>
    <cellStyle name="Navadno 3 2 2 2 7 2 2 2 2" xfId="9604"/>
    <cellStyle name="Navadno 3 2 2 2 7 2 2 2 2 2" xfId="23762"/>
    <cellStyle name="Navadno 3 2 2 2 7 2 2 2 3" xfId="13830"/>
    <cellStyle name="Navadno 3 2 2 2 7 2 2 2 3 2" xfId="27988"/>
    <cellStyle name="Navadno 3 2 2 2 7 2 2 2 4" xfId="18088"/>
    <cellStyle name="Navadno 3 2 2 2 7 2 2 2 5" xfId="30286"/>
    <cellStyle name="Navadno 3 2 2 2 7 2 2 2 6" xfId="31457"/>
    <cellStyle name="Navadno 3 2 2 2 7 2 2 3" xfId="3970"/>
    <cellStyle name="Navadno 3 2 2 2 7 2 2 3 2" xfId="8196"/>
    <cellStyle name="Navadno 3 2 2 2 7 2 2 3 2 2" xfId="22354"/>
    <cellStyle name="Navadno 3 2 2 2 7 2 2 3 3" xfId="12422"/>
    <cellStyle name="Navadno 3 2 2 2 7 2 2 3 3 2" xfId="26580"/>
    <cellStyle name="Navadno 3 2 2 2 7 2 2 3 4" xfId="16680"/>
    <cellStyle name="Navadno 3 2 2 2 7 2 2 3 5" xfId="29598"/>
    <cellStyle name="Navadno 3 2 2 2 7 2 2 3 6" xfId="31458"/>
    <cellStyle name="Navadno 3 2 2 2 7 2 2 4" xfId="2562"/>
    <cellStyle name="Navadno 3 2 2 2 7 2 2 4 2" xfId="19504"/>
    <cellStyle name="Navadno 3 2 2 2 7 2 2 5" xfId="6788"/>
    <cellStyle name="Navadno 3 2 2 2 7 2 2 5 2" xfId="20946"/>
    <cellStyle name="Navadno 3 2 2 2 7 2 2 6" xfId="11014"/>
    <cellStyle name="Navadno 3 2 2 2 7 2 2 6 2" xfId="25172"/>
    <cellStyle name="Navadno 3 2 2 2 7 2 2 7" xfId="15272"/>
    <cellStyle name="Navadno 3 2 2 2 7 2 2 8" xfId="28878"/>
    <cellStyle name="Navadno 3 2 2 2 7 2 2 9" xfId="30990"/>
    <cellStyle name="Navadno 3 2 2 2 7 2 3" xfId="4674"/>
    <cellStyle name="Navadno 3 2 2 2 7 2 3 2" xfId="8900"/>
    <cellStyle name="Navadno 3 2 2 2 7 2 3 2 2" xfId="23058"/>
    <cellStyle name="Navadno 3 2 2 2 7 2 3 3" xfId="13126"/>
    <cellStyle name="Navadno 3 2 2 2 7 2 3 3 2" xfId="27284"/>
    <cellStyle name="Navadno 3 2 2 2 7 2 3 4" xfId="17384"/>
    <cellStyle name="Navadno 3 2 2 2 7 2 3 5" xfId="29934"/>
    <cellStyle name="Navadno 3 2 2 2 7 2 3 6" xfId="31459"/>
    <cellStyle name="Navadno 3 2 2 2 7 2 4" xfId="3266"/>
    <cellStyle name="Navadno 3 2 2 2 7 2 4 2" xfId="7492"/>
    <cellStyle name="Navadno 3 2 2 2 7 2 4 2 2" xfId="21650"/>
    <cellStyle name="Navadno 3 2 2 2 7 2 4 3" xfId="11718"/>
    <cellStyle name="Navadno 3 2 2 2 7 2 4 3 2" xfId="25876"/>
    <cellStyle name="Navadno 3 2 2 2 7 2 4 4" xfId="15976"/>
    <cellStyle name="Navadno 3 2 2 2 7 2 4 5" xfId="29246"/>
    <cellStyle name="Navadno 3 2 2 2 7 2 4 6" xfId="31460"/>
    <cellStyle name="Navadno 3 2 2 2 7 2 5" xfId="1858"/>
    <cellStyle name="Navadno 3 2 2 2 7 2 5 2" xfId="18800"/>
    <cellStyle name="Navadno 3 2 2 2 7 2 6" xfId="6084"/>
    <cellStyle name="Navadno 3 2 2 2 7 2 6 2" xfId="20242"/>
    <cellStyle name="Navadno 3 2 2 2 7 2 7" xfId="10310"/>
    <cellStyle name="Navadno 3 2 2 2 7 2 7 2" xfId="24468"/>
    <cellStyle name="Navadno 3 2 2 2 7 2 8" xfId="14568"/>
    <cellStyle name="Navadno 3 2 2 2 7 2 9" xfId="28526"/>
    <cellStyle name="Navadno 3 2 2 2 7 3" xfId="765"/>
    <cellStyle name="Navadno 3 2 2 2 7 3 10" xfId="31461"/>
    <cellStyle name="Navadno 3 2 2 2 7 3 2" xfId="5026"/>
    <cellStyle name="Navadno 3 2 2 2 7 3 2 2" xfId="9252"/>
    <cellStyle name="Navadno 3 2 2 2 7 3 2 2 2" xfId="23410"/>
    <cellStyle name="Navadno 3 2 2 2 7 3 2 3" xfId="13478"/>
    <cellStyle name="Navadno 3 2 2 2 7 3 2 3 2" xfId="27636"/>
    <cellStyle name="Navadno 3 2 2 2 7 3 2 4" xfId="17736"/>
    <cellStyle name="Navadno 3 2 2 2 7 3 2 5" xfId="30110"/>
    <cellStyle name="Navadno 3 2 2 2 7 3 2 6" xfId="31462"/>
    <cellStyle name="Navadno 3 2 2 2 7 3 3" xfId="3618"/>
    <cellStyle name="Navadno 3 2 2 2 7 3 3 2" xfId="7844"/>
    <cellStyle name="Navadno 3 2 2 2 7 3 3 2 2" xfId="22002"/>
    <cellStyle name="Navadno 3 2 2 2 7 3 3 3" xfId="12070"/>
    <cellStyle name="Navadno 3 2 2 2 7 3 3 3 2" xfId="26228"/>
    <cellStyle name="Navadno 3 2 2 2 7 3 3 4" xfId="16328"/>
    <cellStyle name="Navadno 3 2 2 2 7 3 3 5" xfId="29422"/>
    <cellStyle name="Navadno 3 2 2 2 7 3 3 6" xfId="31463"/>
    <cellStyle name="Navadno 3 2 2 2 7 3 4" xfId="2210"/>
    <cellStyle name="Navadno 3 2 2 2 7 3 4 2" xfId="19152"/>
    <cellStyle name="Navadno 3 2 2 2 7 3 5" xfId="6436"/>
    <cellStyle name="Navadno 3 2 2 2 7 3 5 2" xfId="20594"/>
    <cellStyle name="Navadno 3 2 2 2 7 3 6" xfId="10662"/>
    <cellStyle name="Navadno 3 2 2 2 7 3 6 2" xfId="24820"/>
    <cellStyle name="Navadno 3 2 2 2 7 3 7" xfId="14920"/>
    <cellStyle name="Navadno 3 2 2 2 7 3 8" xfId="28702"/>
    <cellStyle name="Navadno 3 2 2 2 7 3 9" xfId="30814"/>
    <cellStyle name="Navadno 3 2 2 2 7 4" xfId="4450"/>
    <cellStyle name="Navadno 3 2 2 2 7 4 2" xfId="8676"/>
    <cellStyle name="Navadno 3 2 2 2 7 4 2 2" xfId="22834"/>
    <cellStyle name="Navadno 3 2 2 2 7 4 3" xfId="12902"/>
    <cellStyle name="Navadno 3 2 2 2 7 4 3 2" xfId="27060"/>
    <cellStyle name="Navadno 3 2 2 2 7 4 4" xfId="17160"/>
    <cellStyle name="Navadno 3 2 2 2 7 4 5" xfId="29822"/>
    <cellStyle name="Navadno 3 2 2 2 7 4 6" xfId="31464"/>
    <cellStyle name="Navadno 3 2 2 2 7 5" xfId="3042"/>
    <cellStyle name="Navadno 3 2 2 2 7 5 2" xfId="7268"/>
    <cellStyle name="Navadno 3 2 2 2 7 5 2 2" xfId="21426"/>
    <cellStyle name="Navadno 3 2 2 2 7 5 3" xfId="11494"/>
    <cellStyle name="Navadno 3 2 2 2 7 5 3 2" xfId="25652"/>
    <cellStyle name="Navadno 3 2 2 2 7 5 4" xfId="15752"/>
    <cellStyle name="Navadno 3 2 2 2 7 5 5" xfId="29134"/>
    <cellStyle name="Navadno 3 2 2 2 7 5 6" xfId="31465"/>
    <cellStyle name="Navadno 3 2 2 2 7 6" xfId="1634"/>
    <cellStyle name="Navadno 3 2 2 2 7 6 2" xfId="18576"/>
    <cellStyle name="Navadno 3 2 2 2 7 7" xfId="5860"/>
    <cellStyle name="Navadno 3 2 2 2 7 7 2" xfId="20018"/>
    <cellStyle name="Navadno 3 2 2 2 7 8" xfId="10086"/>
    <cellStyle name="Navadno 3 2 2 2 7 8 2" xfId="24244"/>
    <cellStyle name="Navadno 3 2 2 2 7 9" xfId="14344"/>
    <cellStyle name="Navadno 3 2 2 2 8" xfId="307"/>
    <cellStyle name="Navadno 3 2 2 2 8 10" xfId="28488"/>
    <cellStyle name="Navadno 3 2 2 2 8 11" xfId="30587"/>
    <cellStyle name="Navadno 3 2 2 2 8 12" xfId="31466"/>
    <cellStyle name="Navadno 3 2 2 2 8 2" xfId="659"/>
    <cellStyle name="Navadno 3 2 2 2 8 2 10" xfId="30763"/>
    <cellStyle name="Navadno 3 2 2 2 8 2 11" xfId="31467"/>
    <cellStyle name="Navadno 3 2 2 2 8 2 2" xfId="1363"/>
    <cellStyle name="Navadno 3 2 2 2 8 2 2 10" xfId="31468"/>
    <cellStyle name="Navadno 3 2 2 2 8 2 2 2" xfId="5624"/>
    <cellStyle name="Navadno 3 2 2 2 8 2 2 2 2" xfId="9850"/>
    <cellStyle name="Navadno 3 2 2 2 8 2 2 2 2 2" xfId="24008"/>
    <cellStyle name="Navadno 3 2 2 2 8 2 2 2 3" xfId="14076"/>
    <cellStyle name="Navadno 3 2 2 2 8 2 2 2 3 2" xfId="28234"/>
    <cellStyle name="Navadno 3 2 2 2 8 2 2 2 4" xfId="18334"/>
    <cellStyle name="Navadno 3 2 2 2 8 2 2 2 5" xfId="30411"/>
    <cellStyle name="Navadno 3 2 2 2 8 2 2 2 6" xfId="31469"/>
    <cellStyle name="Navadno 3 2 2 2 8 2 2 3" xfId="4216"/>
    <cellStyle name="Navadno 3 2 2 2 8 2 2 3 2" xfId="8442"/>
    <cellStyle name="Navadno 3 2 2 2 8 2 2 3 2 2" xfId="22600"/>
    <cellStyle name="Navadno 3 2 2 2 8 2 2 3 3" xfId="12668"/>
    <cellStyle name="Navadno 3 2 2 2 8 2 2 3 3 2" xfId="26826"/>
    <cellStyle name="Navadno 3 2 2 2 8 2 2 3 4" xfId="16926"/>
    <cellStyle name="Navadno 3 2 2 2 8 2 2 3 5" xfId="29723"/>
    <cellStyle name="Navadno 3 2 2 2 8 2 2 3 6" xfId="31470"/>
    <cellStyle name="Navadno 3 2 2 2 8 2 2 4" xfId="2808"/>
    <cellStyle name="Navadno 3 2 2 2 8 2 2 4 2" xfId="19750"/>
    <cellStyle name="Navadno 3 2 2 2 8 2 2 5" xfId="7034"/>
    <cellStyle name="Navadno 3 2 2 2 8 2 2 5 2" xfId="21192"/>
    <cellStyle name="Navadno 3 2 2 2 8 2 2 6" xfId="11260"/>
    <cellStyle name="Navadno 3 2 2 2 8 2 2 6 2" xfId="25418"/>
    <cellStyle name="Navadno 3 2 2 2 8 2 2 7" xfId="15518"/>
    <cellStyle name="Navadno 3 2 2 2 8 2 2 8" xfId="29003"/>
    <cellStyle name="Navadno 3 2 2 2 8 2 2 9" xfId="31115"/>
    <cellStyle name="Navadno 3 2 2 2 8 2 3" xfId="4920"/>
    <cellStyle name="Navadno 3 2 2 2 8 2 3 2" xfId="9146"/>
    <cellStyle name="Navadno 3 2 2 2 8 2 3 2 2" xfId="23304"/>
    <cellStyle name="Navadno 3 2 2 2 8 2 3 3" xfId="13372"/>
    <cellStyle name="Navadno 3 2 2 2 8 2 3 3 2" xfId="27530"/>
    <cellStyle name="Navadno 3 2 2 2 8 2 3 4" xfId="17630"/>
    <cellStyle name="Navadno 3 2 2 2 8 2 3 5" xfId="30059"/>
    <cellStyle name="Navadno 3 2 2 2 8 2 3 6" xfId="31471"/>
    <cellStyle name="Navadno 3 2 2 2 8 2 4" xfId="3512"/>
    <cellStyle name="Navadno 3 2 2 2 8 2 4 2" xfId="7738"/>
    <cellStyle name="Navadno 3 2 2 2 8 2 4 2 2" xfId="21896"/>
    <cellStyle name="Navadno 3 2 2 2 8 2 4 3" xfId="11964"/>
    <cellStyle name="Navadno 3 2 2 2 8 2 4 3 2" xfId="26122"/>
    <cellStyle name="Navadno 3 2 2 2 8 2 4 4" xfId="16222"/>
    <cellStyle name="Navadno 3 2 2 2 8 2 4 5" xfId="29371"/>
    <cellStyle name="Navadno 3 2 2 2 8 2 4 6" xfId="31472"/>
    <cellStyle name="Navadno 3 2 2 2 8 2 5" xfId="2104"/>
    <cellStyle name="Navadno 3 2 2 2 8 2 5 2" xfId="19046"/>
    <cellStyle name="Navadno 3 2 2 2 8 2 6" xfId="6330"/>
    <cellStyle name="Navadno 3 2 2 2 8 2 6 2" xfId="20488"/>
    <cellStyle name="Navadno 3 2 2 2 8 2 7" xfId="10556"/>
    <cellStyle name="Navadno 3 2 2 2 8 2 7 2" xfId="24714"/>
    <cellStyle name="Navadno 3 2 2 2 8 2 8" xfId="14814"/>
    <cellStyle name="Navadno 3 2 2 2 8 2 9" xfId="28651"/>
    <cellStyle name="Navadno 3 2 2 2 8 3" xfId="1011"/>
    <cellStyle name="Navadno 3 2 2 2 8 3 10" xfId="31473"/>
    <cellStyle name="Navadno 3 2 2 2 8 3 2" xfId="5272"/>
    <cellStyle name="Navadno 3 2 2 2 8 3 2 2" xfId="9498"/>
    <cellStyle name="Navadno 3 2 2 2 8 3 2 2 2" xfId="23656"/>
    <cellStyle name="Navadno 3 2 2 2 8 3 2 3" xfId="13724"/>
    <cellStyle name="Navadno 3 2 2 2 8 3 2 3 2" xfId="27882"/>
    <cellStyle name="Navadno 3 2 2 2 8 3 2 4" xfId="17982"/>
    <cellStyle name="Navadno 3 2 2 2 8 3 2 5" xfId="30235"/>
    <cellStyle name="Navadno 3 2 2 2 8 3 2 6" xfId="31474"/>
    <cellStyle name="Navadno 3 2 2 2 8 3 3" xfId="3864"/>
    <cellStyle name="Navadno 3 2 2 2 8 3 3 2" xfId="8090"/>
    <cellStyle name="Navadno 3 2 2 2 8 3 3 2 2" xfId="22248"/>
    <cellStyle name="Navadno 3 2 2 2 8 3 3 3" xfId="12316"/>
    <cellStyle name="Navadno 3 2 2 2 8 3 3 3 2" xfId="26474"/>
    <cellStyle name="Navadno 3 2 2 2 8 3 3 4" xfId="16574"/>
    <cellStyle name="Navadno 3 2 2 2 8 3 3 5" xfId="29547"/>
    <cellStyle name="Navadno 3 2 2 2 8 3 3 6" xfId="31475"/>
    <cellStyle name="Navadno 3 2 2 2 8 3 4" xfId="2456"/>
    <cellStyle name="Navadno 3 2 2 2 8 3 4 2" xfId="19398"/>
    <cellStyle name="Navadno 3 2 2 2 8 3 5" xfId="6682"/>
    <cellStyle name="Navadno 3 2 2 2 8 3 5 2" xfId="20840"/>
    <cellStyle name="Navadno 3 2 2 2 8 3 6" xfId="10908"/>
    <cellStyle name="Navadno 3 2 2 2 8 3 6 2" xfId="25066"/>
    <cellStyle name="Navadno 3 2 2 2 8 3 7" xfId="15166"/>
    <cellStyle name="Navadno 3 2 2 2 8 3 8" xfId="28827"/>
    <cellStyle name="Navadno 3 2 2 2 8 3 9" xfId="30939"/>
    <cellStyle name="Navadno 3 2 2 2 8 4" xfId="4568"/>
    <cellStyle name="Navadno 3 2 2 2 8 4 2" xfId="8794"/>
    <cellStyle name="Navadno 3 2 2 2 8 4 2 2" xfId="22952"/>
    <cellStyle name="Navadno 3 2 2 2 8 4 3" xfId="13020"/>
    <cellStyle name="Navadno 3 2 2 2 8 4 3 2" xfId="27178"/>
    <cellStyle name="Navadno 3 2 2 2 8 4 4" xfId="17278"/>
    <cellStyle name="Navadno 3 2 2 2 8 4 5" xfId="29883"/>
    <cellStyle name="Navadno 3 2 2 2 8 4 6" xfId="31476"/>
    <cellStyle name="Navadno 3 2 2 2 8 5" xfId="3160"/>
    <cellStyle name="Navadno 3 2 2 2 8 5 2" xfId="7386"/>
    <cellStyle name="Navadno 3 2 2 2 8 5 2 2" xfId="21544"/>
    <cellStyle name="Navadno 3 2 2 2 8 5 3" xfId="11612"/>
    <cellStyle name="Navadno 3 2 2 2 8 5 3 2" xfId="25770"/>
    <cellStyle name="Navadno 3 2 2 2 8 5 4" xfId="15870"/>
    <cellStyle name="Navadno 3 2 2 2 8 5 5" xfId="29195"/>
    <cellStyle name="Navadno 3 2 2 2 8 5 6" xfId="31477"/>
    <cellStyle name="Navadno 3 2 2 2 8 6" xfId="1752"/>
    <cellStyle name="Navadno 3 2 2 2 8 6 2" xfId="18694"/>
    <cellStyle name="Navadno 3 2 2 2 8 7" xfId="5978"/>
    <cellStyle name="Navadno 3 2 2 2 8 7 2" xfId="20136"/>
    <cellStyle name="Navadno 3 2 2 2 8 8" xfId="10204"/>
    <cellStyle name="Navadno 3 2 2 2 8 8 2" xfId="24362"/>
    <cellStyle name="Navadno 3 2 2 2 8 9" xfId="14462"/>
    <cellStyle name="Navadno 3 2 2 2 9" xfId="381"/>
    <cellStyle name="Navadno 3 2 2 2 9 10" xfId="30622"/>
    <cellStyle name="Navadno 3 2 2 2 9 11" xfId="31478"/>
    <cellStyle name="Navadno 3 2 2 2 9 2" xfId="1085"/>
    <cellStyle name="Navadno 3 2 2 2 9 2 10" xfId="31479"/>
    <cellStyle name="Navadno 3 2 2 2 9 2 2" xfId="5346"/>
    <cellStyle name="Navadno 3 2 2 2 9 2 2 2" xfId="9572"/>
    <cellStyle name="Navadno 3 2 2 2 9 2 2 2 2" xfId="23730"/>
    <cellStyle name="Navadno 3 2 2 2 9 2 2 3" xfId="13798"/>
    <cellStyle name="Navadno 3 2 2 2 9 2 2 3 2" xfId="27956"/>
    <cellStyle name="Navadno 3 2 2 2 9 2 2 4" xfId="18056"/>
    <cellStyle name="Navadno 3 2 2 2 9 2 2 5" xfId="30270"/>
    <cellStyle name="Navadno 3 2 2 2 9 2 2 6" xfId="31480"/>
    <cellStyle name="Navadno 3 2 2 2 9 2 3" xfId="3938"/>
    <cellStyle name="Navadno 3 2 2 2 9 2 3 2" xfId="8164"/>
    <cellStyle name="Navadno 3 2 2 2 9 2 3 2 2" xfId="22322"/>
    <cellStyle name="Navadno 3 2 2 2 9 2 3 3" xfId="12390"/>
    <cellStyle name="Navadno 3 2 2 2 9 2 3 3 2" xfId="26548"/>
    <cellStyle name="Navadno 3 2 2 2 9 2 3 4" xfId="16648"/>
    <cellStyle name="Navadno 3 2 2 2 9 2 3 5" xfId="29582"/>
    <cellStyle name="Navadno 3 2 2 2 9 2 3 6" xfId="31481"/>
    <cellStyle name="Navadno 3 2 2 2 9 2 4" xfId="2530"/>
    <cellStyle name="Navadno 3 2 2 2 9 2 4 2" xfId="19472"/>
    <cellStyle name="Navadno 3 2 2 2 9 2 5" xfId="6756"/>
    <cellStyle name="Navadno 3 2 2 2 9 2 5 2" xfId="20914"/>
    <cellStyle name="Navadno 3 2 2 2 9 2 6" xfId="10982"/>
    <cellStyle name="Navadno 3 2 2 2 9 2 6 2" xfId="25140"/>
    <cellStyle name="Navadno 3 2 2 2 9 2 7" xfId="15240"/>
    <cellStyle name="Navadno 3 2 2 2 9 2 8" xfId="28862"/>
    <cellStyle name="Navadno 3 2 2 2 9 2 9" xfId="30974"/>
    <cellStyle name="Navadno 3 2 2 2 9 3" xfId="4642"/>
    <cellStyle name="Navadno 3 2 2 2 9 3 2" xfId="8868"/>
    <cellStyle name="Navadno 3 2 2 2 9 3 2 2" xfId="23026"/>
    <cellStyle name="Navadno 3 2 2 2 9 3 3" xfId="13094"/>
    <cellStyle name="Navadno 3 2 2 2 9 3 3 2" xfId="27252"/>
    <cellStyle name="Navadno 3 2 2 2 9 3 4" xfId="17352"/>
    <cellStyle name="Navadno 3 2 2 2 9 3 5" xfId="29918"/>
    <cellStyle name="Navadno 3 2 2 2 9 3 6" xfId="31482"/>
    <cellStyle name="Navadno 3 2 2 2 9 4" xfId="3234"/>
    <cellStyle name="Navadno 3 2 2 2 9 4 2" xfId="7460"/>
    <cellStyle name="Navadno 3 2 2 2 9 4 2 2" xfId="21618"/>
    <cellStyle name="Navadno 3 2 2 2 9 4 3" xfId="11686"/>
    <cellStyle name="Navadno 3 2 2 2 9 4 3 2" xfId="25844"/>
    <cellStyle name="Navadno 3 2 2 2 9 4 4" xfId="15944"/>
    <cellStyle name="Navadno 3 2 2 2 9 4 5" xfId="29230"/>
    <cellStyle name="Navadno 3 2 2 2 9 4 6" xfId="31483"/>
    <cellStyle name="Navadno 3 2 2 2 9 5" xfId="1826"/>
    <cellStyle name="Navadno 3 2 2 2 9 5 2" xfId="18768"/>
    <cellStyle name="Navadno 3 2 2 2 9 6" xfId="6052"/>
    <cellStyle name="Navadno 3 2 2 2 9 6 2" xfId="20210"/>
    <cellStyle name="Navadno 3 2 2 2 9 7" xfId="10278"/>
    <cellStyle name="Navadno 3 2 2 2 9 7 2" xfId="24436"/>
    <cellStyle name="Navadno 3 2 2 2 9 8" xfId="14536"/>
    <cellStyle name="Navadno 3 2 2 2 9 9" xfId="28510"/>
    <cellStyle name="Navadno 3 2 2 20" xfId="30442"/>
    <cellStyle name="Navadno 3 2 2 21" xfId="31208"/>
    <cellStyle name="Navadno 3 2 2 3" xfId="30"/>
    <cellStyle name="Navadno 3 2 2 3 10" xfId="1441"/>
    <cellStyle name="Navadno 3 2 2 3 10 2" xfId="4298"/>
    <cellStyle name="Navadno 3 2 2 3 10 2 2" xfId="19832"/>
    <cellStyle name="Navadno 3 2 2 3 10 3" xfId="8524"/>
    <cellStyle name="Navadno 3 2 2 3 10 3 2" xfId="22682"/>
    <cellStyle name="Navadno 3 2 2 3 10 4" xfId="12750"/>
    <cellStyle name="Navadno 3 2 2 3 10 4 2" xfId="26908"/>
    <cellStyle name="Navadno 3 2 2 3 10 5" xfId="17008"/>
    <cellStyle name="Navadno 3 2 2 3 10 6" xfId="29041"/>
    <cellStyle name="Navadno 3 2 2 3 10 7" xfId="31485"/>
    <cellStyle name="Navadno 3 2 2 3 11" xfId="2890"/>
    <cellStyle name="Navadno 3 2 2 3 11 2" xfId="7116"/>
    <cellStyle name="Navadno 3 2 2 3 11 2 2" xfId="21274"/>
    <cellStyle name="Navadno 3 2 2 3 11 3" xfId="11342"/>
    <cellStyle name="Navadno 3 2 2 3 11 3 2" xfId="25500"/>
    <cellStyle name="Navadno 3 2 2 3 11 4" xfId="15600"/>
    <cellStyle name="Navadno 3 2 2 3 11 5" xfId="29058"/>
    <cellStyle name="Navadno 3 2 2 3 11 6" xfId="31486"/>
    <cellStyle name="Navadno 3 2 2 3 12" xfId="1478"/>
    <cellStyle name="Navadno 3 2 2 3 12 2" xfId="18420"/>
    <cellStyle name="Navadno 3 2 2 3 13" xfId="5704"/>
    <cellStyle name="Navadno 3 2 2 3 13 2" xfId="19862"/>
    <cellStyle name="Navadno 3 2 2 3 14" xfId="9930"/>
    <cellStyle name="Navadno 3 2 2 3 14 2" xfId="24088"/>
    <cellStyle name="Navadno 3 2 2 3 15" xfId="14154"/>
    <cellStyle name="Navadno 3 2 2 3 15 2" xfId="28312"/>
    <cellStyle name="Navadno 3 2 2 3 16" xfId="14188"/>
    <cellStyle name="Navadno 3 2 2 3 17" xfId="28338"/>
    <cellStyle name="Navadno 3 2 2 3 18" xfId="30450"/>
    <cellStyle name="Navadno 3 2 2 3 19" xfId="31484"/>
    <cellStyle name="Navadno 3 2 2 3 2" xfId="96"/>
    <cellStyle name="Navadno 3 2 2 3 2 10" xfId="9962"/>
    <cellStyle name="Navadno 3 2 2 3 2 10 2" xfId="24120"/>
    <cellStyle name="Navadno 3 2 2 3 2 11" xfId="14220"/>
    <cellStyle name="Navadno 3 2 2 3 2 12" xfId="28369"/>
    <cellStyle name="Navadno 3 2 2 3 2 13" xfId="30481"/>
    <cellStyle name="Navadno 3 2 2 3 2 14" xfId="31487"/>
    <cellStyle name="Navadno 3 2 2 3 2 2" xfId="256"/>
    <cellStyle name="Navadno 3 2 2 3 2 2 10" xfId="28401"/>
    <cellStyle name="Navadno 3 2 2 3 2 2 11" xfId="30561"/>
    <cellStyle name="Navadno 3 2 2 3 2 2 12" xfId="31488"/>
    <cellStyle name="Navadno 3 2 2 3 2 2 2" xfId="609"/>
    <cellStyle name="Navadno 3 2 2 3 2 2 2 10" xfId="30737"/>
    <cellStyle name="Navadno 3 2 2 3 2 2 2 11" xfId="31489"/>
    <cellStyle name="Navadno 3 2 2 3 2 2 2 2" xfId="1313"/>
    <cellStyle name="Navadno 3 2 2 3 2 2 2 2 10" xfId="31490"/>
    <cellStyle name="Navadno 3 2 2 3 2 2 2 2 2" xfId="5574"/>
    <cellStyle name="Navadno 3 2 2 3 2 2 2 2 2 2" xfId="9800"/>
    <cellStyle name="Navadno 3 2 2 3 2 2 2 2 2 2 2" xfId="23958"/>
    <cellStyle name="Navadno 3 2 2 3 2 2 2 2 2 3" xfId="14026"/>
    <cellStyle name="Navadno 3 2 2 3 2 2 2 2 2 3 2" xfId="28184"/>
    <cellStyle name="Navadno 3 2 2 3 2 2 2 2 2 4" xfId="18284"/>
    <cellStyle name="Navadno 3 2 2 3 2 2 2 2 2 5" xfId="30385"/>
    <cellStyle name="Navadno 3 2 2 3 2 2 2 2 2 6" xfId="31491"/>
    <cellStyle name="Navadno 3 2 2 3 2 2 2 2 3" xfId="4166"/>
    <cellStyle name="Navadno 3 2 2 3 2 2 2 2 3 2" xfId="8392"/>
    <cellStyle name="Navadno 3 2 2 3 2 2 2 2 3 2 2" xfId="22550"/>
    <cellStyle name="Navadno 3 2 2 3 2 2 2 2 3 3" xfId="12618"/>
    <cellStyle name="Navadno 3 2 2 3 2 2 2 2 3 3 2" xfId="26776"/>
    <cellStyle name="Navadno 3 2 2 3 2 2 2 2 3 4" xfId="16876"/>
    <cellStyle name="Navadno 3 2 2 3 2 2 2 2 3 5" xfId="29697"/>
    <cellStyle name="Navadno 3 2 2 3 2 2 2 2 3 6" xfId="31492"/>
    <cellStyle name="Navadno 3 2 2 3 2 2 2 2 4" xfId="2758"/>
    <cellStyle name="Navadno 3 2 2 3 2 2 2 2 4 2" xfId="19700"/>
    <cellStyle name="Navadno 3 2 2 3 2 2 2 2 5" xfId="6984"/>
    <cellStyle name="Navadno 3 2 2 3 2 2 2 2 5 2" xfId="21142"/>
    <cellStyle name="Navadno 3 2 2 3 2 2 2 2 6" xfId="11210"/>
    <cellStyle name="Navadno 3 2 2 3 2 2 2 2 6 2" xfId="25368"/>
    <cellStyle name="Navadno 3 2 2 3 2 2 2 2 7" xfId="15468"/>
    <cellStyle name="Navadno 3 2 2 3 2 2 2 2 8" xfId="28977"/>
    <cellStyle name="Navadno 3 2 2 3 2 2 2 2 9" xfId="31089"/>
    <cellStyle name="Navadno 3 2 2 3 2 2 2 3" xfId="4870"/>
    <cellStyle name="Navadno 3 2 2 3 2 2 2 3 2" xfId="9096"/>
    <cellStyle name="Navadno 3 2 2 3 2 2 2 3 2 2" xfId="23254"/>
    <cellStyle name="Navadno 3 2 2 3 2 2 2 3 3" xfId="13322"/>
    <cellStyle name="Navadno 3 2 2 3 2 2 2 3 3 2" xfId="27480"/>
    <cellStyle name="Navadno 3 2 2 3 2 2 2 3 4" xfId="17580"/>
    <cellStyle name="Navadno 3 2 2 3 2 2 2 3 5" xfId="30033"/>
    <cellStyle name="Navadno 3 2 2 3 2 2 2 3 6" xfId="31493"/>
    <cellStyle name="Navadno 3 2 2 3 2 2 2 4" xfId="3462"/>
    <cellStyle name="Navadno 3 2 2 3 2 2 2 4 2" xfId="7688"/>
    <cellStyle name="Navadno 3 2 2 3 2 2 2 4 2 2" xfId="21846"/>
    <cellStyle name="Navadno 3 2 2 3 2 2 2 4 3" xfId="11914"/>
    <cellStyle name="Navadno 3 2 2 3 2 2 2 4 3 2" xfId="26072"/>
    <cellStyle name="Navadno 3 2 2 3 2 2 2 4 4" xfId="16172"/>
    <cellStyle name="Navadno 3 2 2 3 2 2 2 4 5" xfId="29345"/>
    <cellStyle name="Navadno 3 2 2 3 2 2 2 4 6" xfId="31494"/>
    <cellStyle name="Navadno 3 2 2 3 2 2 2 5" xfId="2054"/>
    <cellStyle name="Navadno 3 2 2 3 2 2 2 5 2" xfId="18996"/>
    <cellStyle name="Navadno 3 2 2 3 2 2 2 6" xfId="6280"/>
    <cellStyle name="Navadno 3 2 2 3 2 2 2 6 2" xfId="20438"/>
    <cellStyle name="Navadno 3 2 2 3 2 2 2 7" xfId="10506"/>
    <cellStyle name="Navadno 3 2 2 3 2 2 2 7 2" xfId="24664"/>
    <cellStyle name="Navadno 3 2 2 3 2 2 2 8" xfId="14764"/>
    <cellStyle name="Navadno 3 2 2 3 2 2 2 9" xfId="28625"/>
    <cellStyle name="Navadno 3 2 2 3 2 2 3" xfId="961"/>
    <cellStyle name="Navadno 3 2 2 3 2 2 3 10" xfId="31495"/>
    <cellStyle name="Navadno 3 2 2 3 2 2 3 2" xfId="5222"/>
    <cellStyle name="Navadno 3 2 2 3 2 2 3 2 2" xfId="9448"/>
    <cellStyle name="Navadno 3 2 2 3 2 2 3 2 2 2" xfId="23606"/>
    <cellStyle name="Navadno 3 2 2 3 2 2 3 2 3" xfId="13674"/>
    <cellStyle name="Navadno 3 2 2 3 2 2 3 2 3 2" xfId="27832"/>
    <cellStyle name="Navadno 3 2 2 3 2 2 3 2 4" xfId="17932"/>
    <cellStyle name="Navadno 3 2 2 3 2 2 3 2 5" xfId="30209"/>
    <cellStyle name="Navadno 3 2 2 3 2 2 3 2 6" xfId="31496"/>
    <cellStyle name="Navadno 3 2 2 3 2 2 3 3" xfId="3814"/>
    <cellStyle name="Navadno 3 2 2 3 2 2 3 3 2" xfId="8040"/>
    <cellStyle name="Navadno 3 2 2 3 2 2 3 3 2 2" xfId="22198"/>
    <cellStyle name="Navadno 3 2 2 3 2 2 3 3 3" xfId="12266"/>
    <cellStyle name="Navadno 3 2 2 3 2 2 3 3 3 2" xfId="26424"/>
    <cellStyle name="Navadno 3 2 2 3 2 2 3 3 4" xfId="16524"/>
    <cellStyle name="Navadno 3 2 2 3 2 2 3 3 5" xfId="29521"/>
    <cellStyle name="Navadno 3 2 2 3 2 2 3 3 6" xfId="31497"/>
    <cellStyle name="Navadno 3 2 2 3 2 2 3 4" xfId="2406"/>
    <cellStyle name="Navadno 3 2 2 3 2 2 3 4 2" xfId="19348"/>
    <cellStyle name="Navadno 3 2 2 3 2 2 3 5" xfId="6632"/>
    <cellStyle name="Navadno 3 2 2 3 2 2 3 5 2" xfId="20790"/>
    <cellStyle name="Navadno 3 2 2 3 2 2 3 6" xfId="10858"/>
    <cellStyle name="Navadno 3 2 2 3 2 2 3 6 2" xfId="25016"/>
    <cellStyle name="Navadno 3 2 2 3 2 2 3 7" xfId="15116"/>
    <cellStyle name="Navadno 3 2 2 3 2 2 3 8" xfId="28801"/>
    <cellStyle name="Navadno 3 2 2 3 2 2 3 9" xfId="30913"/>
    <cellStyle name="Navadno 3 2 2 3 2 2 4" xfId="4518"/>
    <cellStyle name="Navadno 3 2 2 3 2 2 4 2" xfId="8744"/>
    <cellStyle name="Navadno 3 2 2 3 2 2 4 2 2" xfId="22902"/>
    <cellStyle name="Navadno 3 2 2 3 2 2 4 3" xfId="12970"/>
    <cellStyle name="Navadno 3 2 2 3 2 2 4 3 2" xfId="27128"/>
    <cellStyle name="Navadno 3 2 2 3 2 2 4 4" xfId="17228"/>
    <cellStyle name="Navadno 3 2 2 3 2 2 4 5" xfId="29857"/>
    <cellStyle name="Navadno 3 2 2 3 2 2 4 6" xfId="31498"/>
    <cellStyle name="Navadno 3 2 2 3 2 2 5" xfId="3110"/>
    <cellStyle name="Navadno 3 2 2 3 2 2 5 2" xfId="7336"/>
    <cellStyle name="Navadno 3 2 2 3 2 2 5 2 2" xfId="21494"/>
    <cellStyle name="Navadno 3 2 2 3 2 2 5 3" xfId="11562"/>
    <cellStyle name="Navadno 3 2 2 3 2 2 5 3 2" xfId="25720"/>
    <cellStyle name="Navadno 3 2 2 3 2 2 5 4" xfId="15820"/>
    <cellStyle name="Navadno 3 2 2 3 2 2 5 5" xfId="29169"/>
    <cellStyle name="Navadno 3 2 2 3 2 2 5 6" xfId="31499"/>
    <cellStyle name="Navadno 3 2 2 3 2 2 6" xfId="1702"/>
    <cellStyle name="Navadno 3 2 2 3 2 2 6 2" xfId="18644"/>
    <cellStyle name="Navadno 3 2 2 3 2 2 7" xfId="5928"/>
    <cellStyle name="Navadno 3 2 2 3 2 2 7 2" xfId="20086"/>
    <cellStyle name="Navadno 3 2 2 3 2 2 8" xfId="10154"/>
    <cellStyle name="Navadno 3 2 2 3 2 2 8 2" xfId="24312"/>
    <cellStyle name="Navadno 3 2 2 3 2 2 9" xfId="14412"/>
    <cellStyle name="Navadno 3 2 2 3 2 3" xfId="330"/>
    <cellStyle name="Navadno 3 2 2 3 2 3 10" xfId="28416"/>
    <cellStyle name="Navadno 3 2 2 3 2 3 11" xfId="30597"/>
    <cellStyle name="Navadno 3 2 2 3 2 3 12" xfId="31500"/>
    <cellStyle name="Navadno 3 2 2 3 2 3 2" xfId="682"/>
    <cellStyle name="Navadno 3 2 2 3 2 3 2 10" xfId="30773"/>
    <cellStyle name="Navadno 3 2 2 3 2 3 2 11" xfId="31501"/>
    <cellStyle name="Navadno 3 2 2 3 2 3 2 2" xfId="1386"/>
    <cellStyle name="Navadno 3 2 2 3 2 3 2 2 10" xfId="31502"/>
    <cellStyle name="Navadno 3 2 2 3 2 3 2 2 2" xfId="5647"/>
    <cellStyle name="Navadno 3 2 2 3 2 3 2 2 2 2" xfId="9873"/>
    <cellStyle name="Navadno 3 2 2 3 2 3 2 2 2 2 2" xfId="24031"/>
    <cellStyle name="Navadno 3 2 2 3 2 3 2 2 2 3" xfId="14099"/>
    <cellStyle name="Navadno 3 2 2 3 2 3 2 2 2 3 2" xfId="28257"/>
    <cellStyle name="Navadno 3 2 2 3 2 3 2 2 2 4" xfId="18357"/>
    <cellStyle name="Navadno 3 2 2 3 2 3 2 2 2 5" xfId="30421"/>
    <cellStyle name="Navadno 3 2 2 3 2 3 2 2 2 6" xfId="31503"/>
    <cellStyle name="Navadno 3 2 2 3 2 3 2 2 3" xfId="4239"/>
    <cellStyle name="Navadno 3 2 2 3 2 3 2 2 3 2" xfId="8465"/>
    <cellStyle name="Navadno 3 2 2 3 2 3 2 2 3 2 2" xfId="22623"/>
    <cellStyle name="Navadno 3 2 2 3 2 3 2 2 3 3" xfId="12691"/>
    <cellStyle name="Navadno 3 2 2 3 2 3 2 2 3 3 2" xfId="26849"/>
    <cellStyle name="Navadno 3 2 2 3 2 3 2 2 3 4" xfId="16949"/>
    <cellStyle name="Navadno 3 2 2 3 2 3 2 2 3 5" xfId="29733"/>
    <cellStyle name="Navadno 3 2 2 3 2 3 2 2 3 6" xfId="31504"/>
    <cellStyle name="Navadno 3 2 2 3 2 3 2 2 4" xfId="2831"/>
    <cellStyle name="Navadno 3 2 2 3 2 3 2 2 4 2" xfId="19773"/>
    <cellStyle name="Navadno 3 2 2 3 2 3 2 2 5" xfId="7057"/>
    <cellStyle name="Navadno 3 2 2 3 2 3 2 2 5 2" xfId="21215"/>
    <cellStyle name="Navadno 3 2 2 3 2 3 2 2 6" xfId="11283"/>
    <cellStyle name="Navadno 3 2 2 3 2 3 2 2 6 2" xfId="25441"/>
    <cellStyle name="Navadno 3 2 2 3 2 3 2 2 7" xfId="15541"/>
    <cellStyle name="Navadno 3 2 2 3 2 3 2 2 8" xfId="29013"/>
    <cellStyle name="Navadno 3 2 2 3 2 3 2 2 9" xfId="31125"/>
    <cellStyle name="Navadno 3 2 2 3 2 3 2 3" xfId="4943"/>
    <cellStyle name="Navadno 3 2 2 3 2 3 2 3 2" xfId="9169"/>
    <cellStyle name="Navadno 3 2 2 3 2 3 2 3 2 2" xfId="23327"/>
    <cellStyle name="Navadno 3 2 2 3 2 3 2 3 3" xfId="13395"/>
    <cellStyle name="Navadno 3 2 2 3 2 3 2 3 3 2" xfId="27553"/>
    <cellStyle name="Navadno 3 2 2 3 2 3 2 3 4" xfId="17653"/>
    <cellStyle name="Navadno 3 2 2 3 2 3 2 3 5" xfId="30069"/>
    <cellStyle name="Navadno 3 2 2 3 2 3 2 3 6" xfId="31505"/>
    <cellStyle name="Navadno 3 2 2 3 2 3 2 4" xfId="3535"/>
    <cellStyle name="Navadno 3 2 2 3 2 3 2 4 2" xfId="7761"/>
    <cellStyle name="Navadno 3 2 2 3 2 3 2 4 2 2" xfId="21919"/>
    <cellStyle name="Navadno 3 2 2 3 2 3 2 4 3" xfId="11987"/>
    <cellStyle name="Navadno 3 2 2 3 2 3 2 4 3 2" xfId="26145"/>
    <cellStyle name="Navadno 3 2 2 3 2 3 2 4 4" xfId="16245"/>
    <cellStyle name="Navadno 3 2 2 3 2 3 2 4 5" xfId="29381"/>
    <cellStyle name="Navadno 3 2 2 3 2 3 2 4 6" xfId="31506"/>
    <cellStyle name="Navadno 3 2 2 3 2 3 2 5" xfId="2127"/>
    <cellStyle name="Navadno 3 2 2 3 2 3 2 5 2" xfId="19069"/>
    <cellStyle name="Navadno 3 2 2 3 2 3 2 6" xfId="6353"/>
    <cellStyle name="Navadno 3 2 2 3 2 3 2 6 2" xfId="20511"/>
    <cellStyle name="Navadno 3 2 2 3 2 3 2 7" xfId="10579"/>
    <cellStyle name="Navadno 3 2 2 3 2 3 2 7 2" xfId="24737"/>
    <cellStyle name="Navadno 3 2 2 3 2 3 2 8" xfId="14837"/>
    <cellStyle name="Navadno 3 2 2 3 2 3 2 9" xfId="28661"/>
    <cellStyle name="Navadno 3 2 2 3 2 3 3" xfId="1034"/>
    <cellStyle name="Navadno 3 2 2 3 2 3 3 10" xfId="31507"/>
    <cellStyle name="Navadno 3 2 2 3 2 3 3 2" xfId="5295"/>
    <cellStyle name="Navadno 3 2 2 3 2 3 3 2 2" xfId="9521"/>
    <cellStyle name="Navadno 3 2 2 3 2 3 3 2 2 2" xfId="23679"/>
    <cellStyle name="Navadno 3 2 2 3 2 3 3 2 3" xfId="13747"/>
    <cellStyle name="Navadno 3 2 2 3 2 3 3 2 3 2" xfId="27905"/>
    <cellStyle name="Navadno 3 2 2 3 2 3 3 2 4" xfId="18005"/>
    <cellStyle name="Navadno 3 2 2 3 2 3 3 2 5" xfId="30245"/>
    <cellStyle name="Navadno 3 2 2 3 2 3 3 2 6" xfId="31508"/>
    <cellStyle name="Navadno 3 2 2 3 2 3 3 3" xfId="3887"/>
    <cellStyle name="Navadno 3 2 2 3 2 3 3 3 2" xfId="8113"/>
    <cellStyle name="Navadno 3 2 2 3 2 3 3 3 2 2" xfId="22271"/>
    <cellStyle name="Navadno 3 2 2 3 2 3 3 3 3" xfId="12339"/>
    <cellStyle name="Navadno 3 2 2 3 2 3 3 3 3 2" xfId="26497"/>
    <cellStyle name="Navadno 3 2 2 3 2 3 3 3 4" xfId="16597"/>
    <cellStyle name="Navadno 3 2 2 3 2 3 3 3 5" xfId="29557"/>
    <cellStyle name="Navadno 3 2 2 3 2 3 3 3 6" xfId="31509"/>
    <cellStyle name="Navadno 3 2 2 3 2 3 3 4" xfId="2479"/>
    <cellStyle name="Navadno 3 2 2 3 2 3 3 4 2" xfId="19421"/>
    <cellStyle name="Navadno 3 2 2 3 2 3 3 5" xfId="6705"/>
    <cellStyle name="Navadno 3 2 2 3 2 3 3 5 2" xfId="20863"/>
    <cellStyle name="Navadno 3 2 2 3 2 3 3 6" xfId="10931"/>
    <cellStyle name="Navadno 3 2 2 3 2 3 3 6 2" xfId="25089"/>
    <cellStyle name="Navadno 3 2 2 3 2 3 3 7" xfId="15189"/>
    <cellStyle name="Navadno 3 2 2 3 2 3 3 8" xfId="28837"/>
    <cellStyle name="Navadno 3 2 2 3 2 3 3 9" xfId="30949"/>
    <cellStyle name="Navadno 3 2 2 3 2 3 4" xfId="4591"/>
    <cellStyle name="Navadno 3 2 2 3 2 3 4 2" xfId="8817"/>
    <cellStyle name="Navadno 3 2 2 3 2 3 4 2 2" xfId="22975"/>
    <cellStyle name="Navadno 3 2 2 3 2 3 4 3" xfId="13043"/>
    <cellStyle name="Navadno 3 2 2 3 2 3 4 3 2" xfId="27201"/>
    <cellStyle name="Navadno 3 2 2 3 2 3 4 4" xfId="17301"/>
    <cellStyle name="Navadno 3 2 2 3 2 3 4 5" xfId="29893"/>
    <cellStyle name="Navadno 3 2 2 3 2 3 4 6" xfId="31510"/>
    <cellStyle name="Navadno 3 2 2 3 2 3 5" xfId="3183"/>
    <cellStyle name="Navadno 3 2 2 3 2 3 5 2" xfId="7409"/>
    <cellStyle name="Navadno 3 2 2 3 2 3 5 2 2" xfId="21567"/>
    <cellStyle name="Navadno 3 2 2 3 2 3 5 3" xfId="11635"/>
    <cellStyle name="Navadno 3 2 2 3 2 3 5 3 2" xfId="25793"/>
    <cellStyle name="Navadno 3 2 2 3 2 3 5 4" xfId="15893"/>
    <cellStyle name="Navadno 3 2 2 3 2 3 5 5" xfId="29205"/>
    <cellStyle name="Navadno 3 2 2 3 2 3 5 6" xfId="31511"/>
    <cellStyle name="Navadno 3 2 2 3 2 3 6" xfId="1775"/>
    <cellStyle name="Navadno 3 2 2 3 2 3 6 2" xfId="18717"/>
    <cellStyle name="Navadno 3 2 2 3 2 3 7" xfId="6001"/>
    <cellStyle name="Navadno 3 2 2 3 2 3 7 2" xfId="20159"/>
    <cellStyle name="Navadno 3 2 2 3 2 3 8" xfId="10227"/>
    <cellStyle name="Navadno 3 2 2 3 2 3 8 2" xfId="24385"/>
    <cellStyle name="Navadno 3 2 2 3 2 3 9" xfId="14485"/>
    <cellStyle name="Navadno 3 2 2 3 2 4" xfId="481"/>
    <cellStyle name="Navadno 3 2 2 3 2 4 10" xfId="30673"/>
    <cellStyle name="Navadno 3 2 2 3 2 4 11" xfId="31512"/>
    <cellStyle name="Navadno 3 2 2 3 2 4 2" xfId="1185"/>
    <cellStyle name="Navadno 3 2 2 3 2 4 2 10" xfId="31513"/>
    <cellStyle name="Navadno 3 2 2 3 2 4 2 2" xfId="5446"/>
    <cellStyle name="Navadno 3 2 2 3 2 4 2 2 2" xfId="9672"/>
    <cellStyle name="Navadno 3 2 2 3 2 4 2 2 2 2" xfId="23830"/>
    <cellStyle name="Navadno 3 2 2 3 2 4 2 2 3" xfId="13898"/>
    <cellStyle name="Navadno 3 2 2 3 2 4 2 2 3 2" xfId="28056"/>
    <cellStyle name="Navadno 3 2 2 3 2 4 2 2 4" xfId="18156"/>
    <cellStyle name="Navadno 3 2 2 3 2 4 2 2 5" xfId="30321"/>
    <cellStyle name="Navadno 3 2 2 3 2 4 2 2 6" xfId="31514"/>
    <cellStyle name="Navadno 3 2 2 3 2 4 2 3" xfId="4038"/>
    <cellStyle name="Navadno 3 2 2 3 2 4 2 3 2" xfId="8264"/>
    <cellStyle name="Navadno 3 2 2 3 2 4 2 3 2 2" xfId="22422"/>
    <cellStyle name="Navadno 3 2 2 3 2 4 2 3 3" xfId="12490"/>
    <cellStyle name="Navadno 3 2 2 3 2 4 2 3 3 2" xfId="26648"/>
    <cellStyle name="Navadno 3 2 2 3 2 4 2 3 4" xfId="16748"/>
    <cellStyle name="Navadno 3 2 2 3 2 4 2 3 5" xfId="29633"/>
    <cellStyle name="Navadno 3 2 2 3 2 4 2 3 6" xfId="31515"/>
    <cellStyle name="Navadno 3 2 2 3 2 4 2 4" xfId="2630"/>
    <cellStyle name="Navadno 3 2 2 3 2 4 2 4 2" xfId="19572"/>
    <cellStyle name="Navadno 3 2 2 3 2 4 2 5" xfId="6856"/>
    <cellStyle name="Navadno 3 2 2 3 2 4 2 5 2" xfId="21014"/>
    <cellStyle name="Navadno 3 2 2 3 2 4 2 6" xfId="11082"/>
    <cellStyle name="Navadno 3 2 2 3 2 4 2 6 2" xfId="25240"/>
    <cellStyle name="Navadno 3 2 2 3 2 4 2 7" xfId="15340"/>
    <cellStyle name="Navadno 3 2 2 3 2 4 2 8" xfId="28913"/>
    <cellStyle name="Navadno 3 2 2 3 2 4 2 9" xfId="31025"/>
    <cellStyle name="Navadno 3 2 2 3 2 4 3" xfId="4742"/>
    <cellStyle name="Navadno 3 2 2 3 2 4 3 2" xfId="8968"/>
    <cellStyle name="Navadno 3 2 2 3 2 4 3 2 2" xfId="23126"/>
    <cellStyle name="Navadno 3 2 2 3 2 4 3 3" xfId="13194"/>
    <cellStyle name="Navadno 3 2 2 3 2 4 3 3 2" xfId="27352"/>
    <cellStyle name="Navadno 3 2 2 3 2 4 3 4" xfId="17452"/>
    <cellStyle name="Navadno 3 2 2 3 2 4 3 5" xfId="29969"/>
    <cellStyle name="Navadno 3 2 2 3 2 4 3 6" xfId="31516"/>
    <cellStyle name="Navadno 3 2 2 3 2 4 4" xfId="3334"/>
    <cellStyle name="Navadno 3 2 2 3 2 4 4 2" xfId="7560"/>
    <cellStyle name="Navadno 3 2 2 3 2 4 4 2 2" xfId="21718"/>
    <cellStyle name="Navadno 3 2 2 3 2 4 4 3" xfId="11786"/>
    <cellStyle name="Navadno 3 2 2 3 2 4 4 3 2" xfId="25944"/>
    <cellStyle name="Navadno 3 2 2 3 2 4 4 4" xfId="16044"/>
    <cellStyle name="Navadno 3 2 2 3 2 4 4 5" xfId="29281"/>
    <cellStyle name="Navadno 3 2 2 3 2 4 4 6" xfId="31517"/>
    <cellStyle name="Navadno 3 2 2 3 2 4 5" xfId="1926"/>
    <cellStyle name="Navadno 3 2 2 3 2 4 5 2" xfId="18868"/>
    <cellStyle name="Navadno 3 2 2 3 2 4 6" xfId="6152"/>
    <cellStyle name="Navadno 3 2 2 3 2 4 6 2" xfId="20310"/>
    <cellStyle name="Navadno 3 2 2 3 2 4 7" xfId="10378"/>
    <cellStyle name="Navadno 3 2 2 3 2 4 7 2" xfId="24536"/>
    <cellStyle name="Navadno 3 2 2 3 2 4 8" xfId="14636"/>
    <cellStyle name="Navadno 3 2 2 3 2 4 9" xfId="28561"/>
    <cellStyle name="Navadno 3 2 2 3 2 5" xfId="833"/>
    <cellStyle name="Navadno 3 2 2 3 2 5 10" xfId="31518"/>
    <cellStyle name="Navadno 3 2 2 3 2 5 2" xfId="5094"/>
    <cellStyle name="Navadno 3 2 2 3 2 5 2 2" xfId="9320"/>
    <cellStyle name="Navadno 3 2 2 3 2 5 2 2 2" xfId="23478"/>
    <cellStyle name="Navadno 3 2 2 3 2 5 2 3" xfId="13546"/>
    <cellStyle name="Navadno 3 2 2 3 2 5 2 3 2" xfId="27704"/>
    <cellStyle name="Navadno 3 2 2 3 2 5 2 4" xfId="17804"/>
    <cellStyle name="Navadno 3 2 2 3 2 5 2 5" xfId="30145"/>
    <cellStyle name="Navadno 3 2 2 3 2 5 2 6" xfId="31519"/>
    <cellStyle name="Navadno 3 2 2 3 2 5 3" xfId="3686"/>
    <cellStyle name="Navadno 3 2 2 3 2 5 3 2" xfId="7912"/>
    <cellStyle name="Navadno 3 2 2 3 2 5 3 2 2" xfId="22070"/>
    <cellStyle name="Navadno 3 2 2 3 2 5 3 3" xfId="12138"/>
    <cellStyle name="Navadno 3 2 2 3 2 5 3 3 2" xfId="26296"/>
    <cellStyle name="Navadno 3 2 2 3 2 5 3 4" xfId="16396"/>
    <cellStyle name="Navadno 3 2 2 3 2 5 3 5" xfId="29457"/>
    <cellStyle name="Navadno 3 2 2 3 2 5 3 6" xfId="31520"/>
    <cellStyle name="Navadno 3 2 2 3 2 5 4" xfId="2278"/>
    <cellStyle name="Navadno 3 2 2 3 2 5 4 2" xfId="19220"/>
    <cellStyle name="Navadno 3 2 2 3 2 5 5" xfId="6504"/>
    <cellStyle name="Navadno 3 2 2 3 2 5 5 2" xfId="20662"/>
    <cellStyle name="Navadno 3 2 2 3 2 5 6" xfId="10730"/>
    <cellStyle name="Navadno 3 2 2 3 2 5 6 2" xfId="24888"/>
    <cellStyle name="Navadno 3 2 2 3 2 5 7" xfId="14988"/>
    <cellStyle name="Navadno 3 2 2 3 2 5 8" xfId="28737"/>
    <cellStyle name="Navadno 3 2 2 3 2 5 9" xfId="30849"/>
    <cellStyle name="Navadno 3 2 2 3 2 6" xfId="4358"/>
    <cellStyle name="Navadno 3 2 2 3 2 6 2" xfId="8584"/>
    <cellStyle name="Navadno 3 2 2 3 2 6 2 2" xfId="22742"/>
    <cellStyle name="Navadno 3 2 2 3 2 6 3" xfId="12810"/>
    <cellStyle name="Navadno 3 2 2 3 2 6 3 2" xfId="26968"/>
    <cellStyle name="Navadno 3 2 2 3 2 6 4" xfId="17068"/>
    <cellStyle name="Navadno 3 2 2 3 2 6 5" xfId="29777"/>
    <cellStyle name="Navadno 3 2 2 3 2 6 6" xfId="31521"/>
    <cellStyle name="Navadno 3 2 2 3 2 7" xfId="2950"/>
    <cellStyle name="Navadno 3 2 2 3 2 7 2" xfId="7176"/>
    <cellStyle name="Navadno 3 2 2 3 2 7 2 2" xfId="21334"/>
    <cellStyle name="Navadno 3 2 2 3 2 7 3" xfId="11402"/>
    <cellStyle name="Navadno 3 2 2 3 2 7 3 2" xfId="25560"/>
    <cellStyle name="Navadno 3 2 2 3 2 7 4" xfId="15660"/>
    <cellStyle name="Navadno 3 2 2 3 2 7 5" xfId="29089"/>
    <cellStyle name="Navadno 3 2 2 3 2 7 6" xfId="31522"/>
    <cellStyle name="Navadno 3 2 2 3 2 8" xfId="1510"/>
    <cellStyle name="Navadno 3 2 2 3 2 8 2" xfId="18452"/>
    <cellStyle name="Navadno 3 2 2 3 2 9" xfId="5736"/>
    <cellStyle name="Navadno 3 2 2 3 2 9 2" xfId="19894"/>
    <cellStyle name="Navadno 3 2 2 3 3" xfId="128"/>
    <cellStyle name="Navadno 3 2 2 3 3 10" xfId="14284"/>
    <cellStyle name="Navadno 3 2 2 3 3 11" xfId="28385"/>
    <cellStyle name="Navadno 3 2 2 3 3 12" xfId="30497"/>
    <cellStyle name="Navadno 3 2 2 3 3 13" xfId="31523"/>
    <cellStyle name="Navadno 3 2 2 3 3 2" xfId="288"/>
    <cellStyle name="Navadno 3 2 2 3 3 2 10" xfId="28481"/>
    <cellStyle name="Navadno 3 2 2 3 3 2 11" xfId="30577"/>
    <cellStyle name="Navadno 3 2 2 3 3 2 12" xfId="31524"/>
    <cellStyle name="Navadno 3 2 2 3 3 2 2" xfId="641"/>
    <cellStyle name="Navadno 3 2 2 3 3 2 2 10" xfId="30753"/>
    <cellStyle name="Navadno 3 2 2 3 3 2 2 11" xfId="31525"/>
    <cellStyle name="Navadno 3 2 2 3 3 2 2 2" xfId="1345"/>
    <cellStyle name="Navadno 3 2 2 3 3 2 2 2 10" xfId="31526"/>
    <cellStyle name="Navadno 3 2 2 3 3 2 2 2 2" xfId="5606"/>
    <cellStyle name="Navadno 3 2 2 3 3 2 2 2 2 2" xfId="9832"/>
    <cellStyle name="Navadno 3 2 2 3 3 2 2 2 2 2 2" xfId="23990"/>
    <cellStyle name="Navadno 3 2 2 3 3 2 2 2 2 3" xfId="14058"/>
    <cellStyle name="Navadno 3 2 2 3 3 2 2 2 2 3 2" xfId="28216"/>
    <cellStyle name="Navadno 3 2 2 3 3 2 2 2 2 4" xfId="18316"/>
    <cellStyle name="Navadno 3 2 2 3 3 2 2 2 2 5" xfId="30401"/>
    <cellStyle name="Navadno 3 2 2 3 3 2 2 2 2 6" xfId="31527"/>
    <cellStyle name="Navadno 3 2 2 3 3 2 2 2 3" xfId="4198"/>
    <cellStyle name="Navadno 3 2 2 3 3 2 2 2 3 2" xfId="8424"/>
    <cellStyle name="Navadno 3 2 2 3 3 2 2 2 3 2 2" xfId="22582"/>
    <cellStyle name="Navadno 3 2 2 3 3 2 2 2 3 3" xfId="12650"/>
    <cellStyle name="Navadno 3 2 2 3 3 2 2 2 3 3 2" xfId="26808"/>
    <cellStyle name="Navadno 3 2 2 3 3 2 2 2 3 4" xfId="16908"/>
    <cellStyle name="Navadno 3 2 2 3 3 2 2 2 3 5" xfId="29713"/>
    <cellStyle name="Navadno 3 2 2 3 3 2 2 2 3 6" xfId="31528"/>
    <cellStyle name="Navadno 3 2 2 3 3 2 2 2 4" xfId="2790"/>
    <cellStyle name="Navadno 3 2 2 3 3 2 2 2 4 2" xfId="19732"/>
    <cellStyle name="Navadno 3 2 2 3 3 2 2 2 5" xfId="7016"/>
    <cellStyle name="Navadno 3 2 2 3 3 2 2 2 5 2" xfId="21174"/>
    <cellStyle name="Navadno 3 2 2 3 3 2 2 2 6" xfId="11242"/>
    <cellStyle name="Navadno 3 2 2 3 3 2 2 2 6 2" xfId="25400"/>
    <cellStyle name="Navadno 3 2 2 3 3 2 2 2 7" xfId="15500"/>
    <cellStyle name="Navadno 3 2 2 3 3 2 2 2 8" xfId="28993"/>
    <cellStyle name="Navadno 3 2 2 3 3 2 2 2 9" xfId="31105"/>
    <cellStyle name="Navadno 3 2 2 3 3 2 2 3" xfId="4902"/>
    <cellStyle name="Navadno 3 2 2 3 3 2 2 3 2" xfId="9128"/>
    <cellStyle name="Navadno 3 2 2 3 3 2 2 3 2 2" xfId="23286"/>
    <cellStyle name="Navadno 3 2 2 3 3 2 2 3 3" xfId="13354"/>
    <cellStyle name="Navadno 3 2 2 3 3 2 2 3 3 2" xfId="27512"/>
    <cellStyle name="Navadno 3 2 2 3 3 2 2 3 4" xfId="17612"/>
    <cellStyle name="Navadno 3 2 2 3 3 2 2 3 5" xfId="30049"/>
    <cellStyle name="Navadno 3 2 2 3 3 2 2 3 6" xfId="31529"/>
    <cellStyle name="Navadno 3 2 2 3 3 2 2 4" xfId="3494"/>
    <cellStyle name="Navadno 3 2 2 3 3 2 2 4 2" xfId="7720"/>
    <cellStyle name="Navadno 3 2 2 3 3 2 2 4 2 2" xfId="21878"/>
    <cellStyle name="Navadno 3 2 2 3 3 2 2 4 3" xfId="11946"/>
    <cellStyle name="Navadno 3 2 2 3 3 2 2 4 3 2" xfId="26104"/>
    <cellStyle name="Navadno 3 2 2 3 3 2 2 4 4" xfId="16204"/>
    <cellStyle name="Navadno 3 2 2 3 3 2 2 4 5" xfId="29361"/>
    <cellStyle name="Navadno 3 2 2 3 3 2 2 4 6" xfId="31530"/>
    <cellStyle name="Navadno 3 2 2 3 3 2 2 5" xfId="2086"/>
    <cellStyle name="Navadno 3 2 2 3 3 2 2 5 2" xfId="19028"/>
    <cellStyle name="Navadno 3 2 2 3 3 2 2 6" xfId="6312"/>
    <cellStyle name="Navadno 3 2 2 3 3 2 2 6 2" xfId="20470"/>
    <cellStyle name="Navadno 3 2 2 3 3 2 2 7" xfId="10538"/>
    <cellStyle name="Navadno 3 2 2 3 3 2 2 7 2" xfId="24696"/>
    <cellStyle name="Navadno 3 2 2 3 3 2 2 8" xfId="14796"/>
    <cellStyle name="Navadno 3 2 2 3 3 2 2 9" xfId="28641"/>
    <cellStyle name="Navadno 3 2 2 3 3 2 3" xfId="993"/>
    <cellStyle name="Navadno 3 2 2 3 3 2 3 10" xfId="31531"/>
    <cellStyle name="Navadno 3 2 2 3 3 2 3 2" xfId="5254"/>
    <cellStyle name="Navadno 3 2 2 3 3 2 3 2 2" xfId="9480"/>
    <cellStyle name="Navadno 3 2 2 3 3 2 3 2 2 2" xfId="23638"/>
    <cellStyle name="Navadno 3 2 2 3 3 2 3 2 3" xfId="13706"/>
    <cellStyle name="Navadno 3 2 2 3 3 2 3 2 3 2" xfId="27864"/>
    <cellStyle name="Navadno 3 2 2 3 3 2 3 2 4" xfId="17964"/>
    <cellStyle name="Navadno 3 2 2 3 3 2 3 2 5" xfId="30225"/>
    <cellStyle name="Navadno 3 2 2 3 3 2 3 2 6" xfId="31532"/>
    <cellStyle name="Navadno 3 2 2 3 3 2 3 3" xfId="3846"/>
    <cellStyle name="Navadno 3 2 2 3 3 2 3 3 2" xfId="8072"/>
    <cellStyle name="Navadno 3 2 2 3 3 2 3 3 2 2" xfId="22230"/>
    <cellStyle name="Navadno 3 2 2 3 3 2 3 3 3" xfId="12298"/>
    <cellStyle name="Navadno 3 2 2 3 3 2 3 3 3 2" xfId="26456"/>
    <cellStyle name="Navadno 3 2 2 3 3 2 3 3 4" xfId="16556"/>
    <cellStyle name="Navadno 3 2 2 3 3 2 3 3 5" xfId="29537"/>
    <cellStyle name="Navadno 3 2 2 3 3 2 3 3 6" xfId="31533"/>
    <cellStyle name="Navadno 3 2 2 3 3 2 3 4" xfId="2438"/>
    <cellStyle name="Navadno 3 2 2 3 3 2 3 4 2" xfId="19380"/>
    <cellStyle name="Navadno 3 2 2 3 3 2 3 5" xfId="6664"/>
    <cellStyle name="Navadno 3 2 2 3 3 2 3 5 2" xfId="20822"/>
    <cellStyle name="Navadno 3 2 2 3 3 2 3 6" xfId="10890"/>
    <cellStyle name="Navadno 3 2 2 3 3 2 3 6 2" xfId="25048"/>
    <cellStyle name="Navadno 3 2 2 3 3 2 3 7" xfId="15148"/>
    <cellStyle name="Navadno 3 2 2 3 3 2 3 8" xfId="28817"/>
    <cellStyle name="Navadno 3 2 2 3 3 2 3 9" xfId="30929"/>
    <cellStyle name="Navadno 3 2 2 3 3 2 4" xfId="4550"/>
    <cellStyle name="Navadno 3 2 2 3 3 2 4 2" xfId="8776"/>
    <cellStyle name="Navadno 3 2 2 3 3 2 4 2 2" xfId="22934"/>
    <cellStyle name="Navadno 3 2 2 3 3 2 4 3" xfId="13002"/>
    <cellStyle name="Navadno 3 2 2 3 3 2 4 3 2" xfId="27160"/>
    <cellStyle name="Navadno 3 2 2 3 3 2 4 4" xfId="17260"/>
    <cellStyle name="Navadno 3 2 2 3 3 2 4 5" xfId="29873"/>
    <cellStyle name="Navadno 3 2 2 3 3 2 4 6" xfId="31534"/>
    <cellStyle name="Navadno 3 2 2 3 3 2 5" xfId="3142"/>
    <cellStyle name="Navadno 3 2 2 3 3 2 5 2" xfId="7368"/>
    <cellStyle name="Navadno 3 2 2 3 3 2 5 2 2" xfId="21526"/>
    <cellStyle name="Navadno 3 2 2 3 3 2 5 3" xfId="11594"/>
    <cellStyle name="Navadno 3 2 2 3 3 2 5 3 2" xfId="25752"/>
    <cellStyle name="Navadno 3 2 2 3 3 2 5 4" xfId="15852"/>
    <cellStyle name="Navadno 3 2 2 3 3 2 5 5" xfId="29185"/>
    <cellStyle name="Navadno 3 2 2 3 3 2 5 6" xfId="31535"/>
    <cellStyle name="Navadno 3 2 2 3 3 2 6" xfId="1734"/>
    <cellStyle name="Navadno 3 2 2 3 3 2 6 2" xfId="18676"/>
    <cellStyle name="Navadno 3 2 2 3 3 2 7" xfId="5960"/>
    <cellStyle name="Navadno 3 2 2 3 3 2 7 2" xfId="20118"/>
    <cellStyle name="Navadno 3 2 2 3 3 2 8" xfId="10186"/>
    <cellStyle name="Navadno 3 2 2 3 3 2 8 2" xfId="24344"/>
    <cellStyle name="Navadno 3 2 2 3 3 2 9" xfId="14444"/>
    <cellStyle name="Navadno 3 2 2 3 3 3" xfId="513"/>
    <cellStyle name="Navadno 3 2 2 3 3 3 10" xfId="30689"/>
    <cellStyle name="Navadno 3 2 2 3 3 3 11" xfId="31536"/>
    <cellStyle name="Navadno 3 2 2 3 3 3 2" xfId="1217"/>
    <cellStyle name="Navadno 3 2 2 3 3 3 2 10" xfId="31537"/>
    <cellStyle name="Navadno 3 2 2 3 3 3 2 2" xfId="5478"/>
    <cellStyle name="Navadno 3 2 2 3 3 3 2 2 2" xfId="9704"/>
    <cellStyle name="Navadno 3 2 2 3 3 3 2 2 2 2" xfId="23862"/>
    <cellStyle name="Navadno 3 2 2 3 3 3 2 2 3" xfId="13930"/>
    <cellStyle name="Navadno 3 2 2 3 3 3 2 2 3 2" xfId="28088"/>
    <cellStyle name="Navadno 3 2 2 3 3 3 2 2 4" xfId="18188"/>
    <cellStyle name="Navadno 3 2 2 3 3 3 2 2 5" xfId="30337"/>
    <cellStyle name="Navadno 3 2 2 3 3 3 2 2 6" xfId="31538"/>
    <cellStyle name="Navadno 3 2 2 3 3 3 2 3" xfId="4070"/>
    <cellStyle name="Navadno 3 2 2 3 3 3 2 3 2" xfId="8296"/>
    <cellStyle name="Navadno 3 2 2 3 3 3 2 3 2 2" xfId="22454"/>
    <cellStyle name="Navadno 3 2 2 3 3 3 2 3 3" xfId="12522"/>
    <cellStyle name="Navadno 3 2 2 3 3 3 2 3 3 2" xfId="26680"/>
    <cellStyle name="Navadno 3 2 2 3 3 3 2 3 4" xfId="16780"/>
    <cellStyle name="Navadno 3 2 2 3 3 3 2 3 5" xfId="29649"/>
    <cellStyle name="Navadno 3 2 2 3 3 3 2 3 6" xfId="31539"/>
    <cellStyle name="Navadno 3 2 2 3 3 3 2 4" xfId="2662"/>
    <cellStyle name="Navadno 3 2 2 3 3 3 2 4 2" xfId="19604"/>
    <cellStyle name="Navadno 3 2 2 3 3 3 2 5" xfId="6888"/>
    <cellStyle name="Navadno 3 2 2 3 3 3 2 5 2" xfId="21046"/>
    <cellStyle name="Navadno 3 2 2 3 3 3 2 6" xfId="11114"/>
    <cellStyle name="Navadno 3 2 2 3 3 3 2 6 2" xfId="25272"/>
    <cellStyle name="Navadno 3 2 2 3 3 3 2 7" xfId="15372"/>
    <cellStyle name="Navadno 3 2 2 3 3 3 2 8" xfId="28929"/>
    <cellStyle name="Navadno 3 2 2 3 3 3 2 9" xfId="31041"/>
    <cellStyle name="Navadno 3 2 2 3 3 3 3" xfId="4774"/>
    <cellStyle name="Navadno 3 2 2 3 3 3 3 2" xfId="9000"/>
    <cellStyle name="Navadno 3 2 2 3 3 3 3 2 2" xfId="23158"/>
    <cellStyle name="Navadno 3 2 2 3 3 3 3 3" xfId="13226"/>
    <cellStyle name="Navadno 3 2 2 3 3 3 3 3 2" xfId="27384"/>
    <cellStyle name="Navadno 3 2 2 3 3 3 3 4" xfId="17484"/>
    <cellStyle name="Navadno 3 2 2 3 3 3 3 5" xfId="29985"/>
    <cellStyle name="Navadno 3 2 2 3 3 3 3 6" xfId="31540"/>
    <cellStyle name="Navadno 3 2 2 3 3 3 4" xfId="3366"/>
    <cellStyle name="Navadno 3 2 2 3 3 3 4 2" xfId="7592"/>
    <cellStyle name="Navadno 3 2 2 3 3 3 4 2 2" xfId="21750"/>
    <cellStyle name="Navadno 3 2 2 3 3 3 4 3" xfId="11818"/>
    <cellStyle name="Navadno 3 2 2 3 3 3 4 3 2" xfId="25976"/>
    <cellStyle name="Navadno 3 2 2 3 3 3 4 4" xfId="16076"/>
    <cellStyle name="Navadno 3 2 2 3 3 3 4 5" xfId="29297"/>
    <cellStyle name="Navadno 3 2 2 3 3 3 4 6" xfId="31541"/>
    <cellStyle name="Navadno 3 2 2 3 3 3 5" xfId="1958"/>
    <cellStyle name="Navadno 3 2 2 3 3 3 5 2" xfId="18900"/>
    <cellStyle name="Navadno 3 2 2 3 3 3 6" xfId="6184"/>
    <cellStyle name="Navadno 3 2 2 3 3 3 6 2" xfId="20342"/>
    <cellStyle name="Navadno 3 2 2 3 3 3 7" xfId="10410"/>
    <cellStyle name="Navadno 3 2 2 3 3 3 7 2" xfId="24568"/>
    <cellStyle name="Navadno 3 2 2 3 3 3 8" xfId="14668"/>
    <cellStyle name="Navadno 3 2 2 3 3 3 9" xfId="28577"/>
    <cellStyle name="Navadno 3 2 2 3 3 4" xfId="865"/>
    <cellStyle name="Navadno 3 2 2 3 3 4 10" xfId="31542"/>
    <cellStyle name="Navadno 3 2 2 3 3 4 2" xfId="5126"/>
    <cellStyle name="Navadno 3 2 2 3 3 4 2 2" xfId="9352"/>
    <cellStyle name="Navadno 3 2 2 3 3 4 2 2 2" xfId="23510"/>
    <cellStyle name="Navadno 3 2 2 3 3 4 2 3" xfId="13578"/>
    <cellStyle name="Navadno 3 2 2 3 3 4 2 3 2" xfId="27736"/>
    <cellStyle name="Navadno 3 2 2 3 3 4 2 4" xfId="17836"/>
    <cellStyle name="Navadno 3 2 2 3 3 4 2 5" xfId="30161"/>
    <cellStyle name="Navadno 3 2 2 3 3 4 2 6" xfId="31543"/>
    <cellStyle name="Navadno 3 2 2 3 3 4 3" xfId="3718"/>
    <cellStyle name="Navadno 3 2 2 3 3 4 3 2" xfId="7944"/>
    <cellStyle name="Navadno 3 2 2 3 3 4 3 2 2" xfId="22102"/>
    <cellStyle name="Navadno 3 2 2 3 3 4 3 3" xfId="12170"/>
    <cellStyle name="Navadno 3 2 2 3 3 4 3 3 2" xfId="26328"/>
    <cellStyle name="Navadno 3 2 2 3 3 4 3 4" xfId="16428"/>
    <cellStyle name="Navadno 3 2 2 3 3 4 3 5" xfId="29473"/>
    <cellStyle name="Navadno 3 2 2 3 3 4 3 6" xfId="31544"/>
    <cellStyle name="Navadno 3 2 2 3 3 4 4" xfId="2310"/>
    <cellStyle name="Navadno 3 2 2 3 3 4 4 2" xfId="19252"/>
    <cellStyle name="Navadno 3 2 2 3 3 4 5" xfId="6536"/>
    <cellStyle name="Navadno 3 2 2 3 3 4 5 2" xfId="20694"/>
    <cellStyle name="Navadno 3 2 2 3 3 4 6" xfId="10762"/>
    <cellStyle name="Navadno 3 2 2 3 3 4 6 2" xfId="24920"/>
    <cellStyle name="Navadno 3 2 2 3 3 4 7" xfId="15020"/>
    <cellStyle name="Navadno 3 2 2 3 3 4 8" xfId="28753"/>
    <cellStyle name="Navadno 3 2 2 3 3 4 9" xfId="30865"/>
    <cellStyle name="Navadno 3 2 2 3 3 5" xfId="4390"/>
    <cellStyle name="Navadno 3 2 2 3 3 5 2" xfId="8616"/>
    <cellStyle name="Navadno 3 2 2 3 3 5 2 2" xfId="22774"/>
    <cellStyle name="Navadno 3 2 2 3 3 5 3" xfId="12842"/>
    <cellStyle name="Navadno 3 2 2 3 3 5 3 2" xfId="27000"/>
    <cellStyle name="Navadno 3 2 2 3 3 5 4" xfId="17100"/>
    <cellStyle name="Navadno 3 2 2 3 3 5 5" xfId="29793"/>
    <cellStyle name="Navadno 3 2 2 3 3 5 6" xfId="31545"/>
    <cellStyle name="Navadno 3 2 2 3 3 6" xfId="2982"/>
    <cellStyle name="Navadno 3 2 2 3 3 6 2" xfId="7208"/>
    <cellStyle name="Navadno 3 2 2 3 3 6 2 2" xfId="21366"/>
    <cellStyle name="Navadno 3 2 2 3 3 6 3" xfId="11434"/>
    <cellStyle name="Navadno 3 2 2 3 3 6 3 2" xfId="25592"/>
    <cellStyle name="Navadno 3 2 2 3 3 6 4" xfId="15692"/>
    <cellStyle name="Navadno 3 2 2 3 3 6 5" xfId="29105"/>
    <cellStyle name="Navadno 3 2 2 3 3 6 6" xfId="31546"/>
    <cellStyle name="Navadno 3 2 2 3 3 7" xfId="1574"/>
    <cellStyle name="Navadno 3 2 2 3 3 7 2" xfId="18516"/>
    <cellStyle name="Navadno 3 2 2 3 3 8" xfId="5800"/>
    <cellStyle name="Navadno 3 2 2 3 3 8 2" xfId="19958"/>
    <cellStyle name="Navadno 3 2 2 3 3 9" xfId="10026"/>
    <cellStyle name="Navadno 3 2 2 3 3 9 2" xfId="24184"/>
    <cellStyle name="Navadno 3 2 2 3 4" xfId="58"/>
    <cellStyle name="Navadno 3 2 2 3 4 10" xfId="14252"/>
    <cellStyle name="Navadno 3 2 2 3 4 11" xfId="28353"/>
    <cellStyle name="Navadno 3 2 2 3 4 12" xfId="30465"/>
    <cellStyle name="Navadno 3 2 2 3 4 13" xfId="31547"/>
    <cellStyle name="Navadno 3 2 2 3 4 2" xfId="224"/>
    <cellStyle name="Navadno 3 2 2 3 4 2 10" xfId="28465"/>
    <cellStyle name="Navadno 3 2 2 3 4 2 11" xfId="30545"/>
    <cellStyle name="Navadno 3 2 2 3 4 2 12" xfId="31548"/>
    <cellStyle name="Navadno 3 2 2 3 4 2 2" xfId="577"/>
    <cellStyle name="Navadno 3 2 2 3 4 2 2 10" xfId="30721"/>
    <cellStyle name="Navadno 3 2 2 3 4 2 2 11" xfId="31549"/>
    <cellStyle name="Navadno 3 2 2 3 4 2 2 2" xfId="1281"/>
    <cellStyle name="Navadno 3 2 2 3 4 2 2 2 10" xfId="31550"/>
    <cellStyle name="Navadno 3 2 2 3 4 2 2 2 2" xfId="5542"/>
    <cellStyle name="Navadno 3 2 2 3 4 2 2 2 2 2" xfId="9768"/>
    <cellStyle name="Navadno 3 2 2 3 4 2 2 2 2 2 2" xfId="23926"/>
    <cellStyle name="Navadno 3 2 2 3 4 2 2 2 2 3" xfId="13994"/>
    <cellStyle name="Navadno 3 2 2 3 4 2 2 2 2 3 2" xfId="28152"/>
    <cellStyle name="Navadno 3 2 2 3 4 2 2 2 2 4" xfId="18252"/>
    <cellStyle name="Navadno 3 2 2 3 4 2 2 2 2 5" xfId="30369"/>
    <cellStyle name="Navadno 3 2 2 3 4 2 2 2 2 6" xfId="31551"/>
    <cellStyle name="Navadno 3 2 2 3 4 2 2 2 3" xfId="4134"/>
    <cellStyle name="Navadno 3 2 2 3 4 2 2 2 3 2" xfId="8360"/>
    <cellStyle name="Navadno 3 2 2 3 4 2 2 2 3 2 2" xfId="22518"/>
    <cellStyle name="Navadno 3 2 2 3 4 2 2 2 3 3" xfId="12586"/>
    <cellStyle name="Navadno 3 2 2 3 4 2 2 2 3 3 2" xfId="26744"/>
    <cellStyle name="Navadno 3 2 2 3 4 2 2 2 3 4" xfId="16844"/>
    <cellStyle name="Navadno 3 2 2 3 4 2 2 2 3 5" xfId="29681"/>
    <cellStyle name="Navadno 3 2 2 3 4 2 2 2 3 6" xfId="31552"/>
    <cellStyle name="Navadno 3 2 2 3 4 2 2 2 4" xfId="2726"/>
    <cellStyle name="Navadno 3 2 2 3 4 2 2 2 4 2" xfId="19668"/>
    <cellStyle name="Navadno 3 2 2 3 4 2 2 2 5" xfId="6952"/>
    <cellStyle name="Navadno 3 2 2 3 4 2 2 2 5 2" xfId="21110"/>
    <cellStyle name="Navadno 3 2 2 3 4 2 2 2 6" xfId="11178"/>
    <cellStyle name="Navadno 3 2 2 3 4 2 2 2 6 2" xfId="25336"/>
    <cellStyle name="Navadno 3 2 2 3 4 2 2 2 7" xfId="15436"/>
    <cellStyle name="Navadno 3 2 2 3 4 2 2 2 8" xfId="28961"/>
    <cellStyle name="Navadno 3 2 2 3 4 2 2 2 9" xfId="31073"/>
    <cellStyle name="Navadno 3 2 2 3 4 2 2 3" xfId="4838"/>
    <cellStyle name="Navadno 3 2 2 3 4 2 2 3 2" xfId="9064"/>
    <cellStyle name="Navadno 3 2 2 3 4 2 2 3 2 2" xfId="23222"/>
    <cellStyle name="Navadno 3 2 2 3 4 2 2 3 3" xfId="13290"/>
    <cellStyle name="Navadno 3 2 2 3 4 2 2 3 3 2" xfId="27448"/>
    <cellStyle name="Navadno 3 2 2 3 4 2 2 3 4" xfId="17548"/>
    <cellStyle name="Navadno 3 2 2 3 4 2 2 3 5" xfId="30017"/>
    <cellStyle name="Navadno 3 2 2 3 4 2 2 3 6" xfId="31553"/>
    <cellStyle name="Navadno 3 2 2 3 4 2 2 4" xfId="3430"/>
    <cellStyle name="Navadno 3 2 2 3 4 2 2 4 2" xfId="7656"/>
    <cellStyle name="Navadno 3 2 2 3 4 2 2 4 2 2" xfId="21814"/>
    <cellStyle name="Navadno 3 2 2 3 4 2 2 4 3" xfId="11882"/>
    <cellStyle name="Navadno 3 2 2 3 4 2 2 4 3 2" xfId="26040"/>
    <cellStyle name="Navadno 3 2 2 3 4 2 2 4 4" xfId="16140"/>
    <cellStyle name="Navadno 3 2 2 3 4 2 2 4 5" xfId="29329"/>
    <cellStyle name="Navadno 3 2 2 3 4 2 2 4 6" xfId="31554"/>
    <cellStyle name="Navadno 3 2 2 3 4 2 2 5" xfId="2022"/>
    <cellStyle name="Navadno 3 2 2 3 4 2 2 5 2" xfId="18964"/>
    <cellStyle name="Navadno 3 2 2 3 4 2 2 6" xfId="6248"/>
    <cellStyle name="Navadno 3 2 2 3 4 2 2 6 2" xfId="20406"/>
    <cellStyle name="Navadno 3 2 2 3 4 2 2 7" xfId="10474"/>
    <cellStyle name="Navadno 3 2 2 3 4 2 2 7 2" xfId="24632"/>
    <cellStyle name="Navadno 3 2 2 3 4 2 2 8" xfId="14732"/>
    <cellStyle name="Navadno 3 2 2 3 4 2 2 9" xfId="28609"/>
    <cellStyle name="Navadno 3 2 2 3 4 2 3" xfId="929"/>
    <cellStyle name="Navadno 3 2 2 3 4 2 3 10" xfId="31555"/>
    <cellStyle name="Navadno 3 2 2 3 4 2 3 2" xfId="5190"/>
    <cellStyle name="Navadno 3 2 2 3 4 2 3 2 2" xfId="9416"/>
    <cellStyle name="Navadno 3 2 2 3 4 2 3 2 2 2" xfId="23574"/>
    <cellStyle name="Navadno 3 2 2 3 4 2 3 2 3" xfId="13642"/>
    <cellStyle name="Navadno 3 2 2 3 4 2 3 2 3 2" xfId="27800"/>
    <cellStyle name="Navadno 3 2 2 3 4 2 3 2 4" xfId="17900"/>
    <cellStyle name="Navadno 3 2 2 3 4 2 3 2 5" xfId="30193"/>
    <cellStyle name="Navadno 3 2 2 3 4 2 3 2 6" xfId="31556"/>
    <cellStyle name="Navadno 3 2 2 3 4 2 3 3" xfId="3782"/>
    <cellStyle name="Navadno 3 2 2 3 4 2 3 3 2" xfId="8008"/>
    <cellStyle name="Navadno 3 2 2 3 4 2 3 3 2 2" xfId="22166"/>
    <cellStyle name="Navadno 3 2 2 3 4 2 3 3 3" xfId="12234"/>
    <cellStyle name="Navadno 3 2 2 3 4 2 3 3 3 2" xfId="26392"/>
    <cellStyle name="Navadno 3 2 2 3 4 2 3 3 4" xfId="16492"/>
    <cellStyle name="Navadno 3 2 2 3 4 2 3 3 5" xfId="29505"/>
    <cellStyle name="Navadno 3 2 2 3 4 2 3 3 6" xfId="31557"/>
    <cellStyle name="Navadno 3 2 2 3 4 2 3 4" xfId="2374"/>
    <cellStyle name="Navadno 3 2 2 3 4 2 3 4 2" xfId="19316"/>
    <cellStyle name="Navadno 3 2 2 3 4 2 3 5" xfId="6600"/>
    <cellStyle name="Navadno 3 2 2 3 4 2 3 5 2" xfId="20758"/>
    <cellStyle name="Navadno 3 2 2 3 4 2 3 6" xfId="10826"/>
    <cellStyle name="Navadno 3 2 2 3 4 2 3 6 2" xfId="24984"/>
    <cellStyle name="Navadno 3 2 2 3 4 2 3 7" xfId="15084"/>
    <cellStyle name="Navadno 3 2 2 3 4 2 3 8" xfId="28785"/>
    <cellStyle name="Navadno 3 2 2 3 4 2 3 9" xfId="30897"/>
    <cellStyle name="Navadno 3 2 2 3 4 2 4" xfId="4486"/>
    <cellStyle name="Navadno 3 2 2 3 4 2 4 2" xfId="8712"/>
    <cellStyle name="Navadno 3 2 2 3 4 2 4 2 2" xfId="22870"/>
    <cellStyle name="Navadno 3 2 2 3 4 2 4 3" xfId="12938"/>
    <cellStyle name="Navadno 3 2 2 3 4 2 4 3 2" xfId="27096"/>
    <cellStyle name="Navadno 3 2 2 3 4 2 4 4" xfId="17196"/>
    <cellStyle name="Navadno 3 2 2 3 4 2 4 5" xfId="29841"/>
    <cellStyle name="Navadno 3 2 2 3 4 2 4 6" xfId="31558"/>
    <cellStyle name="Navadno 3 2 2 3 4 2 5" xfId="3078"/>
    <cellStyle name="Navadno 3 2 2 3 4 2 5 2" xfId="7304"/>
    <cellStyle name="Navadno 3 2 2 3 4 2 5 2 2" xfId="21462"/>
    <cellStyle name="Navadno 3 2 2 3 4 2 5 3" xfId="11530"/>
    <cellStyle name="Navadno 3 2 2 3 4 2 5 3 2" xfId="25688"/>
    <cellStyle name="Navadno 3 2 2 3 4 2 5 4" xfId="15788"/>
    <cellStyle name="Navadno 3 2 2 3 4 2 5 5" xfId="29153"/>
    <cellStyle name="Navadno 3 2 2 3 4 2 5 6" xfId="31559"/>
    <cellStyle name="Navadno 3 2 2 3 4 2 6" xfId="1670"/>
    <cellStyle name="Navadno 3 2 2 3 4 2 6 2" xfId="18612"/>
    <cellStyle name="Navadno 3 2 2 3 4 2 7" xfId="5896"/>
    <cellStyle name="Navadno 3 2 2 3 4 2 7 2" xfId="20054"/>
    <cellStyle name="Navadno 3 2 2 3 4 2 8" xfId="10122"/>
    <cellStyle name="Navadno 3 2 2 3 4 2 8 2" xfId="24280"/>
    <cellStyle name="Navadno 3 2 2 3 4 2 9" xfId="14380"/>
    <cellStyle name="Navadno 3 2 2 3 4 3" xfId="449"/>
    <cellStyle name="Navadno 3 2 2 3 4 3 10" xfId="30657"/>
    <cellStyle name="Navadno 3 2 2 3 4 3 11" xfId="31560"/>
    <cellStyle name="Navadno 3 2 2 3 4 3 2" xfId="1153"/>
    <cellStyle name="Navadno 3 2 2 3 4 3 2 10" xfId="31561"/>
    <cellStyle name="Navadno 3 2 2 3 4 3 2 2" xfId="5414"/>
    <cellStyle name="Navadno 3 2 2 3 4 3 2 2 2" xfId="9640"/>
    <cellStyle name="Navadno 3 2 2 3 4 3 2 2 2 2" xfId="23798"/>
    <cellStyle name="Navadno 3 2 2 3 4 3 2 2 3" xfId="13866"/>
    <cellStyle name="Navadno 3 2 2 3 4 3 2 2 3 2" xfId="28024"/>
    <cellStyle name="Navadno 3 2 2 3 4 3 2 2 4" xfId="18124"/>
    <cellStyle name="Navadno 3 2 2 3 4 3 2 2 5" xfId="30305"/>
    <cellStyle name="Navadno 3 2 2 3 4 3 2 2 6" xfId="31562"/>
    <cellStyle name="Navadno 3 2 2 3 4 3 2 3" xfId="4006"/>
    <cellStyle name="Navadno 3 2 2 3 4 3 2 3 2" xfId="8232"/>
    <cellStyle name="Navadno 3 2 2 3 4 3 2 3 2 2" xfId="22390"/>
    <cellStyle name="Navadno 3 2 2 3 4 3 2 3 3" xfId="12458"/>
    <cellStyle name="Navadno 3 2 2 3 4 3 2 3 3 2" xfId="26616"/>
    <cellStyle name="Navadno 3 2 2 3 4 3 2 3 4" xfId="16716"/>
    <cellStyle name="Navadno 3 2 2 3 4 3 2 3 5" xfId="29617"/>
    <cellStyle name="Navadno 3 2 2 3 4 3 2 3 6" xfId="31563"/>
    <cellStyle name="Navadno 3 2 2 3 4 3 2 4" xfId="2598"/>
    <cellStyle name="Navadno 3 2 2 3 4 3 2 4 2" xfId="19540"/>
    <cellStyle name="Navadno 3 2 2 3 4 3 2 5" xfId="6824"/>
    <cellStyle name="Navadno 3 2 2 3 4 3 2 5 2" xfId="20982"/>
    <cellStyle name="Navadno 3 2 2 3 4 3 2 6" xfId="11050"/>
    <cellStyle name="Navadno 3 2 2 3 4 3 2 6 2" xfId="25208"/>
    <cellStyle name="Navadno 3 2 2 3 4 3 2 7" xfId="15308"/>
    <cellStyle name="Navadno 3 2 2 3 4 3 2 8" xfId="28897"/>
    <cellStyle name="Navadno 3 2 2 3 4 3 2 9" xfId="31009"/>
    <cellStyle name="Navadno 3 2 2 3 4 3 3" xfId="4710"/>
    <cellStyle name="Navadno 3 2 2 3 4 3 3 2" xfId="8936"/>
    <cellStyle name="Navadno 3 2 2 3 4 3 3 2 2" xfId="23094"/>
    <cellStyle name="Navadno 3 2 2 3 4 3 3 3" xfId="13162"/>
    <cellStyle name="Navadno 3 2 2 3 4 3 3 3 2" xfId="27320"/>
    <cellStyle name="Navadno 3 2 2 3 4 3 3 4" xfId="17420"/>
    <cellStyle name="Navadno 3 2 2 3 4 3 3 5" xfId="29953"/>
    <cellStyle name="Navadno 3 2 2 3 4 3 3 6" xfId="31564"/>
    <cellStyle name="Navadno 3 2 2 3 4 3 4" xfId="3302"/>
    <cellStyle name="Navadno 3 2 2 3 4 3 4 2" xfId="7528"/>
    <cellStyle name="Navadno 3 2 2 3 4 3 4 2 2" xfId="21686"/>
    <cellStyle name="Navadno 3 2 2 3 4 3 4 3" xfId="11754"/>
    <cellStyle name="Navadno 3 2 2 3 4 3 4 3 2" xfId="25912"/>
    <cellStyle name="Navadno 3 2 2 3 4 3 4 4" xfId="16012"/>
    <cellStyle name="Navadno 3 2 2 3 4 3 4 5" xfId="29265"/>
    <cellStyle name="Navadno 3 2 2 3 4 3 4 6" xfId="31565"/>
    <cellStyle name="Navadno 3 2 2 3 4 3 5" xfId="1894"/>
    <cellStyle name="Navadno 3 2 2 3 4 3 5 2" xfId="18836"/>
    <cellStyle name="Navadno 3 2 2 3 4 3 6" xfId="6120"/>
    <cellStyle name="Navadno 3 2 2 3 4 3 6 2" xfId="20278"/>
    <cellStyle name="Navadno 3 2 2 3 4 3 7" xfId="10346"/>
    <cellStyle name="Navadno 3 2 2 3 4 3 7 2" xfId="24504"/>
    <cellStyle name="Navadno 3 2 2 3 4 3 8" xfId="14604"/>
    <cellStyle name="Navadno 3 2 2 3 4 3 9" xfId="28545"/>
    <cellStyle name="Navadno 3 2 2 3 4 4" xfId="801"/>
    <cellStyle name="Navadno 3 2 2 3 4 4 10" xfId="31566"/>
    <cellStyle name="Navadno 3 2 2 3 4 4 2" xfId="5062"/>
    <cellStyle name="Navadno 3 2 2 3 4 4 2 2" xfId="9288"/>
    <cellStyle name="Navadno 3 2 2 3 4 4 2 2 2" xfId="23446"/>
    <cellStyle name="Navadno 3 2 2 3 4 4 2 3" xfId="13514"/>
    <cellStyle name="Navadno 3 2 2 3 4 4 2 3 2" xfId="27672"/>
    <cellStyle name="Navadno 3 2 2 3 4 4 2 4" xfId="17772"/>
    <cellStyle name="Navadno 3 2 2 3 4 4 2 5" xfId="30129"/>
    <cellStyle name="Navadno 3 2 2 3 4 4 2 6" xfId="31567"/>
    <cellStyle name="Navadno 3 2 2 3 4 4 3" xfId="3654"/>
    <cellStyle name="Navadno 3 2 2 3 4 4 3 2" xfId="7880"/>
    <cellStyle name="Navadno 3 2 2 3 4 4 3 2 2" xfId="22038"/>
    <cellStyle name="Navadno 3 2 2 3 4 4 3 3" xfId="12106"/>
    <cellStyle name="Navadno 3 2 2 3 4 4 3 3 2" xfId="26264"/>
    <cellStyle name="Navadno 3 2 2 3 4 4 3 4" xfId="16364"/>
    <cellStyle name="Navadno 3 2 2 3 4 4 3 5" xfId="29441"/>
    <cellStyle name="Navadno 3 2 2 3 4 4 3 6" xfId="31568"/>
    <cellStyle name="Navadno 3 2 2 3 4 4 4" xfId="2246"/>
    <cellStyle name="Navadno 3 2 2 3 4 4 4 2" xfId="19188"/>
    <cellStyle name="Navadno 3 2 2 3 4 4 5" xfId="6472"/>
    <cellStyle name="Navadno 3 2 2 3 4 4 5 2" xfId="20630"/>
    <cellStyle name="Navadno 3 2 2 3 4 4 6" xfId="10698"/>
    <cellStyle name="Navadno 3 2 2 3 4 4 6 2" xfId="24856"/>
    <cellStyle name="Navadno 3 2 2 3 4 4 7" xfId="14956"/>
    <cellStyle name="Navadno 3 2 2 3 4 4 8" xfId="28721"/>
    <cellStyle name="Navadno 3 2 2 3 4 4 9" xfId="30833"/>
    <cellStyle name="Navadno 3 2 2 3 4 5" xfId="4326"/>
    <cellStyle name="Navadno 3 2 2 3 4 5 2" xfId="8552"/>
    <cellStyle name="Navadno 3 2 2 3 4 5 2 2" xfId="22710"/>
    <cellStyle name="Navadno 3 2 2 3 4 5 3" xfId="12778"/>
    <cellStyle name="Navadno 3 2 2 3 4 5 3 2" xfId="26936"/>
    <cellStyle name="Navadno 3 2 2 3 4 5 4" xfId="17036"/>
    <cellStyle name="Navadno 3 2 2 3 4 5 5" xfId="29761"/>
    <cellStyle name="Navadno 3 2 2 3 4 5 6" xfId="31569"/>
    <cellStyle name="Navadno 3 2 2 3 4 6" xfId="2918"/>
    <cellStyle name="Navadno 3 2 2 3 4 6 2" xfId="7144"/>
    <cellStyle name="Navadno 3 2 2 3 4 6 2 2" xfId="21302"/>
    <cellStyle name="Navadno 3 2 2 3 4 6 3" xfId="11370"/>
    <cellStyle name="Navadno 3 2 2 3 4 6 3 2" xfId="25528"/>
    <cellStyle name="Navadno 3 2 2 3 4 6 4" xfId="15628"/>
    <cellStyle name="Navadno 3 2 2 3 4 6 5" xfId="29073"/>
    <cellStyle name="Navadno 3 2 2 3 4 6 6" xfId="31570"/>
    <cellStyle name="Navadno 3 2 2 3 4 7" xfId="1542"/>
    <cellStyle name="Navadno 3 2 2 3 4 7 2" xfId="18484"/>
    <cellStyle name="Navadno 3 2 2 3 4 8" xfId="5768"/>
    <cellStyle name="Navadno 3 2 2 3 4 8 2" xfId="19926"/>
    <cellStyle name="Navadno 3 2 2 3 4 9" xfId="9994"/>
    <cellStyle name="Navadno 3 2 2 3 4 9 2" xfId="24152"/>
    <cellStyle name="Navadno 3 2 2 3 5" xfId="164"/>
    <cellStyle name="Navadno 3 2 2 3 5 10" xfId="28434"/>
    <cellStyle name="Navadno 3 2 2 3 5 11" xfId="30514"/>
    <cellStyle name="Navadno 3 2 2 3 5 12" xfId="31571"/>
    <cellStyle name="Navadno 3 2 2 3 5 2" xfId="549"/>
    <cellStyle name="Navadno 3 2 2 3 5 2 10" xfId="30706"/>
    <cellStyle name="Navadno 3 2 2 3 5 2 11" xfId="31572"/>
    <cellStyle name="Navadno 3 2 2 3 5 2 2" xfId="1253"/>
    <cellStyle name="Navadno 3 2 2 3 5 2 2 10" xfId="31573"/>
    <cellStyle name="Navadno 3 2 2 3 5 2 2 2" xfId="5514"/>
    <cellStyle name="Navadno 3 2 2 3 5 2 2 2 2" xfId="9740"/>
    <cellStyle name="Navadno 3 2 2 3 5 2 2 2 2 2" xfId="23898"/>
    <cellStyle name="Navadno 3 2 2 3 5 2 2 2 3" xfId="13966"/>
    <cellStyle name="Navadno 3 2 2 3 5 2 2 2 3 2" xfId="28124"/>
    <cellStyle name="Navadno 3 2 2 3 5 2 2 2 4" xfId="18224"/>
    <cellStyle name="Navadno 3 2 2 3 5 2 2 2 5" xfId="30354"/>
    <cellStyle name="Navadno 3 2 2 3 5 2 2 2 6" xfId="31574"/>
    <cellStyle name="Navadno 3 2 2 3 5 2 2 3" xfId="4106"/>
    <cellStyle name="Navadno 3 2 2 3 5 2 2 3 2" xfId="8332"/>
    <cellStyle name="Navadno 3 2 2 3 5 2 2 3 2 2" xfId="22490"/>
    <cellStyle name="Navadno 3 2 2 3 5 2 2 3 3" xfId="12558"/>
    <cellStyle name="Navadno 3 2 2 3 5 2 2 3 3 2" xfId="26716"/>
    <cellStyle name="Navadno 3 2 2 3 5 2 2 3 4" xfId="16816"/>
    <cellStyle name="Navadno 3 2 2 3 5 2 2 3 5" xfId="29666"/>
    <cellStyle name="Navadno 3 2 2 3 5 2 2 3 6" xfId="31575"/>
    <cellStyle name="Navadno 3 2 2 3 5 2 2 4" xfId="2698"/>
    <cellStyle name="Navadno 3 2 2 3 5 2 2 4 2" xfId="19640"/>
    <cellStyle name="Navadno 3 2 2 3 5 2 2 5" xfId="6924"/>
    <cellStyle name="Navadno 3 2 2 3 5 2 2 5 2" xfId="21082"/>
    <cellStyle name="Navadno 3 2 2 3 5 2 2 6" xfId="11150"/>
    <cellStyle name="Navadno 3 2 2 3 5 2 2 6 2" xfId="25308"/>
    <cellStyle name="Navadno 3 2 2 3 5 2 2 7" xfId="15408"/>
    <cellStyle name="Navadno 3 2 2 3 5 2 2 8" xfId="28946"/>
    <cellStyle name="Navadno 3 2 2 3 5 2 2 9" xfId="31058"/>
    <cellStyle name="Navadno 3 2 2 3 5 2 3" xfId="4810"/>
    <cellStyle name="Navadno 3 2 2 3 5 2 3 2" xfId="9036"/>
    <cellStyle name="Navadno 3 2 2 3 5 2 3 2 2" xfId="23194"/>
    <cellStyle name="Navadno 3 2 2 3 5 2 3 3" xfId="13262"/>
    <cellStyle name="Navadno 3 2 2 3 5 2 3 3 2" xfId="27420"/>
    <cellStyle name="Navadno 3 2 2 3 5 2 3 4" xfId="17520"/>
    <cellStyle name="Navadno 3 2 2 3 5 2 3 5" xfId="30002"/>
    <cellStyle name="Navadno 3 2 2 3 5 2 3 6" xfId="31576"/>
    <cellStyle name="Navadno 3 2 2 3 5 2 4" xfId="3402"/>
    <cellStyle name="Navadno 3 2 2 3 5 2 4 2" xfId="7628"/>
    <cellStyle name="Navadno 3 2 2 3 5 2 4 2 2" xfId="21786"/>
    <cellStyle name="Navadno 3 2 2 3 5 2 4 3" xfId="11854"/>
    <cellStyle name="Navadno 3 2 2 3 5 2 4 3 2" xfId="26012"/>
    <cellStyle name="Navadno 3 2 2 3 5 2 4 4" xfId="16112"/>
    <cellStyle name="Navadno 3 2 2 3 5 2 4 5" xfId="29314"/>
    <cellStyle name="Navadno 3 2 2 3 5 2 4 6" xfId="31577"/>
    <cellStyle name="Navadno 3 2 2 3 5 2 5" xfId="1994"/>
    <cellStyle name="Navadno 3 2 2 3 5 2 5 2" xfId="18936"/>
    <cellStyle name="Navadno 3 2 2 3 5 2 6" xfId="6220"/>
    <cellStyle name="Navadno 3 2 2 3 5 2 6 2" xfId="20378"/>
    <cellStyle name="Navadno 3 2 2 3 5 2 7" xfId="10446"/>
    <cellStyle name="Navadno 3 2 2 3 5 2 7 2" xfId="24604"/>
    <cellStyle name="Navadno 3 2 2 3 5 2 8" xfId="14704"/>
    <cellStyle name="Navadno 3 2 2 3 5 2 9" xfId="28594"/>
    <cellStyle name="Navadno 3 2 2 3 5 3" xfId="901"/>
    <cellStyle name="Navadno 3 2 2 3 5 3 10" xfId="31578"/>
    <cellStyle name="Navadno 3 2 2 3 5 3 2" xfId="5162"/>
    <cellStyle name="Navadno 3 2 2 3 5 3 2 2" xfId="9388"/>
    <cellStyle name="Navadno 3 2 2 3 5 3 2 2 2" xfId="23546"/>
    <cellStyle name="Navadno 3 2 2 3 5 3 2 3" xfId="13614"/>
    <cellStyle name="Navadno 3 2 2 3 5 3 2 3 2" xfId="27772"/>
    <cellStyle name="Navadno 3 2 2 3 5 3 2 4" xfId="17872"/>
    <cellStyle name="Navadno 3 2 2 3 5 3 2 5" xfId="30178"/>
    <cellStyle name="Navadno 3 2 2 3 5 3 2 6" xfId="31579"/>
    <cellStyle name="Navadno 3 2 2 3 5 3 3" xfId="3754"/>
    <cellStyle name="Navadno 3 2 2 3 5 3 3 2" xfId="7980"/>
    <cellStyle name="Navadno 3 2 2 3 5 3 3 2 2" xfId="22138"/>
    <cellStyle name="Navadno 3 2 2 3 5 3 3 3" xfId="12206"/>
    <cellStyle name="Navadno 3 2 2 3 5 3 3 3 2" xfId="26364"/>
    <cellStyle name="Navadno 3 2 2 3 5 3 3 4" xfId="16464"/>
    <cellStyle name="Navadno 3 2 2 3 5 3 3 5" xfId="29490"/>
    <cellStyle name="Navadno 3 2 2 3 5 3 3 6" xfId="31580"/>
    <cellStyle name="Navadno 3 2 2 3 5 3 4" xfId="2346"/>
    <cellStyle name="Navadno 3 2 2 3 5 3 4 2" xfId="19288"/>
    <cellStyle name="Navadno 3 2 2 3 5 3 5" xfId="6572"/>
    <cellStyle name="Navadno 3 2 2 3 5 3 5 2" xfId="20730"/>
    <cellStyle name="Navadno 3 2 2 3 5 3 6" xfId="10798"/>
    <cellStyle name="Navadno 3 2 2 3 5 3 6 2" xfId="24956"/>
    <cellStyle name="Navadno 3 2 2 3 5 3 7" xfId="15056"/>
    <cellStyle name="Navadno 3 2 2 3 5 3 8" xfId="28770"/>
    <cellStyle name="Navadno 3 2 2 3 5 3 9" xfId="30882"/>
    <cellStyle name="Navadno 3 2 2 3 5 4" xfId="4426"/>
    <cellStyle name="Navadno 3 2 2 3 5 4 2" xfId="8652"/>
    <cellStyle name="Navadno 3 2 2 3 5 4 2 2" xfId="22810"/>
    <cellStyle name="Navadno 3 2 2 3 5 4 3" xfId="12878"/>
    <cellStyle name="Navadno 3 2 2 3 5 4 3 2" xfId="27036"/>
    <cellStyle name="Navadno 3 2 2 3 5 4 4" xfId="17136"/>
    <cellStyle name="Navadno 3 2 2 3 5 4 5" xfId="29810"/>
    <cellStyle name="Navadno 3 2 2 3 5 4 6" xfId="31581"/>
    <cellStyle name="Navadno 3 2 2 3 5 5" xfId="3018"/>
    <cellStyle name="Navadno 3 2 2 3 5 5 2" xfId="7244"/>
    <cellStyle name="Navadno 3 2 2 3 5 5 2 2" xfId="21402"/>
    <cellStyle name="Navadno 3 2 2 3 5 5 3" xfId="11470"/>
    <cellStyle name="Navadno 3 2 2 3 5 5 3 2" xfId="25628"/>
    <cellStyle name="Navadno 3 2 2 3 5 5 4" xfId="15728"/>
    <cellStyle name="Navadno 3 2 2 3 5 5 5" xfId="29122"/>
    <cellStyle name="Navadno 3 2 2 3 5 5 6" xfId="31582"/>
    <cellStyle name="Navadno 3 2 2 3 5 6" xfId="1610"/>
    <cellStyle name="Navadno 3 2 2 3 5 6 2" xfId="18552"/>
    <cellStyle name="Navadno 3 2 2 3 5 7" xfId="5836"/>
    <cellStyle name="Navadno 3 2 2 3 5 7 2" xfId="19994"/>
    <cellStyle name="Navadno 3 2 2 3 5 8" xfId="10062"/>
    <cellStyle name="Navadno 3 2 2 3 5 8 2" xfId="24220"/>
    <cellStyle name="Navadno 3 2 2 3 5 9" xfId="14320"/>
    <cellStyle name="Navadno 3 2 2 3 6" xfId="196"/>
    <cellStyle name="Navadno 3 2 2 3 6 10" xfId="28450"/>
    <cellStyle name="Navadno 3 2 2 3 6 11" xfId="30530"/>
    <cellStyle name="Navadno 3 2 2 3 6 12" xfId="31583"/>
    <cellStyle name="Navadno 3 2 2 3 6 2" xfId="421"/>
    <cellStyle name="Navadno 3 2 2 3 6 2 10" xfId="30642"/>
    <cellStyle name="Navadno 3 2 2 3 6 2 11" xfId="31584"/>
    <cellStyle name="Navadno 3 2 2 3 6 2 2" xfId="1125"/>
    <cellStyle name="Navadno 3 2 2 3 6 2 2 10" xfId="31585"/>
    <cellStyle name="Navadno 3 2 2 3 6 2 2 2" xfId="5386"/>
    <cellStyle name="Navadno 3 2 2 3 6 2 2 2 2" xfId="9612"/>
    <cellStyle name="Navadno 3 2 2 3 6 2 2 2 2 2" xfId="23770"/>
    <cellStyle name="Navadno 3 2 2 3 6 2 2 2 3" xfId="13838"/>
    <cellStyle name="Navadno 3 2 2 3 6 2 2 2 3 2" xfId="27996"/>
    <cellStyle name="Navadno 3 2 2 3 6 2 2 2 4" xfId="18096"/>
    <cellStyle name="Navadno 3 2 2 3 6 2 2 2 5" xfId="30290"/>
    <cellStyle name="Navadno 3 2 2 3 6 2 2 2 6" xfId="31586"/>
    <cellStyle name="Navadno 3 2 2 3 6 2 2 3" xfId="3978"/>
    <cellStyle name="Navadno 3 2 2 3 6 2 2 3 2" xfId="8204"/>
    <cellStyle name="Navadno 3 2 2 3 6 2 2 3 2 2" xfId="22362"/>
    <cellStyle name="Navadno 3 2 2 3 6 2 2 3 3" xfId="12430"/>
    <cellStyle name="Navadno 3 2 2 3 6 2 2 3 3 2" xfId="26588"/>
    <cellStyle name="Navadno 3 2 2 3 6 2 2 3 4" xfId="16688"/>
    <cellStyle name="Navadno 3 2 2 3 6 2 2 3 5" xfId="29602"/>
    <cellStyle name="Navadno 3 2 2 3 6 2 2 3 6" xfId="31587"/>
    <cellStyle name="Navadno 3 2 2 3 6 2 2 4" xfId="2570"/>
    <cellStyle name="Navadno 3 2 2 3 6 2 2 4 2" xfId="19512"/>
    <cellStyle name="Navadno 3 2 2 3 6 2 2 5" xfId="6796"/>
    <cellStyle name="Navadno 3 2 2 3 6 2 2 5 2" xfId="20954"/>
    <cellStyle name="Navadno 3 2 2 3 6 2 2 6" xfId="11022"/>
    <cellStyle name="Navadno 3 2 2 3 6 2 2 6 2" xfId="25180"/>
    <cellStyle name="Navadno 3 2 2 3 6 2 2 7" xfId="15280"/>
    <cellStyle name="Navadno 3 2 2 3 6 2 2 8" xfId="28882"/>
    <cellStyle name="Navadno 3 2 2 3 6 2 2 9" xfId="30994"/>
    <cellStyle name="Navadno 3 2 2 3 6 2 3" xfId="4682"/>
    <cellStyle name="Navadno 3 2 2 3 6 2 3 2" xfId="8908"/>
    <cellStyle name="Navadno 3 2 2 3 6 2 3 2 2" xfId="23066"/>
    <cellStyle name="Navadno 3 2 2 3 6 2 3 3" xfId="13134"/>
    <cellStyle name="Navadno 3 2 2 3 6 2 3 3 2" xfId="27292"/>
    <cellStyle name="Navadno 3 2 2 3 6 2 3 4" xfId="17392"/>
    <cellStyle name="Navadno 3 2 2 3 6 2 3 5" xfId="29938"/>
    <cellStyle name="Navadno 3 2 2 3 6 2 3 6" xfId="31588"/>
    <cellStyle name="Navadno 3 2 2 3 6 2 4" xfId="3274"/>
    <cellStyle name="Navadno 3 2 2 3 6 2 4 2" xfId="7500"/>
    <cellStyle name="Navadno 3 2 2 3 6 2 4 2 2" xfId="21658"/>
    <cellStyle name="Navadno 3 2 2 3 6 2 4 3" xfId="11726"/>
    <cellStyle name="Navadno 3 2 2 3 6 2 4 3 2" xfId="25884"/>
    <cellStyle name="Navadno 3 2 2 3 6 2 4 4" xfId="15984"/>
    <cellStyle name="Navadno 3 2 2 3 6 2 4 5" xfId="29250"/>
    <cellStyle name="Navadno 3 2 2 3 6 2 4 6" xfId="31589"/>
    <cellStyle name="Navadno 3 2 2 3 6 2 5" xfId="1866"/>
    <cellStyle name="Navadno 3 2 2 3 6 2 5 2" xfId="18808"/>
    <cellStyle name="Navadno 3 2 2 3 6 2 6" xfId="6092"/>
    <cellStyle name="Navadno 3 2 2 3 6 2 6 2" xfId="20250"/>
    <cellStyle name="Navadno 3 2 2 3 6 2 7" xfId="10318"/>
    <cellStyle name="Navadno 3 2 2 3 6 2 7 2" xfId="24476"/>
    <cellStyle name="Navadno 3 2 2 3 6 2 8" xfId="14576"/>
    <cellStyle name="Navadno 3 2 2 3 6 2 9" xfId="28530"/>
    <cellStyle name="Navadno 3 2 2 3 6 3" xfId="773"/>
    <cellStyle name="Navadno 3 2 2 3 6 3 10" xfId="31590"/>
    <cellStyle name="Navadno 3 2 2 3 6 3 2" xfId="5034"/>
    <cellStyle name="Navadno 3 2 2 3 6 3 2 2" xfId="9260"/>
    <cellStyle name="Navadno 3 2 2 3 6 3 2 2 2" xfId="23418"/>
    <cellStyle name="Navadno 3 2 2 3 6 3 2 3" xfId="13486"/>
    <cellStyle name="Navadno 3 2 2 3 6 3 2 3 2" xfId="27644"/>
    <cellStyle name="Navadno 3 2 2 3 6 3 2 4" xfId="17744"/>
    <cellStyle name="Navadno 3 2 2 3 6 3 2 5" xfId="30114"/>
    <cellStyle name="Navadno 3 2 2 3 6 3 2 6" xfId="31591"/>
    <cellStyle name="Navadno 3 2 2 3 6 3 3" xfId="3626"/>
    <cellStyle name="Navadno 3 2 2 3 6 3 3 2" xfId="7852"/>
    <cellStyle name="Navadno 3 2 2 3 6 3 3 2 2" xfId="22010"/>
    <cellStyle name="Navadno 3 2 2 3 6 3 3 3" xfId="12078"/>
    <cellStyle name="Navadno 3 2 2 3 6 3 3 3 2" xfId="26236"/>
    <cellStyle name="Navadno 3 2 2 3 6 3 3 4" xfId="16336"/>
    <cellStyle name="Navadno 3 2 2 3 6 3 3 5" xfId="29426"/>
    <cellStyle name="Navadno 3 2 2 3 6 3 3 6" xfId="31592"/>
    <cellStyle name="Navadno 3 2 2 3 6 3 4" xfId="2218"/>
    <cellStyle name="Navadno 3 2 2 3 6 3 4 2" xfId="19160"/>
    <cellStyle name="Navadno 3 2 2 3 6 3 5" xfId="6444"/>
    <cellStyle name="Navadno 3 2 2 3 6 3 5 2" xfId="20602"/>
    <cellStyle name="Navadno 3 2 2 3 6 3 6" xfId="10670"/>
    <cellStyle name="Navadno 3 2 2 3 6 3 6 2" xfId="24828"/>
    <cellStyle name="Navadno 3 2 2 3 6 3 7" xfId="14928"/>
    <cellStyle name="Navadno 3 2 2 3 6 3 8" xfId="28706"/>
    <cellStyle name="Navadno 3 2 2 3 6 3 9" xfId="30818"/>
    <cellStyle name="Navadno 3 2 2 3 6 4" xfId="4458"/>
    <cellStyle name="Navadno 3 2 2 3 6 4 2" xfId="8684"/>
    <cellStyle name="Navadno 3 2 2 3 6 4 2 2" xfId="22842"/>
    <cellStyle name="Navadno 3 2 2 3 6 4 3" xfId="12910"/>
    <cellStyle name="Navadno 3 2 2 3 6 4 3 2" xfId="27068"/>
    <cellStyle name="Navadno 3 2 2 3 6 4 4" xfId="17168"/>
    <cellStyle name="Navadno 3 2 2 3 6 4 5" xfId="29826"/>
    <cellStyle name="Navadno 3 2 2 3 6 4 6" xfId="31593"/>
    <cellStyle name="Navadno 3 2 2 3 6 5" xfId="3050"/>
    <cellStyle name="Navadno 3 2 2 3 6 5 2" xfId="7276"/>
    <cellStyle name="Navadno 3 2 2 3 6 5 2 2" xfId="21434"/>
    <cellStyle name="Navadno 3 2 2 3 6 5 3" xfId="11502"/>
    <cellStyle name="Navadno 3 2 2 3 6 5 3 2" xfId="25660"/>
    <cellStyle name="Navadno 3 2 2 3 6 5 4" xfId="15760"/>
    <cellStyle name="Navadno 3 2 2 3 6 5 5" xfId="29138"/>
    <cellStyle name="Navadno 3 2 2 3 6 5 6" xfId="31594"/>
    <cellStyle name="Navadno 3 2 2 3 6 6" xfId="1642"/>
    <cellStyle name="Navadno 3 2 2 3 6 6 2" xfId="18584"/>
    <cellStyle name="Navadno 3 2 2 3 6 7" xfId="5868"/>
    <cellStyle name="Navadno 3 2 2 3 6 7 2" xfId="20026"/>
    <cellStyle name="Navadno 3 2 2 3 6 8" xfId="10094"/>
    <cellStyle name="Navadno 3 2 2 3 6 8 2" xfId="24252"/>
    <cellStyle name="Navadno 3 2 2 3 6 9" xfId="14352"/>
    <cellStyle name="Navadno 3 2 2 3 7" xfId="355"/>
    <cellStyle name="Navadno 3 2 2 3 7 10" xfId="28499"/>
    <cellStyle name="Navadno 3 2 2 3 7 11" xfId="30610"/>
    <cellStyle name="Navadno 3 2 2 3 7 12" xfId="31595"/>
    <cellStyle name="Navadno 3 2 2 3 7 2" xfId="707"/>
    <cellStyle name="Navadno 3 2 2 3 7 2 10" xfId="30786"/>
    <cellStyle name="Navadno 3 2 2 3 7 2 11" xfId="31596"/>
    <cellStyle name="Navadno 3 2 2 3 7 2 2" xfId="1411"/>
    <cellStyle name="Navadno 3 2 2 3 7 2 2 10" xfId="31597"/>
    <cellStyle name="Navadno 3 2 2 3 7 2 2 2" xfId="5672"/>
    <cellStyle name="Navadno 3 2 2 3 7 2 2 2 2" xfId="9898"/>
    <cellStyle name="Navadno 3 2 2 3 7 2 2 2 2 2" xfId="24056"/>
    <cellStyle name="Navadno 3 2 2 3 7 2 2 2 3" xfId="14124"/>
    <cellStyle name="Navadno 3 2 2 3 7 2 2 2 3 2" xfId="28282"/>
    <cellStyle name="Navadno 3 2 2 3 7 2 2 2 4" xfId="18382"/>
    <cellStyle name="Navadno 3 2 2 3 7 2 2 2 5" xfId="30434"/>
    <cellStyle name="Navadno 3 2 2 3 7 2 2 2 6" xfId="31598"/>
    <cellStyle name="Navadno 3 2 2 3 7 2 2 3" xfId="4264"/>
    <cellStyle name="Navadno 3 2 2 3 7 2 2 3 2" xfId="8490"/>
    <cellStyle name="Navadno 3 2 2 3 7 2 2 3 2 2" xfId="22648"/>
    <cellStyle name="Navadno 3 2 2 3 7 2 2 3 3" xfId="12716"/>
    <cellStyle name="Navadno 3 2 2 3 7 2 2 3 3 2" xfId="26874"/>
    <cellStyle name="Navadno 3 2 2 3 7 2 2 3 4" xfId="16974"/>
    <cellStyle name="Navadno 3 2 2 3 7 2 2 3 5" xfId="29746"/>
    <cellStyle name="Navadno 3 2 2 3 7 2 2 3 6" xfId="31599"/>
    <cellStyle name="Navadno 3 2 2 3 7 2 2 4" xfId="2856"/>
    <cellStyle name="Navadno 3 2 2 3 7 2 2 4 2" xfId="19798"/>
    <cellStyle name="Navadno 3 2 2 3 7 2 2 5" xfId="7082"/>
    <cellStyle name="Navadno 3 2 2 3 7 2 2 5 2" xfId="21240"/>
    <cellStyle name="Navadno 3 2 2 3 7 2 2 6" xfId="11308"/>
    <cellStyle name="Navadno 3 2 2 3 7 2 2 6 2" xfId="25466"/>
    <cellStyle name="Navadno 3 2 2 3 7 2 2 7" xfId="15566"/>
    <cellStyle name="Navadno 3 2 2 3 7 2 2 8" xfId="29026"/>
    <cellStyle name="Navadno 3 2 2 3 7 2 2 9" xfId="31138"/>
    <cellStyle name="Navadno 3 2 2 3 7 2 3" xfId="4968"/>
    <cellStyle name="Navadno 3 2 2 3 7 2 3 2" xfId="9194"/>
    <cellStyle name="Navadno 3 2 2 3 7 2 3 2 2" xfId="23352"/>
    <cellStyle name="Navadno 3 2 2 3 7 2 3 3" xfId="13420"/>
    <cellStyle name="Navadno 3 2 2 3 7 2 3 3 2" xfId="27578"/>
    <cellStyle name="Navadno 3 2 2 3 7 2 3 4" xfId="17678"/>
    <cellStyle name="Navadno 3 2 2 3 7 2 3 5" xfId="30082"/>
    <cellStyle name="Navadno 3 2 2 3 7 2 3 6" xfId="31600"/>
    <cellStyle name="Navadno 3 2 2 3 7 2 4" xfId="3560"/>
    <cellStyle name="Navadno 3 2 2 3 7 2 4 2" xfId="7786"/>
    <cellStyle name="Navadno 3 2 2 3 7 2 4 2 2" xfId="21944"/>
    <cellStyle name="Navadno 3 2 2 3 7 2 4 3" xfId="12012"/>
    <cellStyle name="Navadno 3 2 2 3 7 2 4 3 2" xfId="26170"/>
    <cellStyle name="Navadno 3 2 2 3 7 2 4 4" xfId="16270"/>
    <cellStyle name="Navadno 3 2 2 3 7 2 4 5" xfId="29394"/>
    <cellStyle name="Navadno 3 2 2 3 7 2 4 6" xfId="31601"/>
    <cellStyle name="Navadno 3 2 2 3 7 2 5" xfId="2152"/>
    <cellStyle name="Navadno 3 2 2 3 7 2 5 2" xfId="19094"/>
    <cellStyle name="Navadno 3 2 2 3 7 2 6" xfId="6378"/>
    <cellStyle name="Navadno 3 2 2 3 7 2 6 2" xfId="20536"/>
    <cellStyle name="Navadno 3 2 2 3 7 2 7" xfId="10604"/>
    <cellStyle name="Navadno 3 2 2 3 7 2 7 2" xfId="24762"/>
    <cellStyle name="Navadno 3 2 2 3 7 2 8" xfId="14862"/>
    <cellStyle name="Navadno 3 2 2 3 7 2 9" xfId="28674"/>
    <cellStyle name="Navadno 3 2 2 3 7 3" xfId="1059"/>
    <cellStyle name="Navadno 3 2 2 3 7 3 10" xfId="31602"/>
    <cellStyle name="Navadno 3 2 2 3 7 3 2" xfId="5320"/>
    <cellStyle name="Navadno 3 2 2 3 7 3 2 2" xfId="9546"/>
    <cellStyle name="Navadno 3 2 2 3 7 3 2 2 2" xfId="23704"/>
    <cellStyle name="Navadno 3 2 2 3 7 3 2 3" xfId="13772"/>
    <cellStyle name="Navadno 3 2 2 3 7 3 2 3 2" xfId="27930"/>
    <cellStyle name="Navadno 3 2 2 3 7 3 2 4" xfId="18030"/>
    <cellStyle name="Navadno 3 2 2 3 7 3 2 5" xfId="30258"/>
    <cellStyle name="Navadno 3 2 2 3 7 3 2 6" xfId="31603"/>
    <cellStyle name="Navadno 3 2 2 3 7 3 3" xfId="3912"/>
    <cellStyle name="Navadno 3 2 2 3 7 3 3 2" xfId="8138"/>
    <cellStyle name="Navadno 3 2 2 3 7 3 3 2 2" xfId="22296"/>
    <cellStyle name="Navadno 3 2 2 3 7 3 3 3" xfId="12364"/>
    <cellStyle name="Navadno 3 2 2 3 7 3 3 3 2" xfId="26522"/>
    <cellStyle name="Navadno 3 2 2 3 7 3 3 4" xfId="16622"/>
    <cellStyle name="Navadno 3 2 2 3 7 3 3 5" xfId="29570"/>
    <cellStyle name="Navadno 3 2 2 3 7 3 3 6" xfId="31604"/>
    <cellStyle name="Navadno 3 2 2 3 7 3 4" xfId="2504"/>
    <cellStyle name="Navadno 3 2 2 3 7 3 4 2" xfId="19446"/>
    <cellStyle name="Navadno 3 2 2 3 7 3 5" xfId="6730"/>
    <cellStyle name="Navadno 3 2 2 3 7 3 5 2" xfId="20888"/>
    <cellStyle name="Navadno 3 2 2 3 7 3 6" xfId="10956"/>
    <cellStyle name="Navadno 3 2 2 3 7 3 6 2" xfId="25114"/>
    <cellStyle name="Navadno 3 2 2 3 7 3 7" xfId="15214"/>
    <cellStyle name="Navadno 3 2 2 3 7 3 8" xfId="28850"/>
    <cellStyle name="Navadno 3 2 2 3 7 3 9" xfId="30962"/>
    <cellStyle name="Navadno 3 2 2 3 7 4" xfId="4616"/>
    <cellStyle name="Navadno 3 2 2 3 7 4 2" xfId="8842"/>
    <cellStyle name="Navadno 3 2 2 3 7 4 2 2" xfId="23000"/>
    <cellStyle name="Navadno 3 2 2 3 7 4 3" xfId="13068"/>
    <cellStyle name="Navadno 3 2 2 3 7 4 3 2" xfId="27226"/>
    <cellStyle name="Navadno 3 2 2 3 7 4 4" xfId="17326"/>
    <cellStyle name="Navadno 3 2 2 3 7 4 5" xfId="29906"/>
    <cellStyle name="Navadno 3 2 2 3 7 4 6" xfId="31605"/>
    <cellStyle name="Navadno 3 2 2 3 7 5" xfId="3208"/>
    <cellStyle name="Navadno 3 2 2 3 7 5 2" xfId="7434"/>
    <cellStyle name="Navadno 3 2 2 3 7 5 2 2" xfId="21592"/>
    <cellStyle name="Navadno 3 2 2 3 7 5 3" xfId="11660"/>
    <cellStyle name="Navadno 3 2 2 3 7 5 3 2" xfId="25818"/>
    <cellStyle name="Navadno 3 2 2 3 7 5 4" xfId="15918"/>
    <cellStyle name="Navadno 3 2 2 3 7 5 5" xfId="29218"/>
    <cellStyle name="Navadno 3 2 2 3 7 5 6" xfId="31606"/>
    <cellStyle name="Navadno 3 2 2 3 7 6" xfId="1800"/>
    <cellStyle name="Navadno 3 2 2 3 7 6 2" xfId="18742"/>
    <cellStyle name="Navadno 3 2 2 3 7 7" xfId="6026"/>
    <cellStyle name="Navadno 3 2 2 3 7 7 2" xfId="20184"/>
    <cellStyle name="Navadno 3 2 2 3 7 8" xfId="10252"/>
    <cellStyle name="Navadno 3 2 2 3 7 8 2" xfId="24410"/>
    <cellStyle name="Navadno 3 2 2 3 7 9" xfId="14510"/>
    <cellStyle name="Navadno 3 2 2 3 8" xfId="389"/>
    <cellStyle name="Navadno 3 2 2 3 8 10" xfId="30626"/>
    <cellStyle name="Navadno 3 2 2 3 8 11" xfId="31607"/>
    <cellStyle name="Navadno 3 2 2 3 8 2" xfId="1093"/>
    <cellStyle name="Navadno 3 2 2 3 8 2 10" xfId="31608"/>
    <cellStyle name="Navadno 3 2 2 3 8 2 2" xfId="5354"/>
    <cellStyle name="Navadno 3 2 2 3 8 2 2 2" xfId="9580"/>
    <cellStyle name="Navadno 3 2 2 3 8 2 2 2 2" xfId="23738"/>
    <cellStyle name="Navadno 3 2 2 3 8 2 2 3" xfId="13806"/>
    <cellStyle name="Navadno 3 2 2 3 8 2 2 3 2" xfId="27964"/>
    <cellStyle name="Navadno 3 2 2 3 8 2 2 4" xfId="18064"/>
    <cellStyle name="Navadno 3 2 2 3 8 2 2 5" xfId="30274"/>
    <cellStyle name="Navadno 3 2 2 3 8 2 2 6" xfId="31609"/>
    <cellStyle name="Navadno 3 2 2 3 8 2 3" xfId="3946"/>
    <cellStyle name="Navadno 3 2 2 3 8 2 3 2" xfId="8172"/>
    <cellStyle name="Navadno 3 2 2 3 8 2 3 2 2" xfId="22330"/>
    <cellStyle name="Navadno 3 2 2 3 8 2 3 3" xfId="12398"/>
    <cellStyle name="Navadno 3 2 2 3 8 2 3 3 2" xfId="26556"/>
    <cellStyle name="Navadno 3 2 2 3 8 2 3 4" xfId="16656"/>
    <cellStyle name="Navadno 3 2 2 3 8 2 3 5" xfId="29586"/>
    <cellStyle name="Navadno 3 2 2 3 8 2 3 6" xfId="31610"/>
    <cellStyle name="Navadno 3 2 2 3 8 2 4" xfId="2538"/>
    <cellStyle name="Navadno 3 2 2 3 8 2 4 2" xfId="19480"/>
    <cellStyle name="Navadno 3 2 2 3 8 2 5" xfId="6764"/>
    <cellStyle name="Navadno 3 2 2 3 8 2 5 2" xfId="20922"/>
    <cellStyle name="Navadno 3 2 2 3 8 2 6" xfId="10990"/>
    <cellStyle name="Navadno 3 2 2 3 8 2 6 2" xfId="25148"/>
    <cellStyle name="Navadno 3 2 2 3 8 2 7" xfId="15248"/>
    <cellStyle name="Navadno 3 2 2 3 8 2 8" xfId="28866"/>
    <cellStyle name="Navadno 3 2 2 3 8 2 9" xfId="30978"/>
    <cellStyle name="Navadno 3 2 2 3 8 3" xfId="4650"/>
    <cellStyle name="Navadno 3 2 2 3 8 3 2" xfId="8876"/>
    <cellStyle name="Navadno 3 2 2 3 8 3 2 2" xfId="23034"/>
    <cellStyle name="Navadno 3 2 2 3 8 3 3" xfId="13102"/>
    <cellStyle name="Navadno 3 2 2 3 8 3 3 2" xfId="27260"/>
    <cellStyle name="Navadno 3 2 2 3 8 3 4" xfId="17360"/>
    <cellStyle name="Navadno 3 2 2 3 8 3 5" xfId="29922"/>
    <cellStyle name="Navadno 3 2 2 3 8 3 6" xfId="31611"/>
    <cellStyle name="Navadno 3 2 2 3 8 4" xfId="3242"/>
    <cellStyle name="Navadno 3 2 2 3 8 4 2" xfId="7468"/>
    <cellStyle name="Navadno 3 2 2 3 8 4 2 2" xfId="21626"/>
    <cellStyle name="Navadno 3 2 2 3 8 4 3" xfId="11694"/>
    <cellStyle name="Navadno 3 2 2 3 8 4 3 2" xfId="25852"/>
    <cellStyle name="Navadno 3 2 2 3 8 4 4" xfId="15952"/>
    <cellStyle name="Navadno 3 2 2 3 8 4 5" xfId="29234"/>
    <cellStyle name="Navadno 3 2 2 3 8 4 6" xfId="31612"/>
    <cellStyle name="Navadno 3 2 2 3 8 5" xfId="1834"/>
    <cellStyle name="Navadno 3 2 2 3 8 5 2" xfId="18776"/>
    <cellStyle name="Navadno 3 2 2 3 8 6" xfId="6060"/>
    <cellStyle name="Navadno 3 2 2 3 8 6 2" xfId="20218"/>
    <cellStyle name="Navadno 3 2 2 3 8 7" xfId="10286"/>
    <cellStyle name="Navadno 3 2 2 3 8 7 2" xfId="24444"/>
    <cellStyle name="Navadno 3 2 2 3 8 8" xfId="14544"/>
    <cellStyle name="Navadno 3 2 2 3 8 9" xfId="28514"/>
    <cellStyle name="Navadno 3 2 2 3 9" xfId="741"/>
    <cellStyle name="Navadno 3 2 2 3 9 10" xfId="31613"/>
    <cellStyle name="Navadno 3 2 2 3 9 2" xfId="5002"/>
    <cellStyle name="Navadno 3 2 2 3 9 2 2" xfId="9228"/>
    <cellStyle name="Navadno 3 2 2 3 9 2 2 2" xfId="23386"/>
    <cellStyle name="Navadno 3 2 2 3 9 2 3" xfId="13454"/>
    <cellStyle name="Navadno 3 2 2 3 9 2 3 2" xfId="27612"/>
    <cellStyle name="Navadno 3 2 2 3 9 2 4" xfId="17712"/>
    <cellStyle name="Navadno 3 2 2 3 9 2 5" xfId="30098"/>
    <cellStyle name="Navadno 3 2 2 3 9 2 6" xfId="31614"/>
    <cellStyle name="Navadno 3 2 2 3 9 3" xfId="3594"/>
    <cellStyle name="Navadno 3 2 2 3 9 3 2" xfId="7820"/>
    <cellStyle name="Navadno 3 2 2 3 9 3 2 2" xfId="21978"/>
    <cellStyle name="Navadno 3 2 2 3 9 3 3" xfId="12046"/>
    <cellStyle name="Navadno 3 2 2 3 9 3 3 2" xfId="26204"/>
    <cellStyle name="Navadno 3 2 2 3 9 3 4" xfId="16304"/>
    <cellStyle name="Navadno 3 2 2 3 9 3 5" xfId="29410"/>
    <cellStyle name="Navadno 3 2 2 3 9 3 6" xfId="31615"/>
    <cellStyle name="Navadno 3 2 2 3 9 4" xfId="2186"/>
    <cellStyle name="Navadno 3 2 2 3 9 4 2" xfId="19128"/>
    <cellStyle name="Navadno 3 2 2 3 9 5" xfId="6412"/>
    <cellStyle name="Navadno 3 2 2 3 9 5 2" xfId="20570"/>
    <cellStyle name="Navadno 3 2 2 3 9 6" xfId="10638"/>
    <cellStyle name="Navadno 3 2 2 3 9 6 2" xfId="24796"/>
    <cellStyle name="Navadno 3 2 2 3 9 7" xfId="14896"/>
    <cellStyle name="Navadno 3 2 2 3 9 8" xfId="28690"/>
    <cellStyle name="Navadno 3 2 2 3 9 9" xfId="30802"/>
    <cellStyle name="Navadno 3 2 2 4" xfId="78"/>
    <cellStyle name="Navadno 3 2 2 4 10" xfId="9946"/>
    <cellStyle name="Navadno 3 2 2 4 10 2" xfId="24104"/>
    <cellStyle name="Navadno 3 2 2 4 11" xfId="14204"/>
    <cellStyle name="Navadno 3 2 2 4 12" xfId="28361"/>
    <cellStyle name="Navadno 3 2 2 4 13" xfId="30473"/>
    <cellStyle name="Navadno 3 2 2 4 14" xfId="31616"/>
    <cellStyle name="Navadno 3 2 2 4 2" xfId="240"/>
    <cellStyle name="Navadno 3 2 2 4 2 10" xfId="28393"/>
    <cellStyle name="Navadno 3 2 2 4 2 11" xfId="30553"/>
    <cellStyle name="Navadno 3 2 2 4 2 12" xfId="31617"/>
    <cellStyle name="Navadno 3 2 2 4 2 2" xfId="593"/>
    <cellStyle name="Navadno 3 2 2 4 2 2 10" xfId="30729"/>
    <cellStyle name="Navadno 3 2 2 4 2 2 11" xfId="31618"/>
    <cellStyle name="Navadno 3 2 2 4 2 2 2" xfId="1297"/>
    <cellStyle name="Navadno 3 2 2 4 2 2 2 10" xfId="31619"/>
    <cellStyle name="Navadno 3 2 2 4 2 2 2 2" xfId="5558"/>
    <cellStyle name="Navadno 3 2 2 4 2 2 2 2 2" xfId="9784"/>
    <cellStyle name="Navadno 3 2 2 4 2 2 2 2 2 2" xfId="23942"/>
    <cellStyle name="Navadno 3 2 2 4 2 2 2 2 3" xfId="14010"/>
    <cellStyle name="Navadno 3 2 2 4 2 2 2 2 3 2" xfId="28168"/>
    <cellStyle name="Navadno 3 2 2 4 2 2 2 2 4" xfId="18268"/>
    <cellStyle name="Navadno 3 2 2 4 2 2 2 2 5" xfId="30377"/>
    <cellStyle name="Navadno 3 2 2 4 2 2 2 2 6" xfId="31620"/>
    <cellStyle name="Navadno 3 2 2 4 2 2 2 3" xfId="4150"/>
    <cellStyle name="Navadno 3 2 2 4 2 2 2 3 2" xfId="8376"/>
    <cellStyle name="Navadno 3 2 2 4 2 2 2 3 2 2" xfId="22534"/>
    <cellStyle name="Navadno 3 2 2 4 2 2 2 3 3" xfId="12602"/>
    <cellStyle name="Navadno 3 2 2 4 2 2 2 3 3 2" xfId="26760"/>
    <cellStyle name="Navadno 3 2 2 4 2 2 2 3 4" xfId="16860"/>
    <cellStyle name="Navadno 3 2 2 4 2 2 2 3 5" xfId="29689"/>
    <cellStyle name="Navadno 3 2 2 4 2 2 2 3 6" xfId="31621"/>
    <cellStyle name="Navadno 3 2 2 4 2 2 2 4" xfId="2742"/>
    <cellStyle name="Navadno 3 2 2 4 2 2 2 4 2" xfId="19684"/>
    <cellStyle name="Navadno 3 2 2 4 2 2 2 5" xfId="6968"/>
    <cellStyle name="Navadno 3 2 2 4 2 2 2 5 2" xfId="21126"/>
    <cellStyle name="Navadno 3 2 2 4 2 2 2 6" xfId="11194"/>
    <cellStyle name="Navadno 3 2 2 4 2 2 2 6 2" xfId="25352"/>
    <cellStyle name="Navadno 3 2 2 4 2 2 2 7" xfId="15452"/>
    <cellStyle name="Navadno 3 2 2 4 2 2 2 8" xfId="28969"/>
    <cellStyle name="Navadno 3 2 2 4 2 2 2 9" xfId="31081"/>
    <cellStyle name="Navadno 3 2 2 4 2 2 3" xfId="4854"/>
    <cellStyle name="Navadno 3 2 2 4 2 2 3 2" xfId="9080"/>
    <cellStyle name="Navadno 3 2 2 4 2 2 3 2 2" xfId="23238"/>
    <cellStyle name="Navadno 3 2 2 4 2 2 3 3" xfId="13306"/>
    <cellStyle name="Navadno 3 2 2 4 2 2 3 3 2" xfId="27464"/>
    <cellStyle name="Navadno 3 2 2 4 2 2 3 4" xfId="17564"/>
    <cellStyle name="Navadno 3 2 2 4 2 2 3 5" xfId="30025"/>
    <cellStyle name="Navadno 3 2 2 4 2 2 3 6" xfId="31622"/>
    <cellStyle name="Navadno 3 2 2 4 2 2 4" xfId="3446"/>
    <cellStyle name="Navadno 3 2 2 4 2 2 4 2" xfId="7672"/>
    <cellStyle name="Navadno 3 2 2 4 2 2 4 2 2" xfId="21830"/>
    <cellStyle name="Navadno 3 2 2 4 2 2 4 3" xfId="11898"/>
    <cellStyle name="Navadno 3 2 2 4 2 2 4 3 2" xfId="26056"/>
    <cellStyle name="Navadno 3 2 2 4 2 2 4 4" xfId="16156"/>
    <cellStyle name="Navadno 3 2 2 4 2 2 4 5" xfId="29337"/>
    <cellStyle name="Navadno 3 2 2 4 2 2 4 6" xfId="31623"/>
    <cellStyle name="Navadno 3 2 2 4 2 2 5" xfId="2038"/>
    <cellStyle name="Navadno 3 2 2 4 2 2 5 2" xfId="18980"/>
    <cellStyle name="Navadno 3 2 2 4 2 2 6" xfId="6264"/>
    <cellStyle name="Navadno 3 2 2 4 2 2 6 2" xfId="20422"/>
    <cellStyle name="Navadno 3 2 2 4 2 2 7" xfId="10490"/>
    <cellStyle name="Navadno 3 2 2 4 2 2 7 2" xfId="24648"/>
    <cellStyle name="Navadno 3 2 2 4 2 2 8" xfId="14748"/>
    <cellStyle name="Navadno 3 2 2 4 2 2 9" xfId="28617"/>
    <cellStyle name="Navadno 3 2 2 4 2 3" xfId="945"/>
    <cellStyle name="Navadno 3 2 2 4 2 3 10" xfId="31624"/>
    <cellStyle name="Navadno 3 2 2 4 2 3 2" xfId="5206"/>
    <cellStyle name="Navadno 3 2 2 4 2 3 2 2" xfId="9432"/>
    <cellStyle name="Navadno 3 2 2 4 2 3 2 2 2" xfId="23590"/>
    <cellStyle name="Navadno 3 2 2 4 2 3 2 3" xfId="13658"/>
    <cellStyle name="Navadno 3 2 2 4 2 3 2 3 2" xfId="27816"/>
    <cellStyle name="Navadno 3 2 2 4 2 3 2 4" xfId="17916"/>
    <cellStyle name="Navadno 3 2 2 4 2 3 2 5" xfId="30201"/>
    <cellStyle name="Navadno 3 2 2 4 2 3 2 6" xfId="31625"/>
    <cellStyle name="Navadno 3 2 2 4 2 3 3" xfId="3798"/>
    <cellStyle name="Navadno 3 2 2 4 2 3 3 2" xfId="8024"/>
    <cellStyle name="Navadno 3 2 2 4 2 3 3 2 2" xfId="22182"/>
    <cellStyle name="Navadno 3 2 2 4 2 3 3 3" xfId="12250"/>
    <cellStyle name="Navadno 3 2 2 4 2 3 3 3 2" xfId="26408"/>
    <cellStyle name="Navadno 3 2 2 4 2 3 3 4" xfId="16508"/>
    <cellStyle name="Navadno 3 2 2 4 2 3 3 5" xfId="29513"/>
    <cellStyle name="Navadno 3 2 2 4 2 3 3 6" xfId="31626"/>
    <cellStyle name="Navadno 3 2 2 4 2 3 4" xfId="2390"/>
    <cellStyle name="Navadno 3 2 2 4 2 3 4 2" xfId="19332"/>
    <cellStyle name="Navadno 3 2 2 4 2 3 5" xfId="6616"/>
    <cellStyle name="Navadno 3 2 2 4 2 3 5 2" xfId="20774"/>
    <cellStyle name="Navadno 3 2 2 4 2 3 6" xfId="10842"/>
    <cellStyle name="Navadno 3 2 2 4 2 3 6 2" xfId="25000"/>
    <cellStyle name="Navadno 3 2 2 4 2 3 7" xfId="15100"/>
    <cellStyle name="Navadno 3 2 2 4 2 3 8" xfId="28793"/>
    <cellStyle name="Navadno 3 2 2 4 2 3 9" xfId="30905"/>
    <cellStyle name="Navadno 3 2 2 4 2 4" xfId="4502"/>
    <cellStyle name="Navadno 3 2 2 4 2 4 2" xfId="8728"/>
    <cellStyle name="Navadno 3 2 2 4 2 4 2 2" xfId="22886"/>
    <cellStyle name="Navadno 3 2 2 4 2 4 3" xfId="12954"/>
    <cellStyle name="Navadno 3 2 2 4 2 4 3 2" xfId="27112"/>
    <cellStyle name="Navadno 3 2 2 4 2 4 4" xfId="17212"/>
    <cellStyle name="Navadno 3 2 2 4 2 4 5" xfId="29849"/>
    <cellStyle name="Navadno 3 2 2 4 2 4 6" xfId="31627"/>
    <cellStyle name="Navadno 3 2 2 4 2 5" xfId="3094"/>
    <cellStyle name="Navadno 3 2 2 4 2 5 2" xfId="7320"/>
    <cellStyle name="Navadno 3 2 2 4 2 5 2 2" xfId="21478"/>
    <cellStyle name="Navadno 3 2 2 4 2 5 3" xfId="11546"/>
    <cellStyle name="Navadno 3 2 2 4 2 5 3 2" xfId="25704"/>
    <cellStyle name="Navadno 3 2 2 4 2 5 4" xfId="15804"/>
    <cellStyle name="Navadno 3 2 2 4 2 5 5" xfId="29161"/>
    <cellStyle name="Navadno 3 2 2 4 2 5 6" xfId="31628"/>
    <cellStyle name="Navadno 3 2 2 4 2 6" xfId="1686"/>
    <cellStyle name="Navadno 3 2 2 4 2 6 2" xfId="18628"/>
    <cellStyle name="Navadno 3 2 2 4 2 7" xfId="5912"/>
    <cellStyle name="Navadno 3 2 2 4 2 7 2" xfId="20070"/>
    <cellStyle name="Navadno 3 2 2 4 2 8" xfId="10138"/>
    <cellStyle name="Navadno 3 2 2 4 2 8 2" xfId="24296"/>
    <cellStyle name="Navadno 3 2 2 4 2 9" xfId="14396"/>
    <cellStyle name="Navadno 3 2 2 4 3" xfId="343"/>
    <cellStyle name="Navadno 3 2 2 4 3 10" xfId="28420"/>
    <cellStyle name="Navadno 3 2 2 4 3 11" xfId="30605"/>
    <cellStyle name="Navadno 3 2 2 4 3 12" xfId="31629"/>
    <cellStyle name="Navadno 3 2 2 4 3 2" xfId="695"/>
    <cellStyle name="Navadno 3 2 2 4 3 2 10" xfId="30781"/>
    <cellStyle name="Navadno 3 2 2 4 3 2 11" xfId="31630"/>
    <cellStyle name="Navadno 3 2 2 4 3 2 2" xfId="1399"/>
    <cellStyle name="Navadno 3 2 2 4 3 2 2 10" xfId="31631"/>
    <cellStyle name="Navadno 3 2 2 4 3 2 2 2" xfId="5660"/>
    <cellStyle name="Navadno 3 2 2 4 3 2 2 2 2" xfId="9886"/>
    <cellStyle name="Navadno 3 2 2 4 3 2 2 2 2 2" xfId="24044"/>
    <cellStyle name="Navadno 3 2 2 4 3 2 2 2 3" xfId="14112"/>
    <cellStyle name="Navadno 3 2 2 4 3 2 2 2 3 2" xfId="28270"/>
    <cellStyle name="Navadno 3 2 2 4 3 2 2 2 4" xfId="18370"/>
    <cellStyle name="Navadno 3 2 2 4 3 2 2 2 5" xfId="30429"/>
    <cellStyle name="Navadno 3 2 2 4 3 2 2 2 6" xfId="31632"/>
    <cellStyle name="Navadno 3 2 2 4 3 2 2 3" xfId="4252"/>
    <cellStyle name="Navadno 3 2 2 4 3 2 2 3 2" xfId="8478"/>
    <cellStyle name="Navadno 3 2 2 4 3 2 2 3 2 2" xfId="22636"/>
    <cellStyle name="Navadno 3 2 2 4 3 2 2 3 3" xfId="12704"/>
    <cellStyle name="Navadno 3 2 2 4 3 2 2 3 3 2" xfId="26862"/>
    <cellStyle name="Navadno 3 2 2 4 3 2 2 3 4" xfId="16962"/>
    <cellStyle name="Navadno 3 2 2 4 3 2 2 3 5" xfId="29741"/>
    <cellStyle name="Navadno 3 2 2 4 3 2 2 3 6" xfId="31633"/>
    <cellStyle name="Navadno 3 2 2 4 3 2 2 4" xfId="2844"/>
    <cellStyle name="Navadno 3 2 2 4 3 2 2 4 2" xfId="19786"/>
    <cellStyle name="Navadno 3 2 2 4 3 2 2 5" xfId="7070"/>
    <cellStyle name="Navadno 3 2 2 4 3 2 2 5 2" xfId="21228"/>
    <cellStyle name="Navadno 3 2 2 4 3 2 2 6" xfId="11296"/>
    <cellStyle name="Navadno 3 2 2 4 3 2 2 6 2" xfId="25454"/>
    <cellStyle name="Navadno 3 2 2 4 3 2 2 7" xfId="15554"/>
    <cellStyle name="Navadno 3 2 2 4 3 2 2 8" xfId="29021"/>
    <cellStyle name="Navadno 3 2 2 4 3 2 2 9" xfId="31133"/>
    <cellStyle name="Navadno 3 2 2 4 3 2 3" xfId="4956"/>
    <cellStyle name="Navadno 3 2 2 4 3 2 3 2" xfId="9182"/>
    <cellStyle name="Navadno 3 2 2 4 3 2 3 2 2" xfId="23340"/>
    <cellStyle name="Navadno 3 2 2 4 3 2 3 3" xfId="13408"/>
    <cellStyle name="Navadno 3 2 2 4 3 2 3 3 2" xfId="27566"/>
    <cellStyle name="Navadno 3 2 2 4 3 2 3 4" xfId="17666"/>
    <cellStyle name="Navadno 3 2 2 4 3 2 3 5" xfId="30077"/>
    <cellStyle name="Navadno 3 2 2 4 3 2 3 6" xfId="31634"/>
    <cellStyle name="Navadno 3 2 2 4 3 2 4" xfId="3548"/>
    <cellStyle name="Navadno 3 2 2 4 3 2 4 2" xfId="7774"/>
    <cellStyle name="Navadno 3 2 2 4 3 2 4 2 2" xfId="21932"/>
    <cellStyle name="Navadno 3 2 2 4 3 2 4 3" xfId="12000"/>
    <cellStyle name="Navadno 3 2 2 4 3 2 4 3 2" xfId="26158"/>
    <cellStyle name="Navadno 3 2 2 4 3 2 4 4" xfId="16258"/>
    <cellStyle name="Navadno 3 2 2 4 3 2 4 5" xfId="29389"/>
    <cellStyle name="Navadno 3 2 2 4 3 2 4 6" xfId="31635"/>
    <cellStyle name="Navadno 3 2 2 4 3 2 5" xfId="2140"/>
    <cellStyle name="Navadno 3 2 2 4 3 2 5 2" xfId="19082"/>
    <cellStyle name="Navadno 3 2 2 4 3 2 6" xfId="6366"/>
    <cellStyle name="Navadno 3 2 2 4 3 2 6 2" xfId="20524"/>
    <cellStyle name="Navadno 3 2 2 4 3 2 7" xfId="10592"/>
    <cellStyle name="Navadno 3 2 2 4 3 2 7 2" xfId="24750"/>
    <cellStyle name="Navadno 3 2 2 4 3 2 8" xfId="14850"/>
    <cellStyle name="Navadno 3 2 2 4 3 2 9" xfId="28669"/>
    <cellStyle name="Navadno 3 2 2 4 3 3" xfId="1047"/>
    <cellStyle name="Navadno 3 2 2 4 3 3 10" xfId="31636"/>
    <cellStyle name="Navadno 3 2 2 4 3 3 2" xfId="5308"/>
    <cellStyle name="Navadno 3 2 2 4 3 3 2 2" xfId="9534"/>
    <cellStyle name="Navadno 3 2 2 4 3 3 2 2 2" xfId="23692"/>
    <cellStyle name="Navadno 3 2 2 4 3 3 2 3" xfId="13760"/>
    <cellStyle name="Navadno 3 2 2 4 3 3 2 3 2" xfId="27918"/>
    <cellStyle name="Navadno 3 2 2 4 3 3 2 4" xfId="18018"/>
    <cellStyle name="Navadno 3 2 2 4 3 3 2 5" xfId="30253"/>
    <cellStyle name="Navadno 3 2 2 4 3 3 2 6" xfId="31637"/>
    <cellStyle name="Navadno 3 2 2 4 3 3 3" xfId="3900"/>
    <cellStyle name="Navadno 3 2 2 4 3 3 3 2" xfId="8126"/>
    <cellStyle name="Navadno 3 2 2 4 3 3 3 2 2" xfId="22284"/>
    <cellStyle name="Navadno 3 2 2 4 3 3 3 3" xfId="12352"/>
    <cellStyle name="Navadno 3 2 2 4 3 3 3 3 2" xfId="26510"/>
    <cellStyle name="Navadno 3 2 2 4 3 3 3 4" xfId="16610"/>
    <cellStyle name="Navadno 3 2 2 4 3 3 3 5" xfId="29565"/>
    <cellStyle name="Navadno 3 2 2 4 3 3 3 6" xfId="31638"/>
    <cellStyle name="Navadno 3 2 2 4 3 3 4" xfId="2492"/>
    <cellStyle name="Navadno 3 2 2 4 3 3 4 2" xfId="19434"/>
    <cellStyle name="Navadno 3 2 2 4 3 3 5" xfId="6718"/>
    <cellStyle name="Navadno 3 2 2 4 3 3 5 2" xfId="20876"/>
    <cellStyle name="Navadno 3 2 2 4 3 3 6" xfId="10944"/>
    <cellStyle name="Navadno 3 2 2 4 3 3 6 2" xfId="25102"/>
    <cellStyle name="Navadno 3 2 2 4 3 3 7" xfId="15202"/>
    <cellStyle name="Navadno 3 2 2 4 3 3 8" xfId="28845"/>
    <cellStyle name="Navadno 3 2 2 4 3 3 9" xfId="30957"/>
    <cellStyle name="Navadno 3 2 2 4 3 4" xfId="4604"/>
    <cellStyle name="Navadno 3 2 2 4 3 4 2" xfId="8830"/>
    <cellStyle name="Navadno 3 2 2 4 3 4 2 2" xfId="22988"/>
    <cellStyle name="Navadno 3 2 2 4 3 4 3" xfId="13056"/>
    <cellStyle name="Navadno 3 2 2 4 3 4 3 2" xfId="27214"/>
    <cellStyle name="Navadno 3 2 2 4 3 4 4" xfId="17314"/>
    <cellStyle name="Navadno 3 2 2 4 3 4 5" xfId="29901"/>
    <cellStyle name="Navadno 3 2 2 4 3 4 6" xfId="31639"/>
    <cellStyle name="Navadno 3 2 2 4 3 5" xfId="3196"/>
    <cellStyle name="Navadno 3 2 2 4 3 5 2" xfId="7422"/>
    <cellStyle name="Navadno 3 2 2 4 3 5 2 2" xfId="21580"/>
    <cellStyle name="Navadno 3 2 2 4 3 5 3" xfId="11648"/>
    <cellStyle name="Navadno 3 2 2 4 3 5 3 2" xfId="25806"/>
    <cellStyle name="Navadno 3 2 2 4 3 5 4" xfId="15906"/>
    <cellStyle name="Navadno 3 2 2 4 3 5 5" xfId="29213"/>
    <cellStyle name="Navadno 3 2 2 4 3 5 6" xfId="31640"/>
    <cellStyle name="Navadno 3 2 2 4 3 6" xfId="1788"/>
    <cellStyle name="Navadno 3 2 2 4 3 6 2" xfId="18730"/>
    <cellStyle name="Navadno 3 2 2 4 3 7" xfId="6014"/>
    <cellStyle name="Navadno 3 2 2 4 3 7 2" xfId="20172"/>
    <cellStyle name="Navadno 3 2 2 4 3 8" xfId="10240"/>
    <cellStyle name="Navadno 3 2 2 4 3 8 2" xfId="24398"/>
    <cellStyle name="Navadno 3 2 2 4 3 9" xfId="14498"/>
    <cellStyle name="Navadno 3 2 2 4 4" xfId="465"/>
    <cellStyle name="Navadno 3 2 2 4 4 10" xfId="30665"/>
    <cellStyle name="Navadno 3 2 2 4 4 11" xfId="31641"/>
    <cellStyle name="Navadno 3 2 2 4 4 2" xfId="1169"/>
    <cellStyle name="Navadno 3 2 2 4 4 2 10" xfId="31642"/>
    <cellStyle name="Navadno 3 2 2 4 4 2 2" xfId="5430"/>
    <cellStyle name="Navadno 3 2 2 4 4 2 2 2" xfId="9656"/>
    <cellStyle name="Navadno 3 2 2 4 4 2 2 2 2" xfId="23814"/>
    <cellStyle name="Navadno 3 2 2 4 4 2 2 3" xfId="13882"/>
    <cellStyle name="Navadno 3 2 2 4 4 2 2 3 2" xfId="28040"/>
    <cellStyle name="Navadno 3 2 2 4 4 2 2 4" xfId="18140"/>
    <cellStyle name="Navadno 3 2 2 4 4 2 2 5" xfId="30313"/>
    <cellStyle name="Navadno 3 2 2 4 4 2 2 6" xfId="31643"/>
    <cellStyle name="Navadno 3 2 2 4 4 2 3" xfId="4022"/>
    <cellStyle name="Navadno 3 2 2 4 4 2 3 2" xfId="8248"/>
    <cellStyle name="Navadno 3 2 2 4 4 2 3 2 2" xfId="22406"/>
    <cellStyle name="Navadno 3 2 2 4 4 2 3 3" xfId="12474"/>
    <cellStyle name="Navadno 3 2 2 4 4 2 3 3 2" xfId="26632"/>
    <cellStyle name="Navadno 3 2 2 4 4 2 3 4" xfId="16732"/>
    <cellStyle name="Navadno 3 2 2 4 4 2 3 5" xfId="29625"/>
    <cellStyle name="Navadno 3 2 2 4 4 2 3 6" xfId="31644"/>
    <cellStyle name="Navadno 3 2 2 4 4 2 4" xfId="2614"/>
    <cellStyle name="Navadno 3 2 2 4 4 2 4 2" xfId="19556"/>
    <cellStyle name="Navadno 3 2 2 4 4 2 5" xfId="6840"/>
    <cellStyle name="Navadno 3 2 2 4 4 2 5 2" xfId="20998"/>
    <cellStyle name="Navadno 3 2 2 4 4 2 6" xfId="11066"/>
    <cellStyle name="Navadno 3 2 2 4 4 2 6 2" xfId="25224"/>
    <cellStyle name="Navadno 3 2 2 4 4 2 7" xfId="15324"/>
    <cellStyle name="Navadno 3 2 2 4 4 2 8" xfId="28905"/>
    <cellStyle name="Navadno 3 2 2 4 4 2 9" xfId="31017"/>
    <cellStyle name="Navadno 3 2 2 4 4 3" xfId="4726"/>
    <cellStyle name="Navadno 3 2 2 4 4 3 2" xfId="8952"/>
    <cellStyle name="Navadno 3 2 2 4 4 3 2 2" xfId="23110"/>
    <cellStyle name="Navadno 3 2 2 4 4 3 3" xfId="13178"/>
    <cellStyle name="Navadno 3 2 2 4 4 3 3 2" xfId="27336"/>
    <cellStyle name="Navadno 3 2 2 4 4 3 4" xfId="17436"/>
    <cellStyle name="Navadno 3 2 2 4 4 3 5" xfId="29961"/>
    <cellStyle name="Navadno 3 2 2 4 4 3 6" xfId="31645"/>
    <cellStyle name="Navadno 3 2 2 4 4 4" xfId="3318"/>
    <cellStyle name="Navadno 3 2 2 4 4 4 2" xfId="7544"/>
    <cellStyle name="Navadno 3 2 2 4 4 4 2 2" xfId="21702"/>
    <cellStyle name="Navadno 3 2 2 4 4 4 3" xfId="11770"/>
    <cellStyle name="Navadno 3 2 2 4 4 4 3 2" xfId="25928"/>
    <cellStyle name="Navadno 3 2 2 4 4 4 4" xfId="16028"/>
    <cellStyle name="Navadno 3 2 2 4 4 4 5" xfId="29273"/>
    <cellStyle name="Navadno 3 2 2 4 4 4 6" xfId="31646"/>
    <cellStyle name="Navadno 3 2 2 4 4 5" xfId="1910"/>
    <cellStyle name="Navadno 3 2 2 4 4 5 2" xfId="18852"/>
    <cellStyle name="Navadno 3 2 2 4 4 6" xfId="6136"/>
    <cellStyle name="Navadno 3 2 2 4 4 6 2" xfId="20294"/>
    <cellStyle name="Navadno 3 2 2 4 4 7" xfId="10362"/>
    <cellStyle name="Navadno 3 2 2 4 4 7 2" xfId="24520"/>
    <cellStyle name="Navadno 3 2 2 4 4 8" xfId="14620"/>
    <cellStyle name="Navadno 3 2 2 4 4 9" xfId="28553"/>
    <cellStyle name="Navadno 3 2 2 4 5" xfId="817"/>
    <cellStyle name="Navadno 3 2 2 4 5 10" xfId="31647"/>
    <cellStyle name="Navadno 3 2 2 4 5 2" xfId="5078"/>
    <cellStyle name="Navadno 3 2 2 4 5 2 2" xfId="9304"/>
    <cellStyle name="Navadno 3 2 2 4 5 2 2 2" xfId="23462"/>
    <cellStyle name="Navadno 3 2 2 4 5 2 3" xfId="13530"/>
    <cellStyle name="Navadno 3 2 2 4 5 2 3 2" xfId="27688"/>
    <cellStyle name="Navadno 3 2 2 4 5 2 4" xfId="17788"/>
    <cellStyle name="Navadno 3 2 2 4 5 2 5" xfId="30137"/>
    <cellStyle name="Navadno 3 2 2 4 5 2 6" xfId="31648"/>
    <cellStyle name="Navadno 3 2 2 4 5 3" xfId="3670"/>
    <cellStyle name="Navadno 3 2 2 4 5 3 2" xfId="7896"/>
    <cellStyle name="Navadno 3 2 2 4 5 3 2 2" xfId="22054"/>
    <cellStyle name="Navadno 3 2 2 4 5 3 3" xfId="12122"/>
    <cellStyle name="Navadno 3 2 2 4 5 3 3 2" xfId="26280"/>
    <cellStyle name="Navadno 3 2 2 4 5 3 4" xfId="16380"/>
    <cellStyle name="Navadno 3 2 2 4 5 3 5" xfId="29449"/>
    <cellStyle name="Navadno 3 2 2 4 5 3 6" xfId="31649"/>
    <cellStyle name="Navadno 3 2 2 4 5 4" xfId="2262"/>
    <cellStyle name="Navadno 3 2 2 4 5 4 2" xfId="19204"/>
    <cellStyle name="Navadno 3 2 2 4 5 5" xfId="6488"/>
    <cellStyle name="Navadno 3 2 2 4 5 5 2" xfId="20646"/>
    <cellStyle name="Navadno 3 2 2 4 5 6" xfId="10714"/>
    <cellStyle name="Navadno 3 2 2 4 5 6 2" xfId="24872"/>
    <cellStyle name="Navadno 3 2 2 4 5 7" xfId="14972"/>
    <cellStyle name="Navadno 3 2 2 4 5 8" xfId="28729"/>
    <cellStyle name="Navadno 3 2 2 4 5 9" xfId="30841"/>
    <cellStyle name="Navadno 3 2 2 4 6" xfId="4342"/>
    <cellStyle name="Navadno 3 2 2 4 6 2" xfId="8568"/>
    <cellStyle name="Navadno 3 2 2 4 6 2 2" xfId="22726"/>
    <cellStyle name="Navadno 3 2 2 4 6 3" xfId="12794"/>
    <cellStyle name="Navadno 3 2 2 4 6 3 2" xfId="26952"/>
    <cellStyle name="Navadno 3 2 2 4 6 4" xfId="17052"/>
    <cellStyle name="Navadno 3 2 2 4 6 5" xfId="29769"/>
    <cellStyle name="Navadno 3 2 2 4 6 6" xfId="31650"/>
    <cellStyle name="Navadno 3 2 2 4 7" xfId="2934"/>
    <cellStyle name="Navadno 3 2 2 4 7 2" xfId="7160"/>
    <cellStyle name="Navadno 3 2 2 4 7 2 2" xfId="21318"/>
    <cellStyle name="Navadno 3 2 2 4 7 3" xfId="11386"/>
    <cellStyle name="Navadno 3 2 2 4 7 3 2" xfId="25544"/>
    <cellStyle name="Navadno 3 2 2 4 7 4" xfId="15644"/>
    <cellStyle name="Navadno 3 2 2 4 7 5" xfId="29081"/>
    <cellStyle name="Navadno 3 2 2 4 7 6" xfId="31651"/>
    <cellStyle name="Navadno 3 2 2 4 8" xfId="1494"/>
    <cellStyle name="Navadno 3 2 2 4 8 2" xfId="18436"/>
    <cellStyle name="Navadno 3 2 2 4 9" xfId="5720"/>
    <cellStyle name="Navadno 3 2 2 4 9 2" xfId="19878"/>
    <cellStyle name="Navadno 3 2 2 5" xfId="112"/>
    <cellStyle name="Navadno 3 2 2 5 10" xfId="14268"/>
    <cellStyle name="Navadno 3 2 2 5 11" xfId="28377"/>
    <cellStyle name="Navadno 3 2 2 5 12" xfId="30489"/>
    <cellStyle name="Navadno 3 2 2 5 13" xfId="31652"/>
    <cellStyle name="Navadno 3 2 2 5 2" xfId="272"/>
    <cellStyle name="Navadno 3 2 2 5 2 10" xfId="28473"/>
    <cellStyle name="Navadno 3 2 2 5 2 11" xfId="30569"/>
    <cellStyle name="Navadno 3 2 2 5 2 12" xfId="31653"/>
    <cellStyle name="Navadno 3 2 2 5 2 2" xfId="625"/>
    <cellStyle name="Navadno 3 2 2 5 2 2 10" xfId="30745"/>
    <cellStyle name="Navadno 3 2 2 5 2 2 11" xfId="31654"/>
    <cellStyle name="Navadno 3 2 2 5 2 2 2" xfId="1329"/>
    <cellStyle name="Navadno 3 2 2 5 2 2 2 10" xfId="31655"/>
    <cellStyle name="Navadno 3 2 2 5 2 2 2 2" xfId="5590"/>
    <cellStyle name="Navadno 3 2 2 5 2 2 2 2 2" xfId="9816"/>
    <cellStyle name="Navadno 3 2 2 5 2 2 2 2 2 2" xfId="23974"/>
    <cellStyle name="Navadno 3 2 2 5 2 2 2 2 3" xfId="14042"/>
    <cellStyle name="Navadno 3 2 2 5 2 2 2 2 3 2" xfId="28200"/>
    <cellStyle name="Navadno 3 2 2 5 2 2 2 2 4" xfId="18300"/>
    <cellStyle name="Navadno 3 2 2 5 2 2 2 2 5" xfId="30393"/>
    <cellStyle name="Navadno 3 2 2 5 2 2 2 2 6" xfId="31656"/>
    <cellStyle name="Navadno 3 2 2 5 2 2 2 3" xfId="4182"/>
    <cellStyle name="Navadno 3 2 2 5 2 2 2 3 2" xfId="8408"/>
    <cellStyle name="Navadno 3 2 2 5 2 2 2 3 2 2" xfId="22566"/>
    <cellStyle name="Navadno 3 2 2 5 2 2 2 3 3" xfId="12634"/>
    <cellStyle name="Navadno 3 2 2 5 2 2 2 3 3 2" xfId="26792"/>
    <cellStyle name="Navadno 3 2 2 5 2 2 2 3 4" xfId="16892"/>
    <cellStyle name="Navadno 3 2 2 5 2 2 2 3 5" xfId="29705"/>
    <cellStyle name="Navadno 3 2 2 5 2 2 2 3 6" xfId="31657"/>
    <cellStyle name="Navadno 3 2 2 5 2 2 2 4" xfId="2774"/>
    <cellStyle name="Navadno 3 2 2 5 2 2 2 4 2" xfId="19716"/>
    <cellStyle name="Navadno 3 2 2 5 2 2 2 5" xfId="7000"/>
    <cellStyle name="Navadno 3 2 2 5 2 2 2 5 2" xfId="21158"/>
    <cellStyle name="Navadno 3 2 2 5 2 2 2 6" xfId="11226"/>
    <cellStyle name="Navadno 3 2 2 5 2 2 2 6 2" xfId="25384"/>
    <cellStyle name="Navadno 3 2 2 5 2 2 2 7" xfId="15484"/>
    <cellStyle name="Navadno 3 2 2 5 2 2 2 8" xfId="28985"/>
    <cellStyle name="Navadno 3 2 2 5 2 2 2 9" xfId="31097"/>
    <cellStyle name="Navadno 3 2 2 5 2 2 3" xfId="4886"/>
    <cellStyle name="Navadno 3 2 2 5 2 2 3 2" xfId="9112"/>
    <cellStyle name="Navadno 3 2 2 5 2 2 3 2 2" xfId="23270"/>
    <cellStyle name="Navadno 3 2 2 5 2 2 3 3" xfId="13338"/>
    <cellStyle name="Navadno 3 2 2 5 2 2 3 3 2" xfId="27496"/>
    <cellStyle name="Navadno 3 2 2 5 2 2 3 4" xfId="17596"/>
    <cellStyle name="Navadno 3 2 2 5 2 2 3 5" xfId="30041"/>
    <cellStyle name="Navadno 3 2 2 5 2 2 3 6" xfId="31658"/>
    <cellStyle name="Navadno 3 2 2 5 2 2 4" xfId="3478"/>
    <cellStyle name="Navadno 3 2 2 5 2 2 4 2" xfId="7704"/>
    <cellStyle name="Navadno 3 2 2 5 2 2 4 2 2" xfId="21862"/>
    <cellStyle name="Navadno 3 2 2 5 2 2 4 3" xfId="11930"/>
    <cellStyle name="Navadno 3 2 2 5 2 2 4 3 2" xfId="26088"/>
    <cellStyle name="Navadno 3 2 2 5 2 2 4 4" xfId="16188"/>
    <cellStyle name="Navadno 3 2 2 5 2 2 4 5" xfId="29353"/>
    <cellStyle name="Navadno 3 2 2 5 2 2 4 6" xfId="31659"/>
    <cellStyle name="Navadno 3 2 2 5 2 2 5" xfId="2070"/>
    <cellStyle name="Navadno 3 2 2 5 2 2 5 2" xfId="19012"/>
    <cellStyle name="Navadno 3 2 2 5 2 2 6" xfId="6296"/>
    <cellStyle name="Navadno 3 2 2 5 2 2 6 2" xfId="20454"/>
    <cellStyle name="Navadno 3 2 2 5 2 2 7" xfId="10522"/>
    <cellStyle name="Navadno 3 2 2 5 2 2 7 2" xfId="24680"/>
    <cellStyle name="Navadno 3 2 2 5 2 2 8" xfId="14780"/>
    <cellStyle name="Navadno 3 2 2 5 2 2 9" xfId="28633"/>
    <cellStyle name="Navadno 3 2 2 5 2 3" xfId="977"/>
    <cellStyle name="Navadno 3 2 2 5 2 3 10" xfId="31660"/>
    <cellStyle name="Navadno 3 2 2 5 2 3 2" xfId="5238"/>
    <cellStyle name="Navadno 3 2 2 5 2 3 2 2" xfId="9464"/>
    <cellStyle name="Navadno 3 2 2 5 2 3 2 2 2" xfId="23622"/>
    <cellStyle name="Navadno 3 2 2 5 2 3 2 3" xfId="13690"/>
    <cellStyle name="Navadno 3 2 2 5 2 3 2 3 2" xfId="27848"/>
    <cellStyle name="Navadno 3 2 2 5 2 3 2 4" xfId="17948"/>
    <cellStyle name="Navadno 3 2 2 5 2 3 2 5" xfId="30217"/>
    <cellStyle name="Navadno 3 2 2 5 2 3 2 6" xfId="31661"/>
    <cellStyle name="Navadno 3 2 2 5 2 3 3" xfId="3830"/>
    <cellStyle name="Navadno 3 2 2 5 2 3 3 2" xfId="8056"/>
    <cellStyle name="Navadno 3 2 2 5 2 3 3 2 2" xfId="22214"/>
    <cellStyle name="Navadno 3 2 2 5 2 3 3 3" xfId="12282"/>
    <cellStyle name="Navadno 3 2 2 5 2 3 3 3 2" xfId="26440"/>
    <cellStyle name="Navadno 3 2 2 5 2 3 3 4" xfId="16540"/>
    <cellStyle name="Navadno 3 2 2 5 2 3 3 5" xfId="29529"/>
    <cellStyle name="Navadno 3 2 2 5 2 3 3 6" xfId="31662"/>
    <cellStyle name="Navadno 3 2 2 5 2 3 4" xfId="2422"/>
    <cellStyle name="Navadno 3 2 2 5 2 3 4 2" xfId="19364"/>
    <cellStyle name="Navadno 3 2 2 5 2 3 5" xfId="6648"/>
    <cellStyle name="Navadno 3 2 2 5 2 3 5 2" xfId="20806"/>
    <cellStyle name="Navadno 3 2 2 5 2 3 6" xfId="10874"/>
    <cellStyle name="Navadno 3 2 2 5 2 3 6 2" xfId="25032"/>
    <cellStyle name="Navadno 3 2 2 5 2 3 7" xfId="15132"/>
    <cellStyle name="Navadno 3 2 2 5 2 3 8" xfId="28809"/>
    <cellStyle name="Navadno 3 2 2 5 2 3 9" xfId="30921"/>
    <cellStyle name="Navadno 3 2 2 5 2 4" xfId="4534"/>
    <cellStyle name="Navadno 3 2 2 5 2 4 2" xfId="8760"/>
    <cellStyle name="Navadno 3 2 2 5 2 4 2 2" xfId="22918"/>
    <cellStyle name="Navadno 3 2 2 5 2 4 3" xfId="12986"/>
    <cellStyle name="Navadno 3 2 2 5 2 4 3 2" xfId="27144"/>
    <cellStyle name="Navadno 3 2 2 5 2 4 4" xfId="17244"/>
    <cellStyle name="Navadno 3 2 2 5 2 4 5" xfId="29865"/>
    <cellStyle name="Navadno 3 2 2 5 2 4 6" xfId="31663"/>
    <cellStyle name="Navadno 3 2 2 5 2 5" xfId="3126"/>
    <cellStyle name="Navadno 3 2 2 5 2 5 2" xfId="7352"/>
    <cellStyle name="Navadno 3 2 2 5 2 5 2 2" xfId="21510"/>
    <cellStyle name="Navadno 3 2 2 5 2 5 3" xfId="11578"/>
    <cellStyle name="Navadno 3 2 2 5 2 5 3 2" xfId="25736"/>
    <cellStyle name="Navadno 3 2 2 5 2 5 4" xfId="15836"/>
    <cellStyle name="Navadno 3 2 2 5 2 5 5" xfId="29177"/>
    <cellStyle name="Navadno 3 2 2 5 2 5 6" xfId="31664"/>
    <cellStyle name="Navadno 3 2 2 5 2 6" xfId="1718"/>
    <cellStyle name="Navadno 3 2 2 5 2 6 2" xfId="18660"/>
    <cellStyle name="Navadno 3 2 2 5 2 7" xfId="5944"/>
    <cellStyle name="Navadno 3 2 2 5 2 7 2" xfId="20102"/>
    <cellStyle name="Navadno 3 2 2 5 2 8" xfId="10170"/>
    <cellStyle name="Navadno 3 2 2 5 2 8 2" xfId="24328"/>
    <cellStyle name="Navadno 3 2 2 5 2 9" xfId="14428"/>
    <cellStyle name="Navadno 3 2 2 5 3" xfId="497"/>
    <cellStyle name="Navadno 3 2 2 5 3 10" xfId="30681"/>
    <cellStyle name="Navadno 3 2 2 5 3 11" xfId="31665"/>
    <cellStyle name="Navadno 3 2 2 5 3 2" xfId="1201"/>
    <cellStyle name="Navadno 3 2 2 5 3 2 10" xfId="31666"/>
    <cellStyle name="Navadno 3 2 2 5 3 2 2" xfId="5462"/>
    <cellStyle name="Navadno 3 2 2 5 3 2 2 2" xfId="9688"/>
    <cellStyle name="Navadno 3 2 2 5 3 2 2 2 2" xfId="23846"/>
    <cellStyle name="Navadno 3 2 2 5 3 2 2 3" xfId="13914"/>
    <cellStyle name="Navadno 3 2 2 5 3 2 2 3 2" xfId="28072"/>
    <cellStyle name="Navadno 3 2 2 5 3 2 2 4" xfId="18172"/>
    <cellStyle name="Navadno 3 2 2 5 3 2 2 5" xfId="30329"/>
    <cellStyle name="Navadno 3 2 2 5 3 2 2 6" xfId="31667"/>
    <cellStyle name="Navadno 3 2 2 5 3 2 3" xfId="4054"/>
    <cellStyle name="Navadno 3 2 2 5 3 2 3 2" xfId="8280"/>
    <cellStyle name="Navadno 3 2 2 5 3 2 3 2 2" xfId="22438"/>
    <cellStyle name="Navadno 3 2 2 5 3 2 3 3" xfId="12506"/>
    <cellStyle name="Navadno 3 2 2 5 3 2 3 3 2" xfId="26664"/>
    <cellStyle name="Navadno 3 2 2 5 3 2 3 4" xfId="16764"/>
    <cellStyle name="Navadno 3 2 2 5 3 2 3 5" xfId="29641"/>
    <cellStyle name="Navadno 3 2 2 5 3 2 3 6" xfId="31668"/>
    <cellStyle name="Navadno 3 2 2 5 3 2 4" xfId="2646"/>
    <cellStyle name="Navadno 3 2 2 5 3 2 4 2" xfId="19588"/>
    <cellStyle name="Navadno 3 2 2 5 3 2 5" xfId="6872"/>
    <cellStyle name="Navadno 3 2 2 5 3 2 5 2" xfId="21030"/>
    <cellStyle name="Navadno 3 2 2 5 3 2 6" xfId="11098"/>
    <cellStyle name="Navadno 3 2 2 5 3 2 6 2" xfId="25256"/>
    <cellStyle name="Navadno 3 2 2 5 3 2 7" xfId="15356"/>
    <cellStyle name="Navadno 3 2 2 5 3 2 8" xfId="28921"/>
    <cellStyle name="Navadno 3 2 2 5 3 2 9" xfId="31033"/>
    <cellStyle name="Navadno 3 2 2 5 3 3" xfId="4758"/>
    <cellStyle name="Navadno 3 2 2 5 3 3 2" xfId="8984"/>
    <cellStyle name="Navadno 3 2 2 5 3 3 2 2" xfId="23142"/>
    <cellStyle name="Navadno 3 2 2 5 3 3 3" xfId="13210"/>
    <cellStyle name="Navadno 3 2 2 5 3 3 3 2" xfId="27368"/>
    <cellStyle name="Navadno 3 2 2 5 3 3 4" xfId="17468"/>
    <cellStyle name="Navadno 3 2 2 5 3 3 5" xfId="29977"/>
    <cellStyle name="Navadno 3 2 2 5 3 3 6" xfId="31669"/>
    <cellStyle name="Navadno 3 2 2 5 3 4" xfId="3350"/>
    <cellStyle name="Navadno 3 2 2 5 3 4 2" xfId="7576"/>
    <cellStyle name="Navadno 3 2 2 5 3 4 2 2" xfId="21734"/>
    <cellStyle name="Navadno 3 2 2 5 3 4 3" xfId="11802"/>
    <cellStyle name="Navadno 3 2 2 5 3 4 3 2" xfId="25960"/>
    <cellStyle name="Navadno 3 2 2 5 3 4 4" xfId="16060"/>
    <cellStyle name="Navadno 3 2 2 5 3 4 5" xfId="29289"/>
    <cellStyle name="Navadno 3 2 2 5 3 4 6" xfId="31670"/>
    <cellStyle name="Navadno 3 2 2 5 3 5" xfId="1942"/>
    <cellStyle name="Navadno 3 2 2 5 3 5 2" xfId="18884"/>
    <cellStyle name="Navadno 3 2 2 5 3 6" xfId="6168"/>
    <cellStyle name="Navadno 3 2 2 5 3 6 2" xfId="20326"/>
    <cellStyle name="Navadno 3 2 2 5 3 7" xfId="10394"/>
    <cellStyle name="Navadno 3 2 2 5 3 7 2" xfId="24552"/>
    <cellStyle name="Navadno 3 2 2 5 3 8" xfId="14652"/>
    <cellStyle name="Navadno 3 2 2 5 3 9" xfId="28569"/>
    <cellStyle name="Navadno 3 2 2 5 4" xfId="849"/>
    <cellStyle name="Navadno 3 2 2 5 4 10" xfId="31671"/>
    <cellStyle name="Navadno 3 2 2 5 4 2" xfId="5110"/>
    <cellStyle name="Navadno 3 2 2 5 4 2 2" xfId="9336"/>
    <cellStyle name="Navadno 3 2 2 5 4 2 2 2" xfId="23494"/>
    <cellStyle name="Navadno 3 2 2 5 4 2 3" xfId="13562"/>
    <cellStyle name="Navadno 3 2 2 5 4 2 3 2" xfId="27720"/>
    <cellStyle name="Navadno 3 2 2 5 4 2 4" xfId="17820"/>
    <cellStyle name="Navadno 3 2 2 5 4 2 5" xfId="30153"/>
    <cellStyle name="Navadno 3 2 2 5 4 2 6" xfId="31672"/>
    <cellStyle name="Navadno 3 2 2 5 4 3" xfId="3702"/>
    <cellStyle name="Navadno 3 2 2 5 4 3 2" xfId="7928"/>
    <cellStyle name="Navadno 3 2 2 5 4 3 2 2" xfId="22086"/>
    <cellStyle name="Navadno 3 2 2 5 4 3 3" xfId="12154"/>
    <cellStyle name="Navadno 3 2 2 5 4 3 3 2" xfId="26312"/>
    <cellStyle name="Navadno 3 2 2 5 4 3 4" xfId="16412"/>
    <cellStyle name="Navadno 3 2 2 5 4 3 5" xfId="29465"/>
    <cellStyle name="Navadno 3 2 2 5 4 3 6" xfId="31673"/>
    <cellStyle name="Navadno 3 2 2 5 4 4" xfId="2294"/>
    <cellStyle name="Navadno 3 2 2 5 4 4 2" xfId="19236"/>
    <cellStyle name="Navadno 3 2 2 5 4 5" xfId="6520"/>
    <cellStyle name="Navadno 3 2 2 5 4 5 2" xfId="20678"/>
    <cellStyle name="Navadno 3 2 2 5 4 6" xfId="10746"/>
    <cellStyle name="Navadno 3 2 2 5 4 6 2" xfId="24904"/>
    <cellStyle name="Navadno 3 2 2 5 4 7" xfId="15004"/>
    <cellStyle name="Navadno 3 2 2 5 4 8" xfId="28745"/>
    <cellStyle name="Navadno 3 2 2 5 4 9" xfId="30857"/>
    <cellStyle name="Navadno 3 2 2 5 5" xfId="4374"/>
    <cellStyle name="Navadno 3 2 2 5 5 2" xfId="8600"/>
    <cellStyle name="Navadno 3 2 2 5 5 2 2" xfId="22758"/>
    <cellStyle name="Navadno 3 2 2 5 5 3" xfId="12826"/>
    <cellStyle name="Navadno 3 2 2 5 5 3 2" xfId="26984"/>
    <cellStyle name="Navadno 3 2 2 5 5 4" xfId="17084"/>
    <cellStyle name="Navadno 3 2 2 5 5 5" xfId="29785"/>
    <cellStyle name="Navadno 3 2 2 5 5 6" xfId="31674"/>
    <cellStyle name="Navadno 3 2 2 5 6" xfId="2966"/>
    <cellStyle name="Navadno 3 2 2 5 6 2" xfId="7192"/>
    <cellStyle name="Navadno 3 2 2 5 6 2 2" xfId="21350"/>
    <cellStyle name="Navadno 3 2 2 5 6 3" xfId="11418"/>
    <cellStyle name="Navadno 3 2 2 5 6 3 2" xfId="25576"/>
    <cellStyle name="Navadno 3 2 2 5 6 4" xfId="15676"/>
    <cellStyle name="Navadno 3 2 2 5 6 5" xfId="29097"/>
    <cellStyle name="Navadno 3 2 2 5 6 6" xfId="31675"/>
    <cellStyle name="Navadno 3 2 2 5 7" xfId="1558"/>
    <cellStyle name="Navadno 3 2 2 5 7 2" xfId="18500"/>
    <cellStyle name="Navadno 3 2 2 5 8" xfId="5784"/>
    <cellStyle name="Navadno 3 2 2 5 8 2" xfId="19942"/>
    <cellStyle name="Navadno 3 2 2 5 9" xfId="10010"/>
    <cellStyle name="Navadno 3 2 2 5 9 2" xfId="24168"/>
    <cellStyle name="Navadno 3 2 2 6" xfId="42"/>
    <cellStyle name="Navadno 3 2 2 6 10" xfId="14236"/>
    <cellStyle name="Navadno 3 2 2 6 11" xfId="28345"/>
    <cellStyle name="Navadno 3 2 2 6 12" xfId="30457"/>
    <cellStyle name="Navadno 3 2 2 6 13" xfId="31676"/>
    <cellStyle name="Navadno 3 2 2 6 2" xfId="208"/>
    <cellStyle name="Navadno 3 2 2 6 2 10" xfId="28457"/>
    <cellStyle name="Navadno 3 2 2 6 2 11" xfId="30537"/>
    <cellStyle name="Navadno 3 2 2 6 2 12" xfId="31677"/>
    <cellStyle name="Navadno 3 2 2 6 2 2" xfId="561"/>
    <cellStyle name="Navadno 3 2 2 6 2 2 10" xfId="30713"/>
    <cellStyle name="Navadno 3 2 2 6 2 2 11" xfId="31678"/>
    <cellStyle name="Navadno 3 2 2 6 2 2 2" xfId="1265"/>
    <cellStyle name="Navadno 3 2 2 6 2 2 2 10" xfId="31679"/>
    <cellStyle name="Navadno 3 2 2 6 2 2 2 2" xfId="5526"/>
    <cellStyle name="Navadno 3 2 2 6 2 2 2 2 2" xfId="9752"/>
    <cellStyle name="Navadno 3 2 2 6 2 2 2 2 2 2" xfId="23910"/>
    <cellStyle name="Navadno 3 2 2 6 2 2 2 2 3" xfId="13978"/>
    <cellStyle name="Navadno 3 2 2 6 2 2 2 2 3 2" xfId="28136"/>
    <cellStyle name="Navadno 3 2 2 6 2 2 2 2 4" xfId="18236"/>
    <cellStyle name="Navadno 3 2 2 6 2 2 2 2 5" xfId="30361"/>
    <cellStyle name="Navadno 3 2 2 6 2 2 2 2 6" xfId="31680"/>
    <cellStyle name="Navadno 3 2 2 6 2 2 2 3" xfId="4118"/>
    <cellStyle name="Navadno 3 2 2 6 2 2 2 3 2" xfId="8344"/>
    <cellStyle name="Navadno 3 2 2 6 2 2 2 3 2 2" xfId="22502"/>
    <cellStyle name="Navadno 3 2 2 6 2 2 2 3 3" xfId="12570"/>
    <cellStyle name="Navadno 3 2 2 6 2 2 2 3 3 2" xfId="26728"/>
    <cellStyle name="Navadno 3 2 2 6 2 2 2 3 4" xfId="16828"/>
    <cellStyle name="Navadno 3 2 2 6 2 2 2 3 5" xfId="29673"/>
    <cellStyle name="Navadno 3 2 2 6 2 2 2 3 6" xfId="31681"/>
    <cellStyle name="Navadno 3 2 2 6 2 2 2 4" xfId="2710"/>
    <cellStyle name="Navadno 3 2 2 6 2 2 2 4 2" xfId="19652"/>
    <cellStyle name="Navadno 3 2 2 6 2 2 2 5" xfId="6936"/>
    <cellStyle name="Navadno 3 2 2 6 2 2 2 5 2" xfId="21094"/>
    <cellStyle name="Navadno 3 2 2 6 2 2 2 6" xfId="11162"/>
    <cellStyle name="Navadno 3 2 2 6 2 2 2 6 2" xfId="25320"/>
    <cellStyle name="Navadno 3 2 2 6 2 2 2 7" xfId="15420"/>
    <cellStyle name="Navadno 3 2 2 6 2 2 2 8" xfId="28953"/>
    <cellStyle name="Navadno 3 2 2 6 2 2 2 9" xfId="31065"/>
    <cellStyle name="Navadno 3 2 2 6 2 2 3" xfId="4822"/>
    <cellStyle name="Navadno 3 2 2 6 2 2 3 2" xfId="9048"/>
    <cellStyle name="Navadno 3 2 2 6 2 2 3 2 2" xfId="23206"/>
    <cellStyle name="Navadno 3 2 2 6 2 2 3 3" xfId="13274"/>
    <cellStyle name="Navadno 3 2 2 6 2 2 3 3 2" xfId="27432"/>
    <cellStyle name="Navadno 3 2 2 6 2 2 3 4" xfId="17532"/>
    <cellStyle name="Navadno 3 2 2 6 2 2 3 5" xfId="30009"/>
    <cellStyle name="Navadno 3 2 2 6 2 2 3 6" xfId="31682"/>
    <cellStyle name="Navadno 3 2 2 6 2 2 4" xfId="3414"/>
    <cellStyle name="Navadno 3 2 2 6 2 2 4 2" xfId="7640"/>
    <cellStyle name="Navadno 3 2 2 6 2 2 4 2 2" xfId="21798"/>
    <cellStyle name="Navadno 3 2 2 6 2 2 4 3" xfId="11866"/>
    <cellStyle name="Navadno 3 2 2 6 2 2 4 3 2" xfId="26024"/>
    <cellStyle name="Navadno 3 2 2 6 2 2 4 4" xfId="16124"/>
    <cellStyle name="Navadno 3 2 2 6 2 2 4 5" xfId="29321"/>
    <cellStyle name="Navadno 3 2 2 6 2 2 4 6" xfId="31683"/>
    <cellStyle name="Navadno 3 2 2 6 2 2 5" xfId="2006"/>
    <cellStyle name="Navadno 3 2 2 6 2 2 5 2" xfId="18948"/>
    <cellStyle name="Navadno 3 2 2 6 2 2 6" xfId="6232"/>
    <cellStyle name="Navadno 3 2 2 6 2 2 6 2" xfId="20390"/>
    <cellStyle name="Navadno 3 2 2 6 2 2 7" xfId="10458"/>
    <cellStyle name="Navadno 3 2 2 6 2 2 7 2" xfId="24616"/>
    <cellStyle name="Navadno 3 2 2 6 2 2 8" xfId="14716"/>
    <cellStyle name="Navadno 3 2 2 6 2 2 9" xfId="28601"/>
    <cellStyle name="Navadno 3 2 2 6 2 3" xfId="913"/>
    <cellStyle name="Navadno 3 2 2 6 2 3 10" xfId="31684"/>
    <cellStyle name="Navadno 3 2 2 6 2 3 2" xfId="5174"/>
    <cellStyle name="Navadno 3 2 2 6 2 3 2 2" xfId="9400"/>
    <cellStyle name="Navadno 3 2 2 6 2 3 2 2 2" xfId="23558"/>
    <cellStyle name="Navadno 3 2 2 6 2 3 2 3" xfId="13626"/>
    <cellStyle name="Navadno 3 2 2 6 2 3 2 3 2" xfId="27784"/>
    <cellStyle name="Navadno 3 2 2 6 2 3 2 4" xfId="17884"/>
    <cellStyle name="Navadno 3 2 2 6 2 3 2 5" xfId="30185"/>
    <cellStyle name="Navadno 3 2 2 6 2 3 2 6" xfId="31685"/>
    <cellStyle name="Navadno 3 2 2 6 2 3 3" xfId="3766"/>
    <cellStyle name="Navadno 3 2 2 6 2 3 3 2" xfId="7992"/>
    <cellStyle name="Navadno 3 2 2 6 2 3 3 2 2" xfId="22150"/>
    <cellStyle name="Navadno 3 2 2 6 2 3 3 3" xfId="12218"/>
    <cellStyle name="Navadno 3 2 2 6 2 3 3 3 2" xfId="26376"/>
    <cellStyle name="Navadno 3 2 2 6 2 3 3 4" xfId="16476"/>
    <cellStyle name="Navadno 3 2 2 6 2 3 3 5" xfId="29497"/>
    <cellStyle name="Navadno 3 2 2 6 2 3 3 6" xfId="31686"/>
    <cellStyle name="Navadno 3 2 2 6 2 3 4" xfId="2358"/>
    <cellStyle name="Navadno 3 2 2 6 2 3 4 2" xfId="19300"/>
    <cellStyle name="Navadno 3 2 2 6 2 3 5" xfId="6584"/>
    <cellStyle name="Navadno 3 2 2 6 2 3 5 2" xfId="20742"/>
    <cellStyle name="Navadno 3 2 2 6 2 3 6" xfId="10810"/>
    <cellStyle name="Navadno 3 2 2 6 2 3 6 2" xfId="24968"/>
    <cellStyle name="Navadno 3 2 2 6 2 3 7" xfId="15068"/>
    <cellStyle name="Navadno 3 2 2 6 2 3 8" xfId="28777"/>
    <cellStyle name="Navadno 3 2 2 6 2 3 9" xfId="30889"/>
    <cellStyle name="Navadno 3 2 2 6 2 4" xfId="4470"/>
    <cellStyle name="Navadno 3 2 2 6 2 4 2" xfId="8696"/>
    <cellStyle name="Navadno 3 2 2 6 2 4 2 2" xfId="22854"/>
    <cellStyle name="Navadno 3 2 2 6 2 4 3" xfId="12922"/>
    <cellStyle name="Navadno 3 2 2 6 2 4 3 2" xfId="27080"/>
    <cellStyle name="Navadno 3 2 2 6 2 4 4" xfId="17180"/>
    <cellStyle name="Navadno 3 2 2 6 2 4 5" xfId="29833"/>
    <cellStyle name="Navadno 3 2 2 6 2 4 6" xfId="31687"/>
    <cellStyle name="Navadno 3 2 2 6 2 5" xfId="3062"/>
    <cellStyle name="Navadno 3 2 2 6 2 5 2" xfId="7288"/>
    <cellStyle name="Navadno 3 2 2 6 2 5 2 2" xfId="21446"/>
    <cellStyle name="Navadno 3 2 2 6 2 5 3" xfId="11514"/>
    <cellStyle name="Navadno 3 2 2 6 2 5 3 2" xfId="25672"/>
    <cellStyle name="Navadno 3 2 2 6 2 5 4" xfId="15772"/>
    <cellStyle name="Navadno 3 2 2 6 2 5 5" xfId="29145"/>
    <cellStyle name="Navadno 3 2 2 6 2 5 6" xfId="31688"/>
    <cellStyle name="Navadno 3 2 2 6 2 6" xfId="1654"/>
    <cellStyle name="Navadno 3 2 2 6 2 6 2" xfId="18596"/>
    <cellStyle name="Navadno 3 2 2 6 2 7" xfId="5880"/>
    <cellStyle name="Navadno 3 2 2 6 2 7 2" xfId="20038"/>
    <cellStyle name="Navadno 3 2 2 6 2 8" xfId="10106"/>
    <cellStyle name="Navadno 3 2 2 6 2 8 2" xfId="24264"/>
    <cellStyle name="Navadno 3 2 2 6 2 9" xfId="14364"/>
    <cellStyle name="Navadno 3 2 2 6 3" xfId="433"/>
    <cellStyle name="Navadno 3 2 2 6 3 10" xfId="30649"/>
    <cellStyle name="Navadno 3 2 2 6 3 11" xfId="31689"/>
    <cellStyle name="Navadno 3 2 2 6 3 2" xfId="1137"/>
    <cellStyle name="Navadno 3 2 2 6 3 2 10" xfId="31690"/>
    <cellStyle name="Navadno 3 2 2 6 3 2 2" xfId="5398"/>
    <cellStyle name="Navadno 3 2 2 6 3 2 2 2" xfId="9624"/>
    <cellStyle name="Navadno 3 2 2 6 3 2 2 2 2" xfId="23782"/>
    <cellStyle name="Navadno 3 2 2 6 3 2 2 3" xfId="13850"/>
    <cellStyle name="Navadno 3 2 2 6 3 2 2 3 2" xfId="28008"/>
    <cellStyle name="Navadno 3 2 2 6 3 2 2 4" xfId="18108"/>
    <cellStyle name="Navadno 3 2 2 6 3 2 2 5" xfId="30297"/>
    <cellStyle name="Navadno 3 2 2 6 3 2 2 6" xfId="31691"/>
    <cellStyle name="Navadno 3 2 2 6 3 2 3" xfId="3990"/>
    <cellStyle name="Navadno 3 2 2 6 3 2 3 2" xfId="8216"/>
    <cellStyle name="Navadno 3 2 2 6 3 2 3 2 2" xfId="22374"/>
    <cellStyle name="Navadno 3 2 2 6 3 2 3 3" xfId="12442"/>
    <cellStyle name="Navadno 3 2 2 6 3 2 3 3 2" xfId="26600"/>
    <cellStyle name="Navadno 3 2 2 6 3 2 3 4" xfId="16700"/>
    <cellStyle name="Navadno 3 2 2 6 3 2 3 5" xfId="29609"/>
    <cellStyle name="Navadno 3 2 2 6 3 2 3 6" xfId="31692"/>
    <cellStyle name="Navadno 3 2 2 6 3 2 4" xfId="2582"/>
    <cellStyle name="Navadno 3 2 2 6 3 2 4 2" xfId="19524"/>
    <cellStyle name="Navadno 3 2 2 6 3 2 5" xfId="6808"/>
    <cellStyle name="Navadno 3 2 2 6 3 2 5 2" xfId="20966"/>
    <cellStyle name="Navadno 3 2 2 6 3 2 6" xfId="11034"/>
    <cellStyle name="Navadno 3 2 2 6 3 2 6 2" xfId="25192"/>
    <cellStyle name="Navadno 3 2 2 6 3 2 7" xfId="15292"/>
    <cellStyle name="Navadno 3 2 2 6 3 2 8" xfId="28889"/>
    <cellStyle name="Navadno 3 2 2 6 3 2 9" xfId="31001"/>
    <cellStyle name="Navadno 3 2 2 6 3 3" xfId="4694"/>
    <cellStyle name="Navadno 3 2 2 6 3 3 2" xfId="8920"/>
    <cellStyle name="Navadno 3 2 2 6 3 3 2 2" xfId="23078"/>
    <cellStyle name="Navadno 3 2 2 6 3 3 3" xfId="13146"/>
    <cellStyle name="Navadno 3 2 2 6 3 3 3 2" xfId="27304"/>
    <cellStyle name="Navadno 3 2 2 6 3 3 4" xfId="17404"/>
    <cellStyle name="Navadno 3 2 2 6 3 3 5" xfId="29945"/>
    <cellStyle name="Navadno 3 2 2 6 3 3 6" xfId="31693"/>
    <cellStyle name="Navadno 3 2 2 6 3 4" xfId="3286"/>
    <cellStyle name="Navadno 3 2 2 6 3 4 2" xfId="7512"/>
    <cellStyle name="Navadno 3 2 2 6 3 4 2 2" xfId="21670"/>
    <cellStyle name="Navadno 3 2 2 6 3 4 3" xfId="11738"/>
    <cellStyle name="Navadno 3 2 2 6 3 4 3 2" xfId="25896"/>
    <cellStyle name="Navadno 3 2 2 6 3 4 4" xfId="15996"/>
    <cellStyle name="Navadno 3 2 2 6 3 4 5" xfId="29257"/>
    <cellStyle name="Navadno 3 2 2 6 3 4 6" xfId="31694"/>
    <cellStyle name="Navadno 3 2 2 6 3 5" xfId="1878"/>
    <cellStyle name="Navadno 3 2 2 6 3 5 2" xfId="18820"/>
    <cellStyle name="Navadno 3 2 2 6 3 6" xfId="6104"/>
    <cellStyle name="Navadno 3 2 2 6 3 6 2" xfId="20262"/>
    <cellStyle name="Navadno 3 2 2 6 3 7" xfId="10330"/>
    <cellStyle name="Navadno 3 2 2 6 3 7 2" xfId="24488"/>
    <cellStyle name="Navadno 3 2 2 6 3 8" xfId="14588"/>
    <cellStyle name="Navadno 3 2 2 6 3 9" xfId="28537"/>
    <cellStyle name="Navadno 3 2 2 6 4" xfId="785"/>
    <cellStyle name="Navadno 3 2 2 6 4 10" xfId="31695"/>
    <cellStyle name="Navadno 3 2 2 6 4 2" xfId="5046"/>
    <cellStyle name="Navadno 3 2 2 6 4 2 2" xfId="9272"/>
    <cellStyle name="Navadno 3 2 2 6 4 2 2 2" xfId="23430"/>
    <cellStyle name="Navadno 3 2 2 6 4 2 3" xfId="13498"/>
    <cellStyle name="Navadno 3 2 2 6 4 2 3 2" xfId="27656"/>
    <cellStyle name="Navadno 3 2 2 6 4 2 4" xfId="17756"/>
    <cellStyle name="Navadno 3 2 2 6 4 2 5" xfId="30121"/>
    <cellStyle name="Navadno 3 2 2 6 4 2 6" xfId="31696"/>
    <cellStyle name="Navadno 3 2 2 6 4 3" xfId="3638"/>
    <cellStyle name="Navadno 3 2 2 6 4 3 2" xfId="7864"/>
    <cellStyle name="Navadno 3 2 2 6 4 3 2 2" xfId="22022"/>
    <cellStyle name="Navadno 3 2 2 6 4 3 3" xfId="12090"/>
    <cellStyle name="Navadno 3 2 2 6 4 3 3 2" xfId="26248"/>
    <cellStyle name="Navadno 3 2 2 6 4 3 4" xfId="16348"/>
    <cellStyle name="Navadno 3 2 2 6 4 3 5" xfId="29433"/>
    <cellStyle name="Navadno 3 2 2 6 4 3 6" xfId="31697"/>
    <cellStyle name="Navadno 3 2 2 6 4 4" xfId="2230"/>
    <cellStyle name="Navadno 3 2 2 6 4 4 2" xfId="19172"/>
    <cellStyle name="Navadno 3 2 2 6 4 5" xfId="6456"/>
    <cellStyle name="Navadno 3 2 2 6 4 5 2" xfId="20614"/>
    <cellStyle name="Navadno 3 2 2 6 4 6" xfId="10682"/>
    <cellStyle name="Navadno 3 2 2 6 4 6 2" xfId="24840"/>
    <cellStyle name="Navadno 3 2 2 6 4 7" xfId="14940"/>
    <cellStyle name="Navadno 3 2 2 6 4 8" xfId="28713"/>
    <cellStyle name="Navadno 3 2 2 6 4 9" xfId="30825"/>
    <cellStyle name="Navadno 3 2 2 6 5" xfId="4310"/>
    <cellStyle name="Navadno 3 2 2 6 5 2" xfId="8536"/>
    <cellStyle name="Navadno 3 2 2 6 5 2 2" xfId="22694"/>
    <cellStyle name="Navadno 3 2 2 6 5 3" xfId="12762"/>
    <cellStyle name="Navadno 3 2 2 6 5 3 2" xfId="26920"/>
    <cellStyle name="Navadno 3 2 2 6 5 4" xfId="17020"/>
    <cellStyle name="Navadno 3 2 2 6 5 5" xfId="29753"/>
    <cellStyle name="Navadno 3 2 2 6 5 6" xfId="31698"/>
    <cellStyle name="Navadno 3 2 2 6 6" xfId="2902"/>
    <cellStyle name="Navadno 3 2 2 6 6 2" xfId="7128"/>
    <cellStyle name="Navadno 3 2 2 6 6 2 2" xfId="21286"/>
    <cellStyle name="Navadno 3 2 2 6 6 3" xfId="11354"/>
    <cellStyle name="Navadno 3 2 2 6 6 3 2" xfId="25512"/>
    <cellStyle name="Navadno 3 2 2 6 6 4" xfId="15612"/>
    <cellStyle name="Navadno 3 2 2 6 6 5" xfId="29065"/>
    <cellStyle name="Navadno 3 2 2 6 6 6" xfId="31699"/>
    <cellStyle name="Navadno 3 2 2 6 7" xfId="1526"/>
    <cellStyle name="Navadno 3 2 2 6 7 2" xfId="18468"/>
    <cellStyle name="Navadno 3 2 2 6 8" xfId="5752"/>
    <cellStyle name="Navadno 3 2 2 6 8 2" xfId="19910"/>
    <cellStyle name="Navadno 3 2 2 6 9" xfId="9978"/>
    <cellStyle name="Navadno 3 2 2 6 9 2" xfId="24136"/>
    <cellStyle name="Navadno 3 2 2 7" xfId="148"/>
    <cellStyle name="Navadno 3 2 2 7 10" xfId="28426"/>
    <cellStyle name="Navadno 3 2 2 7 11" xfId="30506"/>
    <cellStyle name="Navadno 3 2 2 7 12" xfId="31700"/>
    <cellStyle name="Navadno 3 2 2 7 2" xfId="533"/>
    <cellStyle name="Navadno 3 2 2 7 2 10" xfId="30698"/>
    <cellStyle name="Navadno 3 2 2 7 2 11" xfId="31701"/>
    <cellStyle name="Navadno 3 2 2 7 2 2" xfId="1237"/>
    <cellStyle name="Navadno 3 2 2 7 2 2 10" xfId="31702"/>
    <cellStyle name="Navadno 3 2 2 7 2 2 2" xfId="5498"/>
    <cellStyle name="Navadno 3 2 2 7 2 2 2 2" xfId="9724"/>
    <cellStyle name="Navadno 3 2 2 7 2 2 2 2 2" xfId="23882"/>
    <cellStyle name="Navadno 3 2 2 7 2 2 2 3" xfId="13950"/>
    <cellStyle name="Navadno 3 2 2 7 2 2 2 3 2" xfId="28108"/>
    <cellStyle name="Navadno 3 2 2 7 2 2 2 4" xfId="18208"/>
    <cellStyle name="Navadno 3 2 2 7 2 2 2 5" xfId="30346"/>
    <cellStyle name="Navadno 3 2 2 7 2 2 2 6" xfId="31703"/>
    <cellStyle name="Navadno 3 2 2 7 2 2 3" xfId="4090"/>
    <cellStyle name="Navadno 3 2 2 7 2 2 3 2" xfId="8316"/>
    <cellStyle name="Navadno 3 2 2 7 2 2 3 2 2" xfId="22474"/>
    <cellStyle name="Navadno 3 2 2 7 2 2 3 3" xfId="12542"/>
    <cellStyle name="Navadno 3 2 2 7 2 2 3 3 2" xfId="26700"/>
    <cellStyle name="Navadno 3 2 2 7 2 2 3 4" xfId="16800"/>
    <cellStyle name="Navadno 3 2 2 7 2 2 3 5" xfId="29658"/>
    <cellStyle name="Navadno 3 2 2 7 2 2 3 6" xfId="31704"/>
    <cellStyle name="Navadno 3 2 2 7 2 2 4" xfId="2682"/>
    <cellStyle name="Navadno 3 2 2 7 2 2 4 2" xfId="19624"/>
    <cellStyle name="Navadno 3 2 2 7 2 2 5" xfId="6908"/>
    <cellStyle name="Navadno 3 2 2 7 2 2 5 2" xfId="21066"/>
    <cellStyle name="Navadno 3 2 2 7 2 2 6" xfId="11134"/>
    <cellStyle name="Navadno 3 2 2 7 2 2 6 2" xfId="25292"/>
    <cellStyle name="Navadno 3 2 2 7 2 2 7" xfId="15392"/>
    <cellStyle name="Navadno 3 2 2 7 2 2 8" xfId="28938"/>
    <cellStyle name="Navadno 3 2 2 7 2 2 9" xfId="31050"/>
    <cellStyle name="Navadno 3 2 2 7 2 3" xfId="4794"/>
    <cellStyle name="Navadno 3 2 2 7 2 3 2" xfId="9020"/>
    <cellStyle name="Navadno 3 2 2 7 2 3 2 2" xfId="23178"/>
    <cellStyle name="Navadno 3 2 2 7 2 3 3" xfId="13246"/>
    <cellStyle name="Navadno 3 2 2 7 2 3 3 2" xfId="27404"/>
    <cellStyle name="Navadno 3 2 2 7 2 3 4" xfId="17504"/>
    <cellStyle name="Navadno 3 2 2 7 2 3 5" xfId="29994"/>
    <cellStyle name="Navadno 3 2 2 7 2 3 6" xfId="31705"/>
    <cellStyle name="Navadno 3 2 2 7 2 4" xfId="3386"/>
    <cellStyle name="Navadno 3 2 2 7 2 4 2" xfId="7612"/>
    <cellStyle name="Navadno 3 2 2 7 2 4 2 2" xfId="21770"/>
    <cellStyle name="Navadno 3 2 2 7 2 4 3" xfId="11838"/>
    <cellStyle name="Navadno 3 2 2 7 2 4 3 2" xfId="25996"/>
    <cellStyle name="Navadno 3 2 2 7 2 4 4" xfId="16096"/>
    <cellStyle name="Navadno 3 2 2 7 2 4 5" xfId="29306"/>
    <cellStyle name="Navadno 3 2 2 7 2 4 6" xfId="31706"/>
    <cellStyle name="Navadno 3 2 2 7 2 5" xfId="1978"/>
    <cellStyle name="Navadno 3 2 2 7 2 5 2" xfId="18920"/>
    <cellStyle name="Navadno 3 2 2 7 2 6" xfId="6204"/>
    <cellStyle name="Navadno 3 2 2 7 2 6 2" xfId="20362"/>
    <cellStyle name="Navadno 3 2 2 7 2 7" xfId="10430"/>
    <cellStyle name="Navadno 3 2 2 7 2 7 2" xfId="24588"/>
    <cellStyle name="Navadno 3 2 2 7 2 8" xfId="14688"/>
    <cellStyle name="Navadno 3 2 2 7 2 9" xfId="28586"/>
    <cellStyle name="Navadno 3 2 2 7 3" xfId="885"/>
    <cellStyle name="Navadno 3 2 2 7 3 10" xfId="31707"/>
    <cellStyle name="Navadno 3 2 2 7 3 2" xfId="5146"/>
    <cellStyle name="Navadno 3 2 2 7 3 2 2" xfId="9372"/>
    <cellStyle name="Navadno 3 2 2 7 3 2 2 2" xfId="23530"/>
    <cellStyle name="Navadno 3 2 2 7 3 2 3" xfId="13598"/>
    <cellStyle name="Navadno 3 2 2 7 3 2 3 2" xfId="27756"/>
    <cellStyle name="Navadno 3 2 2 7 3 2 4" xfId="17856"/>
    <cellStyle name="Navadno 3 2 2 7 3 2 5" xfId="30170"/>
    <cellStyle name="Navadno 3 2 2 7 3 2 6" xfId="31708"/>
    <cellStyle name="Navadno 3 2 2 7 3 3" xfId="3738"/>
    <cellStyle name="Navadno 3 2 2 7 3 3 2" xfId="7964"/>
    <cellStyle name="Navadno 3 2 2 7 3 3 2 2" xfId="22122"/>
    <cellStyle name="Navadno 3 2 2 7 3 3 3" xfId="12190"/>
    <cellStyle name="Navadno 3 2 2 7 3 3 3 2" xfId="26348"/>
    <cellStyle name="Navadno 3 2 2 7 3 3 4" xfId="16448"/>
    <cellStyle name="Navadno 3 2 2 7 3 3 5" xfId="29482"/>
    <cellStyle name="Navadno 3 2 2 7 3 3 6" xfId="31709"/>
    <cellStyle name="Navadno 3 2 2 7 3 4" xfId="2330"/>
    <cellStyle name="Navadno 3 2 2 7 3 4 2" xfId="19272"/>
    <cellStyle name="Navadno 3 2 2 7 3 5" xfId="6556"/>
    <cellStyle name="Navadno 3 2 2 7 3 5 2" xfId="20714"/>
    <cellStyle name="Navadno 3 2 2 7 3 6" xfId="10782"/>
    <cellStyle name="Navadno 3 2 2 7 3 6 2" xfId="24940"/>
    <cellStyle name="Navadno 3 2 2 7 3 7" xfId="15040"/>
    <cellStyle name="Navadno 3 2 2 7 3 8" xfId="28762"/>
    <cellStyle name="Navadno 3 2 2 7 3 9" xfId="30874"/>
    <cellStyle name="Navadno 3 2 2 7 4" xfId="4410"/>
    <cellStyle name="Navadno 3 2 2 7 4 2" xfId="8636"/>
    <cellStyle name="Navadno 3 2 2 7 4 2 2" xfId="22794"/>
    <cellStyle name="Navadno 3 2 2 7 4 3" xfId="12862"/>
    <cellStyle name="Navadno 3 2 2 7 4 3 2" xfId="27020"/>
    <cellStyle name="Navadno 3 2 2 7 4 4" xfId="17120"/>
    <cellStyle name="Navadno 3 2 2 7 4 5" xfId="29802"/>
    <cellStyle name="Navadno 3 2 2 7 4 6" xfId="31710"/>
    <cellStyle name="Navadno 3 2 2 7 5" xfId="3002"/>
    <cellStyle name="Navadno 3 2 2 7 5 2" xfId="7228"/>
    <cellStyle name="Navadno 3 2 2 7 5 2 2" xfId="21386"/>
    <cellStyle name="Navadno 3 2 2 7 5 3" xfId="11454"/>
    <cellStyle name="Navadno 3 2 2 7 5 3 2" xfId="25612"/>
    <cellStyle name="Navadno 3 2 2 7 5 4" xfId="15712"/>
    <cellStyle name="Navadno 3 2 2 7 5 5" xfId="29114"/>
    <cellStyle name="Navadno 3 2 2 7 5 6" xfId="31711"/>
    <cellStyle name="Navadno 3 2 2 7 6" xfId="1594"/>
    <cellStyle name="Navadno 3 2 2 7 6 2" xfId="18536"/>
    <cellStyle name="Navadno 3 2 2 7 7" xfId="5820"/>
    <cellStyle name="Navadno 3 2 2 7 7 2" xfId="19978"/>
    <cellStyle name="Navadno 3 2 2 7 8" xfId="10046"/>
    <cellStyle name="Navadno 3 2 2 7 8 2" xfId="24204"/>
    <cellStyle name="Navadno 3 2 2 7 9" xfId="14304"/>
    <cellStyle name="Navadno 3 2 2 8" xfId="180"/>
    <cellStyle name="Navadno 3 2 2 8 10" xfId="28442"/>
    <cellStyle name="Navadno 3 2 2 8 11" xfId="30522"/>
    <cellStyle name="Navadno 3 2 2 8 12" xfId="31712"/>
    <cellStyle name="Navadno 3 2 2 8 2" xfId="405"/>
    <cellStyle name="Navadno 3 2 2 8 2 10" xfId="30634"/>
    <cellStyle name="Navadno 3 2 2 8 2 11" xfId="31713"/>
    <cellStyle name="Navadno 3 2 2 8 2 2" xfId="1109"/>
    <cellStyle name="Navadno 3 2 2 8 2 2 10" xfId="31714"/>
    <cellStyle name="Navadno 3 2 2 8 2 2 2" xfId="5370"/>
    <cellStyle name="Navadno 3 2 2 8 2 2 2 2" xfId="9596"/>
    <cellStyle name="Navadno 3 2 2 8 2 2 2 2 2" xfId="23754"/>
    <cellStyle name="Navadno 3 2 2 8 2 2 2 3" xfId="13822"/>
    <cellStyle name="Navadno 3 2 2 8 2 2 2 3 2" xfId="27980"/>
    <cellStyle name="Navadno 3 2 2 8 2 2 2 4" xfId="18080"/>
    <cellStyle name="Navadno 3 2 2 8 2 2 2 5" xfId="30282"/>
    <cellStyle name="Navadno 3 2 2 8 2 2 2 6" xfId="31715"/>
    <cellStyle name="Navadno 3 2 2 8 2 2 3" xfId="3962"/>
    <cellStyle name="Navadno 3 2 2 8 2 2 3 2" xfId="8188"/>
    <cellStyle name="Navadno 3 2 2 8 2 2 3 2 2" xfId="22346"/>
    <cellStyle name="Navadno 3 2 2 8 2 2 3 3" xfId="12414"/>
    <cellStyle name="Navadno 3 2 2 8 2 2 3 3 2" xfId="26572"/>
    <cellStyle name="Navadno 3 2 2 8 2 2 3 4" xfId="16672"/>
    <cellStyle name="Navadno 3 2 2 8 2 2 3 5" xfId="29594"/>
    <cellStyle name="Navadno 3 2 2 8 2 2 3 6" xfId="31716"/>
    <cellStyle name="Navadno 3 2 2 8 2 2 4" xfId="2554"/>
    <cellStyle name="Navadno 3 2 2 8 2 2 4 2" xfId="19496"/>
    <cellStyle name="Navadno 3 2 2 8 2 2 5" xfId="6780"/>
    <cellStyle name="Navadno 3 2 2 8 2 2 5 2" xfId="20938"/>
    <cellStyle name="Navadno 3 2 2 8 2 2 6" xfId="11006"/>
    <cellStyle name="Navadno 3 2 2 8 2 2 6 2" xfId="25164"/>
    <cellStyle name="Navadno 3 2 2 8 2 2 7" xfId="15264"/>
    <cellStyle name="Navadno 3 2 2 8 2 2 8" xfId="28874"/>
    <cellStyle name="Navadno 3 2 2 8 2 2 9" xfId="30986"/>
    <cellStyle name="Navadno 3 2 2 8 2 3" xfId="4666"/>
    <cellStyle name="Navadno 3 2 2 8 2 3 2" xfId="8892"/>
    <cellStyle name="Navadno 3 2 2 8 2 3 2 2" xfId="23050"/>
    <cellStyle name="Navadno 3 2 2 8 2 3 3" xfId="13118"/>
    <cellStyle name="Navadno 3 2 2 8 2 3 3 2" xfId="27276"/>
    <cellStyle name="Navadno 3 2 2 8 2 3 4" xfId="17376"/>
    <cellStyle name="Navadno 3 2 2 8 2 3 5" xfId="29930"/>
    <cellStyle name="Navadno 3 2 2 8 2 3 6" xfId="31717"/>
    <cellStyle name="Navadno 3 2 2 8 2 4" xfId="3258"/>
    <cellStyle name="Navadno 3 2 2 8 2 4 2" xfId="7484"/>
    <cellStyle name="Navadno 3 2 2 8 2 4 2 2" xfId="21642"/>
    <cellStyle name="Navadno 3 2 2 8 2 4 3" xfId="11710"/>
    <cellStyle name="Navadno 3 2 2 8 2 4 3 2" xfId="25868"/>
    <cellStyle name="Navadno 3 2 2 8 2 4 4" xfId="15968"/>
    <cellStyle name="Navadno 3 2 2 8 2 4 5" xfId="29242"/>
    <cellStyle name="Navadno 3 2 2 8 2 4 6" xfId="31718"/>
    <cellStyle name="Navadno 3 2 2 8 2 5" xfId="1850"/>
    <cellStyle name="Navadno 3 2 2 8 2 5 2" xfId="18792"/>
    <cellStyle name="Navadno 3 2 2 8 2 6" xfId="6076"/>
    <cellStyle name="Navadno 3 2 2 8 2 6 2" xfId="20234"/>
    <cellStyle name="Navadno 3 2 2 8 2 7" xfId="10302"/>
    <cellStyle name="Navadno 3 2 2 8 2 7 2" xfId="24460"/>
    <cellStyle name="Navadno 3 2 2 8 2 8" xfId="14560"/>
    <cellStyle name="Navadno 3 2 2 8 2 9" xfId="28522"/>
    <cellStyle name="Navadno 3 2 2 8 3" xfId="757"/>
    <cellStyle name="Navadno 3 2 2 8 3 10" xfId="31719"/>
    <cellStyle name="Navadno 3 2 2 8 3 2" xfId="5018"/>
    <cellStyle name="Navadno 3 2 2 8 3 2 2" xfId="9244"/>
    <cellStyle name="Navadno 3 2 2 8 3 2 2 2" xfId="23402"/>
    <cellStyle name="Navadno 3 2 2 8 3 2 3" xfId="13470"/>
    <cellStyle name="Navadno 3 2 2 8 3 2 3 2" xfId="27628"/>
    <cellStyle name="Navadno 3 2 2 8 3 2 4" xfId="17728"/>
    <cellStyle name="Navadno 3 2 2 8 3 2 5" xfId="30106"/>
    <cellStyle name="Navadno 3 2 2 8 3 2 6" xfId="31720"/>
    <cellStyle name="Navadno 3 2 2 8 3 3" xfId="3610"/>
    <cellStyle name="Navadno 3 2 2 8 3 3 2" xfId="7836"/>
    <cellStyle name="Navadno 3 2 2 8 3 3 2 2" xfId="21994"/>
    <cellStyle name="Navadno 3 2 2 8 3 3 3" xfId="12062"/>
    <cellStyle name="Navadno 3 2 2 8 3 3 3 2" xfId="26220"/>
    <cellStyle name="Navadno 3 2 2 8 3 3 4" xfId="16320"/>
    <cellStyle name="Navadno 3 2 2 8 3 3 5" xfId="29418"/>
    <cellStyle name="Navadno 3 2 2 8 3 3 6" xfId="31721"/>
    <cellStyle name="Navadno 3 2 2 8 3 4" xfId="2202"/>
    <cellStyle name="Navadno 3 2 2 8 3 4 2" xfId="19144"/>
    <cellStyle name="Navadno 3 2 2 8 3 5" xfId="6428"/>
    <cellStyle name="Navadno 3 2 2 8 3 5 2" xfId="20586"/>
    <cellStyle name="Navadno 3 2 2 8 3 6" xfId="10654"/>
    <cellStyle name="Navadno 3 2 2 8 3 6 2" xfId="24812"/>
    <cellStyle name="Navadno 3 2 2 8 3 7" xfId="14912"/>
    <cellStyle name="Navadno 3 2 2 8 3 8" xfId="28698"/>
    <cellStyle name="Navadno 3 2 2 8 3 9" xfId="30810"/>
    <cellStyle name="Navadno 3 2 2 8 4" xfId="4442"/>
    <cellStyle name="Navadno 3 2 2 8 4 2" xfId="8668"/>
    <cellStyle name="Navadno 3 2 2 8 4 2 2" xfId="22826"/>
    <cellStyle name="Navadno 3 2 2 8 4 3" xfId="12894"/>
    <cellStyle name="Navadno 3 2 2 8 4 3 2" xfId="27052"/>
    <cellStyle name="Navadno 3 2 2 8 4 4" xfId="17152"/>
    <cellStyle name="Navadno 3 2 2 8 4 5" xfId="29818"/>
    <cellStyle name="Navadno 3 2 2 8 4 6" xfId="31722"/>
    <cellStyle name="Navadno 3 2 2 8 5" xfId="3034"/>
    <cellStyle name="Navadno 3 2 2 8 5 2" xfId="7260"/>
    <cellStyle name="Navadno 3 2 2 8 5 2 2" xfId="21418"/>
    <cellStyle name="Navadno 3 2 2 8 5 3" xfId="11486"/>
    <cellStyle name="Navadno 3 2 2 8 5 3 2" xfId="25644"/>
    <cellStyle name="Navadno 3 2 2 8 5 4" xfId="15744"/>
    <cellStyle name="Navadno 3 2 2 8 5 5" xfId="29130"/>
    <cellStyle name="Navadno 3 2 2 8 5 6" xfId="31723"/>
    <cellStyle name="Navadno 3 2 2 8 6" xfId="1626"/>
    <cellStyle name="Navadno 3 2 2 8 6 2" xfId="18568"/>
    <cellStyle name="Navadno 3 2 2 8 7" xfId="5852"/>
    <cellStyle name="Navadno 3 2 2 8 7 2" xfId="20010"/>
    <cellStyle name="Navadno 3 2 2 8 8" xfId="10078"/>
    <cellStyle name="Navadno 3 2 2 8 8 2" xfId="24236"/>
    <cellStyle name="Navadno 3 2 2 8 9" xfId="14336"/>
    <cellStyle name="Navadno 3 2 2 9" xfId="322"/>
    <cellStyle name="Navadno 3 2 2 9 10" xfId="28491"/>
    <cellStyle name="Navadno 3 2 2 9 11" xfId="30591"/>
    <cellStyle name="Navadno 3 2 2 9 12" xfId="31724"/>
    <cellStyle name="Navadno 3 2 2 9 2" xfId="674"/>
    <cellStyle name="Navadno 3 2 2 9 2 10" xfId="30767"/>
    <cellStyle name="Navadno 3 2 2 9 2 11" xfId="31725"/>
    <cellStyle name="Navadno 3 2 2 9 2 2" xfId="1378"/>
    <cellStyle name="Navadno 3 2 2 9 2 2 10" xfId="31726"/>
    <cellStyle name="Navadno 3 2 2 9 2 2 2" xfId="5639"/>
    <cellStyle name="Navadno 3 2 2 9 2 2 2 2" xfId="9865"/>
    <cellStyle name="Navadno 3 2 2 9 2 2 2 2 2" xfId="24023"/>
    <cellStyle name="Navadno 3 2 2 9 2 2 2 3" xfId="14091"/>
    <cellStyle name="Navadno 3 2 2 9 2 2 2 3 2" xfId="28249"/>
    <cellStyle name="Navadno 3 2 2 9 2 2 2 4" xfId="18349"/>
    <cellStyle name="Navadno 3 2 2 9 2 2 2 5" xfId="30415"/>
    <cellStyle name="Navadno 3 2 2 9 2 2 2 6" xfId="31727"/>
    <cellStyle name="Navadno 3 2 2 9 2 2 3" xfId="4231"/>
    <cellStyle name="Navadno 3 2 2 9 2 2 3 2" xfId="8457"/>
    <cellStyle name="Navadno 3 2 2 9 2 2 3 2 2" xfId="22615"/>
    <cellStyle name="Navadno 3 2 2 9 2 2 3 3" xfId="12683"/>
    <cellStyle name="Navadno 3 2 2 9 2 2 3 3 2" xfId="26841"/>
    <cellStyle name="Navadno 3 2 2 9 2 2 3 4" xfId="16941"/>
    <cellStyle name="Navadno 3 2 2 9 2 2 3 5" xfId="29727"/>
    <cellStyle name="Navadno 3 2 2 9 2 2 3 6" xfId="31728"/>
    <cellStyle name="Navadno 3 2 2 9 2 2 4" xfId="2823"/>
    <cellStyle name="Navadno 3 2 2 9 2 2 4 2" xfId="19765"/>
    <cellStyle name="Navadno 3 2 2 9 2 2 5" xfId="7049"/>
    <cellStyle name="Navadno 3 2 2 9 2 2 5 2" xfId="21207"/>
    <cellStyle name="Navadno 3 2 2 9 2 2 6" xfId="11275"/>
    <cellStyle name="Navadno 3 2 2 9 2 2 6 2" xfId="25433"/>
    <cellStyle name="Navadno 3 2 2 9 2 2 7" xfId="15533"/>
    <cellStyle name="Navadno 3 2 2 9 2 2 8" xfId="29007"/>
    <cellStyle name="Navadno 3 2 2 9 2 2 9" xfId="31119"/>
    <cellStyle name="Navadno 3 2 2 9 2 3" xfId="4935"/>
    <cellStyle name="Navadno 3 2 2 9 2 3 2" xfId="9161"/>
    <cellStyle name="Navadno 3 2 2 9 2 3 2 2" xfId="23319"/>
    <cellStyle name="Navadno 3 2 2 9 2 3 3" xfId="13387"/>
    <cellStyle name="Navadno 3 2 2 9 2 3 3 2" xfId="27545"/>
    <cellStyle name="Navadno 3 2 2 9 2 3 4" xfId="17645"/>
    <cellStyle name="Navadno 3 2 2 9 2 3 5" xfId="30063"/>
    <cellStyle name="Navadno 3 2 2 9 2 3 6" xfId="31729"/>
    <cellStyle name="Navadno 3 2 2 9 2 4" xfId="3527"/>
    <cellStyle name="Navadno 3 2 2 9 2 4 2" xfId="7753"/>
    <cellStyle name="Navadno 3 2 2 9 2 4 2 2" xfId="21911"/>
    <cellStyle name="Navadno 3 2 2 9 2 4 3" xfId="11979"/>
    <cellStyle name="Navadno 3 2 2 9 2 4 3 2" xfId="26137"/>
    <cellStyle name="Navadno 3 2 2 9 2 4 4" xfId="16237"/>
    <cellStyle name="Navadno 3 2 2 9 2 4 5" xfId="29375"/>
    <cellStyle name="Navadno 3 2 2 9 2 4 6" xfId="31730"/>
    <cellStyle name="Navadno 3 2 2 9 2 5" xfId="2119"/>
    <cellStyle name="Navadno 3 2 2 9 2 5 2" xfId="19061"/>
    <cellStyle name="Navadno 3 2 2 9 2 6" xfId="6345"/>
    <cellStyle name="Navadno 3 2 2 9 2 6 2" xfId="20503"/>
    <cellStyle name="Navadno 3 2 2 9 2 7" xfId="10571"/>
    <cellStyle name="Navadno 3 2 2 9 2 7 2" xfId="24729"/>
    <cellStyle name="Navadno 3 2 2 9 2 8" xfId="14829"/>
    <cellStyle name="Navadno 3 2 2 9 2 9" xfId="28655"/>
    <cellStyle name="Navadno 3 2 2 9 3" xfId="1026"/>
    <cellStyle name="Navadno 3 2 2 9 3 10" xfId="31731"/>
    <cellStyle name="Navadno 3 2 2 9 3 2" xfId="5287"/>
    <cellStyle name="Navadno 3 2 2 9 3 2 2" xfId="9513"/>
    <cellStyle name="Navadno 3 2 2 9 3 2 2 2" xfId="23671"/>
    <cellStyle name="Navadno 3 2 2 9 3 2 3" xfId="13739"/>
    <cellStyle name="Navadno 3 2 2 9 3 2 3 2" xfId="27897"/>
    <cellStyle name="Navadno 3 2 2 9 3 2 4" xfId="17997"/>
    <cellStyle name="Navadno 3 2 2 9 3 2 5" xfId="30239"/>
    <cellStyle name="Navadno 3 2 2 9 3 2 6" xfId="31732"/>
    <cellStyle name="Navadno 3 2 2 9 3 3" xfId="3879"/>
    <cellStyle name="Navadno 3 2 2 9 3 3 2" xfId="8105"/>
    <cellStyle name="Navadno 3 2 2 9 3 3 2 2" xfId="22263"/>
    <cellStyle name="Navadno 3 2 2 9 3 3 3" xfId="12331"/>
    <cellStyle name="Navadno 3 2 2 9 3 3 3 2" xfId="26489"/>
    <cellStyle name="Navadno 3 2 2 9 3 3 4" xfId="16589"/>
    <cellStyle name="Navadno 3 2 2 9 3 3 5" xfId="29551"/>
    <cellStyle name="Navadno 3 2 2 9 3 3 6" xfId="31733"/>
    <cellStyle name="Navadno 3 2 2 9 3 4" xfId="2471"/>
    <cellStyle name="Navadno 3 2 2 9 3 4 2" xfId="19413"/>
    <cellStyle name="Navadno 3 2 2 9 3 5" xfId="6697"/>
    <cellStyle name="Navadno 3 2 2 9 3 5 2" xfId="20855"/>
    <cellStyle name="Navadno 3 2 2 9 3 6" xfId="10923"/>
    <cellStyle name="Navadno 3 2 2 9 3 6 2" xfId="25081"/>
    <cellStyle name="Navadno 3 2 2 9 3 7" xfId="15181"/>
    <cellStyle name="Navadno 3 2 2 9 3 8" xfId="28831"/>
    <cellStyle name="Navadno 3 2 2 9 3 9" xfId="30943"/>
    <cellStyle name="Navadno 3 2 2 9 4" xfId="4583"/>
    <cellStyle name="Navadno 3 2 2 9 4 2" xfId="8809"/>
    <cellStyle name="Navadno 3 2 2 9 4 2 2" xfId="22967"/>
    <cellStyle name="Navadno 3 2 2 9 4 3" xfId="13035"/>
    <cellStyle name="Navadno 3 2 2 9 4 3 2" xfId="27193"/>
    <cellStyle name="Navadno 3 2 2 9 4 4" xfId="17293"/>
    <cellStyle name="Navadno 3 2 2 9 4 5" xfId="29887"/>
    <cellStyle name="Navadno 3 2 2 9 4 6" xfId="31734"/>
    <cellStyle name="Navadno 3 2 2 9 5" xfId="3175"/>
    <cellStyle name="Navadno 3 2 2 9 5 2" xfId="7401"/>
    <cellStyle name="Navadno 3 2 2 9 5 2 2" xfId="21559"/>
    <cellStyle name="Navadno 3 2 2 9 5 3" xfId="11627"/>
    <cellStyle name="Navadno 3 2 2 9 5 3 2" xfId="25785"/>
    <cellStyle name="Navadno 3 2 2 9 5 4" xfId="15885"/>
    <cellStyle name="Navadno 3 2 2 9 5 5" xfId="29199"/>
    <cellStyle name="Navadno 3 2 2 9 5 6" xfId="31735"/>
    <cellStyle name="Navadno 3 2 2 9 6" xfId="1767"/>
    <cellStyle name="Navadno 3 2 2 9 6 2" xfId="18709"/>
    <cellStyle name="Navadno 3 2 2 9 7" xfId="5993"/>
    <cellStyle name="Navadno 3 2 2 9 7 2" xfId="20151"/>
    <cellStyle name="Navadno 3 2 2 9 8" xfId="10219"/>
    <cellStyle name="Navadno 3 2 2 9 8 2" xfId="24377"/>
    <cellStyle name="Navadno 3 2 2 9 9" xfId="14477"/>
    <cellStyle name="Navadno 3 2 20" xfId="28328"/>
    <cellStyle name="Navadno 3 2 21" xfId="30440"/>
    <cellStyle name="Navadno 3 2 22" xfId="31184"/>
    <cellStyle name="Navadno 3 2 3" xfId="18"/>
    <cellStyle name="Navadno 3 2 3 10" xfId="729"/>
    <cellStyle name="Navadno 3 2 3 10 10" xfId="31737"/>
    <cellStyle name="Navadno 3 2 3 10 2" xfId="4990"/>
    <cellStyle name="Navadno 3 2 3 10 2 2" xfId="9216"/>
    <cellStyle name="Navadno 3 2 3 10 2 2 2" xfId="23374"/>
    <cellStyle name="Navadno 3 2 3 10 2 3" xfId="13442"/>
    <cellStyle name="Navadno 3 2 3 10 2 3 2" xfId="27600"/>
    <cellStyle name="Navadno 3 2 3 10 2 4" xfId="17700"/>
    <cellStyle name="Navadno 3 2 3 10 2 5" xfId="30092"/>
    <cellStyle name="Navadno 3 2 3 10 2 6" xfId="31738"/>
    <cellStyle name="Navadno 3 2 3 10 3" xfId="3582"/>
    <cellStyle name="Navadno 3 2 3 10 3 2" xfId="7808"/>
    <cellStyle name="Navadno 3 2 3 10 3 2 2" xfId="21966"/>
    <cellStyle name="Navadno 3 2 3 10 3 3" xfId="12034"/>
    <cellStyle name="Navadno 3 2 3 10 3 3 2" xfId="26192"/>
    <cellStyle name="Navadno 3 2 3 10 3 4" xfId="16292"/>
    <cellStyle name="Navadno 3 2 3 10 3 5" xfId="29404"/>
    <cellStyle name="Navadno 3 2 3 10 3 6" xfId="31739"/>
    <cellStyle name="Navadno 3 2 3 10 4" xfId="2174"/>
    <cellStyle name="Navadno 3 2 3 10 4 2" xfId="19116"/>
    <cellStyle name="Navadno 3 2 3 10 5" xfId="6400"/>
    <cellStyle name="Navadno 3 2 3 10 5 2" xfId="20558"/>
    <cellStyle name="Navadno 3 2 3 10 6" xfId="10626"/>
    <cellStyle name="Navadno 3 2 3 10 6 2" xfId="24784"/>
    <cellStyle name="Navadno 3 2 3 10 7" xfId="14884"/>
    <cellStyle name="Navadno 3 2 3 10 8" xfId="28684"/>
    <cellStyle name="Navadno 3 2 3 10 9" xfId="30796"/>
    <cellStyle name="Navadno 3 2 3 11" xfId="1432"/>
    <cellStyle name="Navadno 3 2 3 11 2" xfId="4286"/>
    <cellStyle name="Navadno 3 2 3 11 2 2" xfId="19820"/>
    <cellStyle name="Navadno 3 2 3 11 3" xfId="8512"/>
    <cellStyle name="Navadno 3 2 3 11 3 2" xfId="22670"/>
    <cellStyle name="Navadno 3 2 3 11 4" xfId="12738"/>
    <cellStyle name="Navadno 3 2 3 11 4 2" xfId="26896"/>
    <cellStyle name="Navadno 3 2 3 11 5" xfId="16996"/>
    <cellStyle name="Navadno 3 2 3 11 6" xfId="29036"/>
    <cellStyle name="Navadno 3 2 3 11 7" xfId="31740"/>
    <cellStyle name="Navadno 3 2 3 12" xfId="2878"/>
    <cellStyle name="Navadno 3 2 3 12 2" xfId="7104"/>
    <cellStyle name="Navadno 3 2 3 12 2 2" xfId="21262"/>
    <cellStyle name="Navadno 3 2 3 12 3" xfId="11330"/>
    <cellStyle name="Navadno 3 2 3 12 3 2" xfId="25488"/>
    <cellStyle name="Navadno 3 2 3 12 4" xfId="15588"/>
    <cellStyle name="Navadno 3 2 3 12 5" xfId="29052"/>
    <cellStyle name="Navadno 3 2 3 12 6" xfId="31741"/>
    <cellStyle name="Navadno 3 2 3 13" xfId="1469"/>
    <cellStyle name="Navadno 3 2 3 13 2" xfId="18411"/>
    <cellStyle name="Navadno 3 2 3 14" xfId="5695"/>
    <cellStyle name="Navadno 3 2 3 14 2" xfId="19853"/>
    <cellStyle name="Navadno 3 2 3 15" xfId="9921"/>
    <cellStyle name="Navadno 3 2 3 15 2" xfId="24079"/>
    <cellStyle name="Navadno 3 2 3 16" xfId="14145"/>
    <cellStyle name="Navadno 3 2 3 16 2" xfId="28303"/>
    <cellStyle name="Navadno 3 2 3 17" xfId="14179"/>
    <cellStyle name="Navadno 3 2 3 18" xfId="28332"/>
    <cellStyle name="Navadno 3 2 3 19" xfId="30444"/>
    <cellStyle name="Navadno 3 2 3 2" xfId="34"/>
    <cellStyle name="Navadno 3 2 3 2 10" xfId="1448"/>
    <cellStyle name="Navadno 3 2 3 2 10 2" xfId="4302"/>
    <cellStyle name="Navadno 3 2 3 2 10 2 2" xfId="19836"/>
    <cellStyle name="Navadno 3 2 3 2 10 3" xfId="8528"/>
    <cellStyle name="Navadno 3 2 3 2 10 3 2" xfId="22686"/>
    <cellStyle name="Navadno 3 2 3 2 10 4" xfId="12754"/>
    <cellStyle name="Navadno 3 2 3 2 10 4 2" xfId="26912"/>
    <cellStyle name="Navadno 3 2 3 2 10 5" xfId="17012"/>
    <cellStyle name="Navadno 3 2 3 2 10 6" xfId="29044"/>
    <cellStyle name="Navadno 3 2 3 2 10 7" xfId="31743"/>
    <cellStyle name="Navadno 3 2 3 2 11" xfId="2894"/>
    <cellStyle name="Navadno 3 2 3 2 11 2" xfId="7120"/>
    <cellStyle name="Navadno 3 2 3 2 11 2 2" xfId="21278"/>
    <cellStyle name="Navadno 3 2 3 2 11 3" xfId="11346"/>
    <cellStyle name="Navadno 3 2 3 2 11 3 2" xfId="25504"/>
    <cellStyle name="Navadno 3 2 3 2 11 4" xfId="15604"/>
    <cellStyle name="Navadno 3 2 3 2 11 5" xfId="29060"/>
    <cellStyle name="Navadno 3 2 3 2 11 6" xfId="31744"/>
    <cellStyle name="Navadno 3 2 3 2 12" xfId="1485"/>
    <cellStyle name="Navadno 3 2 3 2 12 2" xfId="18427"/>
    <cellStyle name="Navadno 3 2 3 2 13" xfId="5711"/>
    <cellStyle name="Navadno 3 2 3 2 13 2" xfId="19869"/>
    <cellStyle name="Navadno 3 2 3 2 14" xfId="9937"/>
    <cellStyle name="Navadno 3 2 3 2 14 2" xfId="24095"/>
    <cellStyle name="Navadno 3 2 3 2 15" xfId="14161"/>
    <cellStyle name="Navadno 3 2 3 2 15 2" xfId="28319"/>
    <cellStyle name="Navadno 3 2 3 2 16" xfId="14195"/>
    <cellStyle name="Navadno 3 2 3 2 17" xfId="28340"/>
    <cellStyle name="Navadno 3 2 3 2 18" xfId="30452"/>
    <cellStyle name="Navadno 3 2 3 2 19" xfId="31742"/>
    <cellStyle name="Navadno 3 2 3 2 2" xfId="103"/>
    <cellStyle name="Navadno 3 2 3 2 2 10" xfId="9969"/>
    <cellStyle name="Navadno 3 2 3 2 2 10 2" xfId="24127"/>
    <cellStyle name="Navadno 3 2 3 2 2 11" xfId="14227"/>
    <cellStyle name="Navadno 3 2 3 2 2 12" xfId="28372"/>
    <cellStyle name="Navadno 3 2 3 2 2 13" xfId="30484"/>
    <cellStyle name="Navadno 3 2 3 2 2 14" xfId="31745"/>
    <cellStyle name="Navadno 3 2 3 2 2 2" xfId="263"/>
    <cellStyle name="Navadno 3 2 3 2 2 2 10" xfId="28404"/>
    <cellStyle name="Navadno 3 2 3 2 2 2 11" xfId="30564"/>
    <cellStyle name="Navadno 3 2 3 2 2 2 12" xfId="31746"/>
    <cellStyle name="Navadno 3 2 3 2 2 2 2" xfId="616"/>
    <cellStyle name="Navadno 3 2 3 2 2 2 2 10" xfId="30740"/>
    <cellStyle name="Navadno 3 2 3 2 2 2 2 11" xfId="31747"/>
    <cellStyle name="Navadno 3 2 3 2 2 2 2 2" xfId="1320"/>
    <cellStyle name="Navadno 3 2 3 2 2 2 2 2 10" xfId="31748"/>
    <cellStyle name="Navadno 3 2 3 2 2 2 2 2 2" xfId="5581"/>
    <cellStyle name="Navadno 3 2 3 2 2 2 2 2 2 2" xfId="9807"/>
    <cellStyle name="Navadno 3 2 3 2 2 2 2 2 2 2 2" xfId="23965"/>
    <cellStyle name="Navadno 3 2 3 2 2 2 2 2 2 3" xfId="14033"/>
    <cellStyle name="Navadno 3 2 3 2 2 2 2 2 2 3 2" xfId="28191"/>
    <cellStyle name="Navadno 3 2 3 2 2 2 2 2 2 4" xfId="18291"/>
    <cellStyle name="Navadno 3 2 3 2 2 2 2 2 2 5" xfId="30388"/>
    <cellStyle name="Navadno 3 2 3 2 2 2 2 2 2 6" xfId="31749"/>
    <cellStyle name="Navadno 3 2 3 2 2 2 2 2 3" xfId="4173"/>
    <cellStyle name="Navadno 3 2 3 2 2 2 2 2 3 2" xfId="8399"/>
    <cellStyle name="Navadno 3 2 3 2 2 2 2 2 3 2 2" xfId="22557"/>
    <cellStyle name="Navadno 3 2 3 2 2 2 2 2 3 3" xfId="12625"/>
    <cellStyle name="Navadno 3 2 3 2 2 2 2 2 3 3 2" xfId="26783"/>
    <cellStyle name="Navadno 3 2 3 2 2 2 2 2 3 4" xfId="16883"/>
    <cellStyle name="Navadno 3 2 3 2 2 2 2 2 3 5" xfId="29700"/>
    <cellStyle name="Navadno 3 2 3 2 2 2 2 2 3 6" xfId="31750"/>
    <cellStyle name="Navadno 3 2 3 2 2 2 2 2 4" xfId="2765"/>
    <cellStyle name="Navadno 3 2 3 2 2 2 2 2 4 2" xfId="19707"/>
    <cellStyle name="Navadno 3 2 3 2 2 2 2 2 5" xfId="6991"/>
    <cellStyle name="Navadno 3 2 3 2 2 2 2 2 5 2" xfId="21149"/>
    <cellStyle name="Navadno 3 2 3 2 2 2 2 2 6" xfId="11217"/>
    <cellStyle name="Navadno 3 2 3 2 2 2 2 2 6 2" xfId="25375"/>
    <cellStyle name="Navadno 3 2 3 2 2 2 2 2 7" xfId="15475"/>
    <cellStyle name="Navadno 3 2 3 2 2 2 2 2 8" xfId="28980"/>
    <cellStyle name="Navadno 3 2 3 2 2 2 2 2 9" xfId="31092"/>
    <cellStyle name="Navadno 3 2 3 2 2 2 2 3" xfId="4877"/>
    <cellStyle name="Navadno 3 2 3 2 2 2 2 3 2" xfId="9103"/>
    <cellStyle name="Navadno 3 2 3 2 2 2 2 3 2 2" xfId="23261"/>
    <cellStyle name="Navadno 3 2 3 2 2 2 2 3 3" xfId="13329"/>
    <cellStyle name="Navadno 3 2 3 2 2 2 2 3 3 2" xfId="27487"/>
    <cellStyle name="Navadno 3 2 3 2 2 2 2 3 4" xfId="17587"/>
    <cellStyle name="Navadno 3 2 3 2 2 2 2 3 5" xfId="30036"/>
    <cellStyle name="Navadno 3 2 3 2 2 2 2 3 6" xfId="31751"/>
    <cellStyle name="Navadno 3 2 3 2 2 2 2 4" xfId="3469"/>
    <cellStyle name="Navadno 3 2 3 2 2 2 2 4 2" xfId="7695"/>
    <cellStyle name="Navadno 3 2 3 2 2 2 2 4 2 2" xfId="21853"/>
    <cellStyle name="Navadno 3 2 3 2 2 2 2 4 3" xfId="11921"/>
    <cellStyle name="Navadno 3 2 3 2 2 2 2 4 3 2" xfId="26079"/>
    <cellStyle name="Navadno 3 2 3 2 2 2 2 4 4" xfId="16179"/>
    <cellStyle name="Navadno 3 2 3 2 2 2 2 4 5" xfId="29348"/>
    <cellStyle name="Navadno 3 2 3 2 2 2 2 4 6" xfId="31752"/>
    <cellStyle name="Navadno 3 2 3 2 2 2 2 5" xfId="2061"/>
    <cellStyle name="Navadno 3 2 3 2 2 2 2 5 2" xfId="19003"/>
    <cellStyle name="Navadno 3 2 3 2 2 2 2 6" xfId="6287"/>
    <cellStyle name="Navadno 3 2 3 2 2 2 2 6 2" xfId="20445"/>
    <cellStyle name="Navadno 3 2 3 2 2 2 2 7" xfId="10513"/>
    <cellStyle name="Navadno 3 2 3 2 2 2 2 7 2" xfId="24671"/>
    <cellStyle name="Navadno 3 2 3 2 2 2 2 8" xfId="14771"/>
    <cellStyle name="Navadno 3 2 3 2 2 2 2 9" xfId="28628"/>
    <cellStyle name="Navadno 3 2 3 2 2 2 3" xfId="968"/>
    <cellStyle name="Navadno 3 2 3 2 2 2 3 10" xfId="31753"/>
    <cellStyle name="Navadno 3 2 3 2 2 2 3 2" xfId="5229"/>
    <cellStyle name="Navadno 3 2 3 2 2 2 3 2 2" xfId="9455"/>
    <cellStyle name="Navadno 3 2 3 2 2 2 3 2 2 2" xfId="23613"/>
    <cellStyle name="Navadno 3 2 3 2 2 2 3 2 3" xfId="13681"/>
    <cellStyle name="Navadno 3 2 3 2 2 2 3 2 3 2" xfId="27839"/>
    <cellStyle name="Navadno 3 2 3 2 2 2 3 2 4" xfId="17939"/>
    <cellStyle name="Navadno 3 2 3 2 2 2 3 2 5" xfId="30212"/>
    <cellStyle name="Navadno 3 2 3 2 2 2 3 2 6" xfId="31754"/>
    <cellStyle name="Navadno 3 2 3 2 2 2 3 3" xfId="3821"/>
    <cellStyle name="Navadno 3 2 3 2 2 2 3 3 2" xfId="8047"/>
    <cellStyle name="Navadno 3 2 3 2 2 2 3 3 2 2" xfId="22205"/>
    <cellStyle name="Navadno 3 2 3 2 2 2 3 3 3" xfId="12273"/>
    <cellStyle name="Navadno 3 2 3 2 2 2 3 3 3 2" xfId="26431"/>
    <cellStyle name="Navadno 3 2 3 2 2 2 3 3 4" xfId="16531"/>
    <cellStyle name="Navadno 3 2 3 2 2 2 3 3 5" xfId="29524"/>
    <cellStyle name="Navadno 3 2 3 2 2 2 3 3 6" xfId="31755"/>
    <cellStyle name="Navadno 3 2 3 2 2 2 3 4" xfId="2413"/>
    <cellStyle name="Navadno 3 2 3 2 2 2 3 4 2" xfId="19355"/>
    <cellStyle name="Navadno 3 2 3 2 2 2 3 5" xfId="6639"/>
    <cellStyle name="Navadno 3 2 3 2 2 2 3 5 2" xfId="20797"/>
    <cellStyle name="Navadno 3 2 3 2 2 2 3 6" xfId="10865"/>
    <cellStyle name="Navadno 3 2 3 2 2 2 3 6 2" xfId="25023"/>
    <cellStyle name="Navadno 3 2 3 2 2 2 3 7" xfId="15123"/>
    <cellStyle name="Navadno 3 2 3 2 2 2 3 8" xfId="28804"/>
    <cellStyle name="Navadno 3 2 3 2 2 2 3 9" xfId="30916"/>
    <cellStyle name="Navadno 3 2 3 2 2 2 4" xfId="4525"/>
    <cellStyle name="Navadno 3 2 3 2 2 2 4 2" xfId="8751"/>
    <cellStyle name="Navadno 3 2 3 2 2 2 4 2 2" xfId="22909"/>
    <cellStyle name="Navadno 3 2 3 2 2 2 4 3" xfId="12977"/>
    <cellStyle name="Navadno 3 2 3 2 2 2 4 3 2" xfId="27135"/>
    <cellStyle name="Navadno 3 2 3 2 2 2 4 4" xfId="17235"/>
    <cellStyle name="Navadno 3 2 3 2 2 2 4 5" xfId="29860"/>
    <cellStyle name="Navadno 3 2 3 2 2 2 4 6" xfId="31756"/>
    <cellStyle name="Navadno 3 2 3 2 2 2 5" xfId="3117"/>
    <cellStyle name="Navadno 3 2 3 2 2 2 5 2" xfId="7343"/>
    <cellStyle name="Navadno 3 2 3 2 2 2 5 2 2" xfId="21501"/>
    <cellStyle name="Navadno 3 2 3 2 2 2 5 3" xfId="11569"/>
    <cellStyle name="Navadno 3 2 3 2 2 2 5 3 2" xfId="25727"/>
    <cellStyle name="Navadno 3 2 3 2 2 2 5 4" xfId="15827"/>
    <cellStyle name="Navadno 3 2 3 2 2 2 5 5" xfId="29172"/>
    <cellStyle name="Navadno 3 2 3 2 2 2 5 6" xfId="31757"/>
    <cellStyle name="Navadno 3 2 3 2 2 2 6" xfId="1709"/>
    <cellStyle name="Navadno 3 2 3 2 2 2 6 2" xfId="18651"/>
    <cellStyle name="Navadno 3 2 3 2 2 2 7" xfId="5935"/>
    <cellStyle name="Navadno 3 2 3 2 2 2 7 2" xfId="20093"/>
    <cellStyle name="Navadno 3 2 3 2 2 2 8" xfId="10161"/>
    <cellStyle name="Navadno 3 2 3 2 2 2 8 2" xfId="24319"/>
    <cellStyle name="Navadno 3 2 3 2 2 2 9" xfId="14419"/>
    <cellStyle name="Navadno 3 2 3 2 2 3" xfId="303"/>
    <cellStyle name="Navadno 3 2 3 2 2 3 10" xfId="28408"/>
    <cellStyle name="Navadno 3 2 3 2 2 3 11" xfId="30584"/>
    <cellStyle name="Navadno 3 2 3 2 2 3 12" xfId="31758"/>
    <cellStyle name="Navadno 3 2 3 2 2 3 2" xfId="656"/>
    <cellStyle name="Navadno 3 2 3 2 2 3 2 10" xfId="30760"/>
    <cellStyle name="Navadno 3 2 3 2 2 3 2 11" xfId="31759"/>
    <cellStyle name="Navadno 3 2 3 2 2 3 2 2" xfId="1360"/>
    <cellStyle name="Navadno 3 2 3 2 2 3 2 2 10" xfId="31760"/>
    <cellStyle name="Navadno 3 2 3 2 2 3 2 2 2" xfId="5621"/>
    <cellStyle name="Navadno 3 2 3 2 2 3 2 2 2 2" xfId="9847"/>
    <cellStyle name="Navadno 3 2 3 2 2 3 2 2 2 2 2" xfId="24005"/>
    <cellStyle name="Navadno 3 2 3 2 2 3 2 2 2 3" xfId="14073"/>
    <cellStyle name="Navadno 3 2 3 2 2 3 2 2 2 3 2" xfId="28231"/>
    <cellStyle name="Navadno 3 2 3 2 2 3 2 2 2 4" xfId="18331"/>
    <cellStyle name="Navadno 3 2 3 2 2 3 2 2 2 5" xfId="30408"/>
    <cellStyle name="Navadno 3 2 3 2 2 3 2 2 2 6" xfId="31761"/>
    <cellStyle name="Navadno 3 2 3 2 2 3 2 2 3" xfId="4213"/>
    <cellStyle name="Navadno 3 2 3 2 2 3 2 2 3 2" xfId="8439"/>
    <cellStyle name="Navadno 3 2 3 2 2 3 2 2 3 2 2" xfId="22597"/>
    <cellStyle name="Navadno 3 2 3 2 2 3 2 2 3 3" xfId="12665"/>
    <cellStyle name="Navadno 3 2 3 2 2 3 2 2 3 3 2" xfId="26823"/>
    <cellStyle name="Navadno 3 2 3 2 2 3 2 2 3 4" xfId="16923"/>
    <cellStyle name="Navadno 3 2 3 2 2 3 2 2 3 5" xfId="29720"/>
    <cellStyle name="Navadno 3 2 3 2 2 3 2 2 3 6" xfId="31762"/>
    <cellStyle name="Navadno 3 2 3 2 2 3 2 2 4" xfId="2805"/>
    <cellStyle name="Navadno 3 2 3 2 2 3 2 2 4 2" xfId="19747"/>
    <cellStyle name="Navadno 3 2 3 2 2 3 2 2 5" xfId="7031"/>
    <cellStyle name="Navadno 3 2 3 2 2 3 2 2 5 2" xfId="21189"/>
    <cellStyle name="Navadno 3 2 3 2 2 3 2 2 6" xfId="11257"/>
    <cellStyle name="Navadno 3 2 3 2 2 3 2 2 6 2" xfId="25415"/>
    <cellStyle name="Navadno 3 2 3 2 2 3 2 2 7" xfId="15515"/>
    <cellStyle name="Navadno 3 2 3 2 2 3 2 2 8" xfId="29000"/>
    <cellStyle name="Navadno 3 2 3 2 2 3 2 2 9" xfId="31112"/>
    <cellStyle name="Navadno 3 2 3 2 2 3 2 3" xfId="4917"/>
    <cellStyle name="Navadno 3 2 3 2 2 3 2 3 2" xfId="9143"/>
    <cellStyle name="Navadno 3 2 3 2 2 3 2 3 2 2" xfId="23301"/>
    <cellStyle name="Navadno 3 2 3 2 2 3 2 3 3" xfId="13369"/>
    <cellStyle name="Navadno 3 2 3 2 2 3 2 3 3 2" xfId="27527"/>
    <cellStyle name="Navadno 3 2 3 2 2 3 2 3 4" xfId="17627"/>
    <cellStyle name="Navadno 3 2 3 2 2 3 2 3 5" xfId="30056"/>
    <cellStyle name="Navadno 3 2 3 2 2 3 2 3 6" xfId="31763"/>
    <cellStyle name="Navadno 3 2 3 2 2 3 2 4" xfId="3509"/>
    <cellStyle name="Navadno 3 2 3 2 2 3 2 4 2" xfId="7735"/>
    <cellStyle name="Navadno 3 2 3 2 2 3 2 4 2 2" xfId="21893"/>
    <cellStyle name="Navadno 3 2 3 2 2 3 2 4 3" xfId="11961"/>
    <cellStyle name="Navadno 3 2 3 2 2 3 2 4 3 2" xfId="26119"/>
    <cellStyle name="Navadno 3 2 3 2 2 3 2 4 4" xfId="16219"/>
    <cellStyle name="Navadno 3 2 3 2 2 3 2 4 5" xfId="29368"/>
    <cellStyle name="Navadno 3 2 3 2 2 3 2 4 6" xfId="31764"/>
    <cellStyle name="Navadno 3 2 3 2 2 3 2 5" xfId="2101"/>
    <cellStyle name="Navadno 3 2 3 2 2 3 2 5 2" xfId="19043"/>
    <cellStyle name="Navadno 3 2 3 2 2 3 2 6" xfId="6327"/>
    <cellStyle name="Navadno 3 2 3 2 2 3 2 6 2" xfId="20485"/>
    <cellStyle name="Navadno 3 2 3 2 2 3 2 7" xfId="10553"/>
    <cellStyle name="Navadno 3 2 3 2 2 3 2 7 2" xfId="24711"/>
    <cellStyle name="Navadno 3 2 3 2 2 3 2 8" xfId="14811"/>
    <cellStyle name="Navadno 3 2 3 2 2 3 2 9" xfId="28648"/>
    <cellStyle name="Navadno 3 2 3 2 2 3 3" xfId="1008"/>
    <cellStyle name="Navadno 3 2 3 2 2 3 3 10" xfId="31765"/>
    <cellStyle name="Navadno 3 2 3 2 2 3 3 2" xfId="5269"/>
    <cellStyle name="Navadno 3 2 3 2 2 3 3 2 2" xfId="9495"/>
    <cellStyle name="Navadno 3 2 3 2 2 3 3 2 2 2" xfId="23653"/>
    <cellStyle name="Navadno 3 2 3 2 2 3 3 2 3" xfId="13721"/>
    <cellStyle name="Navadno 3 2 3 2 2 3 3 2 3 2" xfId="27879"/>
    <cellStyle name="Navadno 3 2 3 2 2 3 3 2 4" xfId="17979"/>
    <cellStyle name="Navadno 3 2 3 2 2 3 3 2 5" xfId="30232"/>
    <cellStyle name="Navadno 3 2 3 2 2 3 3 2 6" xfId="31766"/>
    <cellStyle name="Navadno 3 2 3 2 2 3 3 3" xfId="3861"/>
    <cellStyle name="Navadno 3 2 3 2 2 3 3 3 2" xfId="8087"/>
    <cellStyle name="Navadno 3 2 3 2 2 3 3 3 2 2" xfId="22245"/>
    <cellStyle name="Navadno 3 2 3 2 2 3 3 3 3" xfId="12313"/>
    <cellStyle name="Navadno 3 2 3 2 2 3 3 3 3 2" xfId="26471"/>
    <cellStyle name="Navadno 3 2 3 2 2 3 3 3 4" xfId="16571"/>
    <cellStyle name="Navadno 3 2 3 2 2 3 3 3 5" xfId="29544"/>
    <cellStyle name="Navadno 3 2 3 2 2 3 3 3 6" xfId="31767"/>
    <cellStyle name="Navadno 3 2 3 2 2 3 3 4" xfId="2453"/>
    <cellStyle name="Navadno 3 2 3 2 2 3 3 4 2" xfId="19395"/>
    <cellStyle name="Navadno 3 2 3 2 2 3 3 5" xfId="6679"/>
    <cellStyle name="Navadno 3 2 3 2 2 3 3 5 2" xfId="20837"/>
    <cellStyle name="Navadno 3 2 3 2 2 3 3 6" xfId="10905"/>
    <cellStyle name="Navadno 3 2 3 2 2 3 3 6 2" xfId="25063"/>
    <cellStyle name="Navadno 3 2 3 2 2 3 3 7" xfId="15163"/>
    <cellStyle name="Navadno 3 2 3 2 2 3 3 8" xfId="28824"/>
    <cellStyle name="Navadno 3 2 3 2 2 3 3 9" xfId="30936"/>
    <cellStyle name="Navadno 3 2 3 2 2 3 4" xfId="4565"/>
    <cellStyle name="Navadno 3 2 3 2 2 3 4 2" xfId="8791"/>
    <cellStyle name="Navadno 3 2 3 2 2 3 4 2 2" xfId="22949"/>
    <cellStyle name="Navadno 3 2 3 2 2 3 4 3" xfId="13017"/>
    <cellStyle name="Navadno 3 2 3 2 2 3 4 3 2" xfId="27175"/>
    <cellStyle name="Navadno 3 2 3 2 2 3 4 4" xfId="17275"/>
    <cellStyle name="Navadno 3 2 3 2 2 3 4 5" xfId="29880"/>
    <cellStyle name="Navadno 3 2 3 2 2 3 4 6" xfId="31768"/>
    <cellStyle name="Navadno 3 2 3 2 2 3 5" xfId="3157"/>
    <cellStyle name="Navadno 3 2 3 2 2 3 5 2" xfId="7383"/>
    <cellStyle name="Navadno 3 2 3 2 2 3 5 2 2" xfId="21541"/>
    <cellStyle name="Navadno 3 2 3 2 2 3 5 3" xfId="11609"/>
    <cellStyle name="Navadno 3 2 3 2 2 3 5 3 2" xfId="25767"/>
    <cellStyle name="Navadno 3 2 3 2 2 3 5 4" xfId="15867"/>
    <cellStyle name="Navadno 3 2 3 2 2 3 5 5" xfId="29192"/>
    <cellStyle name="Navadno 3 2 3 2 2 3 5 6" xfId="31769"/>
    <cellStyle name="Navadno 3 2 3 2 2 3 6" xfId="1749"/>
    <cellStyle name="Navadno 3 2 3 2 2 3 6 2" xfId="18691"/>
    <cellStyle name="Navadno 3 2 3 2 2 3 7" xfId="5975"/>
    <cellStyle name="Navadno 3 2 3 2 2 3 7 2" xfId="20133"/>
    <cellStyle name="Navadno 3 2 3 2 2 3 8" xfId="10201"/>
    <cellStyle name="Navadno 3 2 3 2 2 3 8 2" xfId="24359"/>
    <cellStyle name="Navadno 3 2 3 2 2 3 9" xfId="14459"/>
    <cellStyle name="Navadno 3 2 3 2 2 4" xfId="488"/>
    <cellStyle name="Navadno 3 2 3 2 2 4 10" xfId="30676"/>
    <cellStyle name="Navadno 3 2 3 2 2 4 11" xfId="31770"/>
    <cellStyle name="Navadno 3 2 3 2 2 4 2" xfId="1192"/>
    <cellStyle name="Navadno 3 2 3 2 2 4 2 10" xfId="31771"/>
    <cellStyle name="Navadno 3 2 3 2 2 4 2 2" xfId="5453"/>
    <cellStyle name="Navadno 3 2 3 2 2 4 2 2 2" xfId="9679"/>
    <cellStyle name="Navadno 3 2 3 2 2 4 2 2 2 2" xfId="23837"/>
    <cellStyle name="Navadno 3 2 3 2 2 4 2 2 3" xfId="13905"/>
    <cellStyle name="Navadno 3 2 3 2 2 4 2 2 3 2" xfId="28063"/>
    <cellStyle name="Navadno 3 2 3 2 2 4 2 2 4" xfId="18163"/>
    <cellStyle name="Navadno 3 2 3 2 2 4 2 2 5" xfId="30324"/>
    <cellStyle name="Navadno 3 2 3 2 2 4 2 2 6" xfId="31772"/>
    <cellStyle name="Navadno 3 2 3 2 2 4 2 3" xfId="4045"/>
    <cellStyle name="Navadno 3 2 3 2 2 4 2 3 2" xfId="8271"/>
    <cellStyle name="Navadno 3 2 3 2 2 4 2 3 2 2" xfId="22429"/>
    <cellStyle name="Navadno 3 2 3 2 2 4 2 3 3" xfId="12497"/>
    <cellStyle name="Navadno 3 2 3 2 2 4 2 3 3 2" xfId="26655"/>
    <cellStyle name="Navadno 3 2 3 2 2 4 2 3 4" xfId="16755"/>
    <cellStyle name="Navadno 3 2 3 2 2 4 2 3 5" xfId="29636"/>
    <cellStyle name="Navadno 3 2 3 2 2 4 2 3 6" xfId="31773"/>
    <cellStyle name="Navadno 3 2 3 2 2 4 2 4" xfId="2637"/>
    <cellStyle name="Navadno 3 2 3 2 2 4 2 4 2" xfId="19579"/>
    <cellStyle name="Navadno 3 2 3 2 2 4 2 5" xfId="6863"/>
    <cellStyle name="Navadno 3 2 3 2 2 4 2 5 2" xfId="21021"/>
    <cellStyle name="Navadno 3 2 3 2 2 4 2 6" xfId="11089"/>
    <cellStyle name="Navadno 3 2 3 2 2 4 2 6 2" xfId="25247"/>
    <cellStyle name="Navadno 3 2 3 2 2 4 2 7" xfId="15347"/>
    <cellStyle name="Navadno 3 2 3 2 2 4 2 8" xfId="28916"/>
    <cellStyle name="Navadno 3 2 3 2 2 4 2 9" xfId="31028"/>
    <cellStyle name="Navadno 3 2 3 2 2 4 3" xfId="4749"/>
    <cellStyle name="Navadno 3 2 3 2 2 4 3 2" xfId="8975"/>
    <cellStyle name="Navadno 3 2 3 2 2 4 3 2 2" xfId="23133"/>
    <cellStyle name="Navadno 3 2 3 2 2 4 3 3" xfId="13201"/>
    <cellStyle name="Navadno 3 2 3 2 2 4 3 3 2" xfId="27359"/>
    <cellStyle name="Navadno 3 2 3 2 2 4 3 4" xfId="17459"/>
    <cellStyle name="Navadno 3 2 3 2 2 4 3 5" xfId="29972"/>
    <cellStyle name="Navadno 3 2 3 2 2 4 3 6" xfId="31774"/>
    <cellStyle name="Navadno 3 2 3 2 2 4 4" xfId="3341"/>
    <cellStyle name="Navadno 3 2 3 2 2 4 4 2" xfId="7567"/>
    <cellStyle name="Navadno 3 2 3 2 2 4 4 2 2" xfId="21725"/>
    <cellStyle name="Navadno 3 2 3 2 2 4 4 3" xfId="11793"/>
    <cellStyle name="Navadno 3 2 3 2 2 4 4 3 2" xfId="25951"/>
    <cellStyle name="Navadno 3 2 3 2 2 4 4 4" xfId="16051"/>
    <cellStyle name="Navadno 3 2 3 2 2 4 4 5" xfId="29284"/>
    <cellStyle name="Navadno 3 2 3 2 2 4 4 6" xfId="31775"/>
    <cellStyle name="Navadno 3 2 3 2 2 4 5" xfId="1933"/>
    <cellStyle name="Navadno 3 2 3 2 2 4 5 2" xfId="18875"/>
    <cellStyle name="Navadno 3 2 3 2 2 4 6" xfId="6159"/>
    <cellStyle name="Navadno 3 2 3 2 2 4 6 2" xfId="20317"/>
    <cellStyle name="Navadno 3 2 3 2 2 4 7" xfId="10385"/>
    <cellStyle name="Navadno 3 2 3 2 2 4 7 2" xfId="24543"/>
    <cellStyle name="Navadno 3 2 3 2 2 4 8" xfId="14643"/>
    <cellStyle name="Navadno 3 2 3 2 2 4 9" xfId="28564"/>
    <cellStyle name="Navadno 3 2 3 2 2 5" xfId="840"/>
    <cellStyle name="Navadno 3 2 3 2 2 5 10" xfId="31776"/>
    <cellStyle name="Navadno 3 2 3 2 2 5 2" xfId="5101"/>
    <cellStyle name="Navadno 3 2 3 2 2 5 2 2" xfId="9327"/>
    <cellStyle name="Navadno 3 2 3 2 2 5 2 2 2" xfId="23485"/>
    <cellStyle name="Navadno 3 2 3 2 2 5 2 3" xfId="13553"/>
    <cellStyle name="Navadno 3 2 3 2 2 5 2 3 2" xfId="27711"/>
    <cellStyle name="Navadno 3 2 3 2 2 5 2 4" xfId="17811"/>
    <cellStyle name="Navadno 3 2 3 2 2 5 2 5" xfId="30148"/>
    <cellStyle name="Navadno 3 2 3 2 2 5 2 6" xfId="31777"/>
    <cellStyle name="Navadno 3 2 3 2 2 5 3" xfId="3693"/>
    <cellStyle name="Navadno 3 2 3 2 2 5 3 2" xfId="7919"/>
    <cellStyle name="Navadno 3 2 3 2 2 5 3 2 2" xfId="22077"/>
    <cellStyle name="Navadno 3 2 3 2 2 5 3 3" xfId="12145"/>
    <cellStyle name="Navadno 3 2 3 2 2 5 3 3 2" xfId="26303"/>
    <cellStyle name="Navadno 3 2 3 2 2 5 3 4" xfId="16403"/>
    <cellStyle name="Navadno 3 2 3 2 2 5 3 5" xfId="29460"/>
    <cellStyle name="Navadno 3 2 3 2 2 5 3 6" xfId="31778"/>
    <cellStyle name="Navadno 3 2 3 2 2 5 4" xfId="2285"/>
    <cellStyle name="Navadno 3 2 3 2 2 5 4 2" xfId="19227"/>
    <cellStyle name="Navadno 3 2 3 2 2 5 5" xfId="6511"/>
    <cellStyle name="Navadno 3 2 3 2 2 5 5 2" xfId="20669"/>
    <cellStyle name="Navadno 3 2 3 2 2 5 6" xfId="10737"/>
    <cellStyle name="Navadno 3 2 3 2 2 5 6 2" xfId="24895"/>
    <cellStyle name="Navadno 3 2 3 2 2 5 7" xfId="14995"/>
    <cellStyle name="Navadno 3 2 3 2 2 5 8" xfId="28740"/>
    <cellStyle name="Navadno 3 2 3 2 2 5 9" xfId="30852"/>
    <cellStyle name="Navadno 3 2 3 2 2 6" xfId="4365"/>
    <cellStyle name="Navadno 3 2 3 2 2 6 2" xfId="8591"/>
    <cellStyle name="Navadno 3 2 3 2 2 6 2 2" xfId="22749"/>
    <cellStyle name="Navadno 3 2 3 2 2 6 3" xfId="12817"/>
    <cellStyle name="Navadno 3 2 3 2 2 6 3 2" xfId="26975"/>
    <cellStyle name="Navadno 3 2 3 2 2 6 4" xfId="17075"/>
    <cellStyle name="Navadno 3 2 3 2 2 6 5" xfId="29780"/>
    <cellStyle name="Navadno 3 2 3 2 2 6 6" xfId="31779"/>
    <cellStyle name="Navadno 3 2 3 2 2 7" xfId="2957"/>
    <cellStyle name="Navadno 3 2 3 2 2 7 2" xfId="7183"/>
    <cellStyle name="Navadno 3 2 3 2 2 7 2 2" xfId="21341"/>
    <cellStyle name="Navadno 3 2 3 2 2 7 3" xfId="11409"/>
    <cellStyle name="Navadno 3 2 3 2 2 7 3 2" xfId="25567"/>
    <cellStyle name="Navadno 3 2 3 2 2 7 4" xfId="15667"/>
    <cellStyle name="Navadno 3 2 3 2 2 7 5" xfId="29092"/>
    <cellStyle name="Navadno 3 2 3 2 2 7 6" xfId="31780"/>
    <cellStyle name="Navadno 3 2 3 2 2 8" xfId="1517"/>
    <cellStyle name="Navadno 3 2 3 2 2 8 2" xfId="18459"/>
    <cellStyle name="Navadno 3 2 3 2 2 9" xfId="5743"/>
    <cellStyle name="Navadno 3 2 3 2 2 9 2" xfId="19901"/>
    <cellStyle name="Navadno 3 2 3 2 3" xfId="135"/>
    <cellStyle name="Navadno 3 2 3 2 3 10" xfId="14291"/>
    <cellStyle name="Navadno 3 2 3 2 3 11" xfId="28388"/>
    <cellStyle name="Navadno 3 2 3 2 3 12" xfId="30500"/>
    <cellStyle name="Navadno 3 2 3 2 3 13" xfId="31781"/>
    <cellStyle name="Navadno 3 2 3 2 3 2" xfId="295"/>
    <cellStyle name="Navadno 3 2 3 2 3 2 10" xfId="28484"/>
    <cellStyle name="Navadno 3 2 3 2 3 2 11" xfId="30580"/>
    <cellStyle name="Navadno 3 2 3 2 3 2 12" xfId="31782"/>
    <cellStyle name="Navadno 3 2 3 2 3 2 2" xfId="648"/>
    <cellStyle name="Navadno 3 2 3 2 3 2 2 10" xfId="30756"/>
    <cellStyle name="Navadno 3 2 3 2 3 2 2 11" xfId="31783"/>
    <cellStyle name="Navadno 3 2 3 2 3 2 2 2" xfId="1352"/>
    <cellStyle name="Navadno 3 2 3 2 3 2 2 2 10" xfId="31784"/>
    <cellStyle name="Navadno 3 2 3 2 3 2 2 2 2" xfId="5613"/>
    <cellStyle name="Navadno 3 2 3 2 3 2 2 2 2 2" xfId="9839"/>
    <cellStyle name="Navadno 3 2 3 2 3 2 2 2 2 2 2" xfId="23997"/>
    <cellStyle name="Navadno 3 2 3 2 3 2 2 2 2 3" xfId="14065"/>
    <cellStyle name="Navadno 3 2 3 2 3 2 2 2 2 3 2" xfId="28223"/>
    <cellStyle name="Navadno 3 2 3 2 3 2 2 2 2 4" xfId="18323"/>
    <cellStyle name="Navadno 3 2 3 2 3 2 2 2 2 5" xfId="30404"/>
    <cellStyle name="Navadno 3 2 3 2 3 2 2 2 2 6" xfId="31785"/>
    <cellStyle name="Navadno 3 2 3 2 3 2 2 2 3" xfId="4205"/>
    <cellStyle name="Navadno 3 2 3 2 3 2 2 2 3 2" xfId="8431"/>
    <cellStyle name="Navadno 3 2 3 2 3 2 2 2 3 2 2" xfId="22589"/>
    <cellStyle name="Navadno 3 2 3 2 3 2 2 2 3 3" xfId="12657"/>
    <cellStyle name="Navadno 3 2 3 2 3 2 2 2 3 3 2" xfId="26815"/>
    <cellStyle name="Navadno 3 2 3 2 3 2 2 2 3 4" xfId="16915"/>
    <cellStyle name="Navadno 3 2 3 2 3 2 2 2 3 5" xfId="29716"/>
    <cellStyle name="Navadno 3 2 3 2 3 2 2 2 3 6" xfId="31786"/>
    <cellStyle name="Navadno 3 2 3 2 3 2 2 2 4" xfId="2797"/>
    <cellStyle name="Navadno 3 2 3 2 3 2 2 2 4 2" xfId="19739"/>
    <cellStyle name="Navadno 3 2 3 2 3 2 2 2 5" xfId="7023"/>
    <cellStyle name="Navadno 3 2 3 2 3 2 2 2 5 2" xfId="21181"/>
    <cellStyle name="Navadno 3 2 3 2 3 2 2 2 6" xfId="11249"/>
    <cellStyle name="Navadno 3 2 3 2 3 2 2 2 6 2" xfId="25407"/>
    <cellStyle name="Navadno 3 2 3 2 3 2 2 2 7" xfId="15507"/>
    <cellStyle name="Navadno 3 2 3 2 3 2 2 2 8" xfId="28996"/>
    <cellStyle name="Navadno 3 2 3 2 3 2 2 2 9" xfId="31108"/>
    <cellStyle name="Navadno 3 2 3 2 3 2 2 3" xfId="4909"/>
    <cellStyle name="Navadno 3 2 3 2 3 2 2 3 2" xfId="9135"/>
    <cellStyle name="Navadno 3 2 3 2 3 2 2 3 2 2" xfId="23293"/>
    <cellStyle name="Navadno 3 2 3 2 3 2 2 3 3" xfId="13361"/>
    <cellStyle name="Navadno 3 2 3 2 3 2 2 3 3 2" xfId="27519"/>
    <cellStyle name="Navadno 3 2 3 2 3 2 2 3 4" xfId="17619"/>
    <cellStyle name="Navadno 3 2 3 2 3 2 2 3 5" xfId="30052"/>
    <cellStyle name="Navadno 3 2 3 2 3 2 2 3 6" xfId="31787"/>
    <cellStyle name="Navadno 3 2 3 2 3 2 2 4" xfId="3501"/>
    <cellStyle name="Navadno 3 2 3 2 3 2 2 4 2" xfId="7727"/>
    <cellStyle name="Navadno 3 2 3 2 3 2 2 4 2 2" xfId="21885"/>
    <cellStyle name="Navadno 3 2 3 2 3 2 2 4 3" xfId="11953"/>
    <cellStyle name="Navadno 3 2 3 2 3 2 2 4 3 2" xfId="26111"/>
    <cellStyle name="Navadno 3 2 3 2 3 2 2 4 4" xfId="16211"/>
    <cellStyle name="Navadno 3 2 3 2 3 2 2 4 5" xfId="29364"/>
    <cellStyle name="Navadno 3 2 3 2 3 2 2 4 6" xfId="31788"/>
    <cellStyle name="Navadno 3 2 3 2 3 2 2 5" xfId="2093"/>
    <cellStyle name="Navadno 3 2 3 2 3 2 2 5 2" xfId="19035"/>
    <cellStyle name="Navadno 3 2 3 2 3 2 2 6" xfId="6319"/>
    <cellStyle name="Navadno 3 2 3 2 3 2 2 6 2" xfId="20477"/>
    <cellStyle name="Navadno 3 2 3 2 3 2 2 7" xfId="10545"/>
    <cellStyle name="Navadno 3 2 3 2 3 2 2 7 2" xfId="24703"/>
    <cellStyle name="Navadno 3 2 3 2 3 2 2 8" xfId="14803"/>
    <cellStyle name="Navadno 3 2 3 2 3 2 2 9" xfId="28644"/>
    <cellStyle name="Navadno 3 2 3 2 3 2 3" xfId="1000"/>
    <cellStyle name="Navadno 3 2 3 2 3 2 3 10" xfId="31789"/>
    <cellStyle name="Navadno 3 2 3 2 3 2 3 2" xfId="5261"/>
    <cellStyle name="Navadno 3 2 3 2 3 2 3 2 2" xfId="9487"/>
    <cellStyle name="Navadno 3 2 3 2 3 2 3 2 2 2" xfId="23645"/>
    <cellStyle name="Navadno 3 2 3 2 3 2 3 2 3" xfId="13713"/>
    <cellStyle name="Navadno 3 2 3 2 3 2 3 2 3 2" xfId="27871"/>
    <cellStyle name="Navadno 3 2 3 2 3 2 3 2 4" xfId="17971"/>
    <cellStyle name="Navadno 3 2 3 2 3 2 3 2 5" xfId="30228"/>
    <cellStyle name="Navadno 3 2 3 2 3 2 3 2 6" xfId="31790"/>
    <cellStyle name="Navadno 3 2 3 2 3 2 3 3" xfId="3853"/>
    <cellStyle name="Navadno 3 2 3 2 3 2 3 3 2" xfId="8079"/>
    <cellStyle name="Navadno 3 2 3 2 3 2 3 3 2 2" xfId="22237"/>
    <cellStyle name="Navadno 3 2 3 2 3 2 3 3 3" xfId="12305"/>
    <cellStyle name="Navadno 3 2 3 2 3 2 3 3 3 2" xfId="26463"/>
    <cellStyle name="Navadno 3 2 3 2 3 2 3 3 4" xfId="16563"/>
    <cellStyle name="Navadno 3 2 3 2 3 2 3 3 5" xfId="29540"/>
    <cellStyle name="Navadno 3 2 3 2 3 2 3 3 6" xfId="31791"/>
    <cellStyle name="Navadno 3 2 3 2 3 2 3 4" xfId="2445"/>
    <cellStyle name="Navadno 3 2 3 2 3 2 3 4 2" xfId="19387"/>
    <cellStyle name="Navadno 3 2 3 2 3 2 3 5" xfId="6671"/>
    <cellStyle name="Navadno 3 2 3 2 3 2 3 5 2" xfId="20829"/>
    <cellStyle name="Navadno 3 2 3 2 3 2 3 6" xfId="10897"/>
    <cellStyle name="Navadno 3 2 3 2 3 2 3 6 2" xfId="25055"/>
    <cellStyle name="Navadno 3 2 3 2 3 2 3 7" xfId="15155"/>
    <cellStyle name="Navadno 3 2 3 2 3 2 3 8" xfId="28820"/>
    <cellStyle name="Navadno 3 2 3 2 3 2 3 9" xfId="30932"/>
    <cellStyle name="Navadno 3 2 3 2 3 2 4" xfId="4557"/>
    <cellStyle name="Navadno 3 2 3 2 3 2 4 2" xfId="8783"/>
    <cellStyle name="Navadno 3 2 3 2 3 2 4 2 2" xfId="22941"/>
    <cellStyle name="Navadno 3 2 3 2 3 2 4 3" xfId="13009"/>
    <cellStyle name="Navadno 3 2 3 2 3 2 4 3 2" xfId="27167"/>
    <cellStyle name="Navadno 3 2 3 2 3 2 4 4" xfId="17267"/>
    <cellStyle name="Navadno 3 2 3 2 3 2 4 5" xfId="29876"/>
    <cellStyle name="Navadno 3 2 3 2 3 2 4 6" xfId="31792"/>
    <cellStyle name="Navadno 3 2 3 2 3 2 5" xfId="3149"/>
    <cellStyle name="Navadno 3 2 3 2 3 2 5 2" xfId="7375"/>
    <cellStyle name="Navadno 3 2 3 2 3 2 5 2 2" xfId="21533"/>
    <cellStyle name="Navadno 3 2 3 2 3 2 5 3" xfId="11601"/>
    <cellStyle name="Navadno 3 2 3 2 3 2 5 3 2" xfId="25759"/>
    <cellStyle name="Navadno 3 2 3 2 3 2 5 4" xfId="15859"/>
    <cellStyle name="Navadno 3 2 3 2 3 2 5 5" xfId="29188"/>
    <cellStyle name="Navadno 3 2 3 2 3 2 5 6" xfId="31793"/>
    <cellStyle name="Navadno 3 2 3 2 3 2 6" xfId="1741"/>
    <cellStyle name="Navadno 3 2 3 2 3 2 6 2" xfId="18683"/>
    <cellStyle name="Navadno 3 2 3 2 3 2 7" xfId="5967"/>
    <cellStyle name="Navadno 3 2 3 2 3 2 7 2" xfId="20125"/>
    <cellStyle name="Navadno 3 2 3 2 3 2 8" xfId="10193"/>
    <cellStyle name="Navadno 3 2 3 2 3 2 8 2" xfId="24351"/>
    <cellStyle name="Navadno 3 2 3 2 3 2 9" xfId="14451"/>
    <cellStyle name="Navadno 3 2 3 2 3 3" xfId="520"/>
    <cellStyle name="Navadno 3 2 3 2 3 3 10" xfId="30692"/>
    <cellStyle name="Navadno 3 2 3 2 3 3 11" xfId="31794"/>
    <cellStyle name="Navadno 3 2 3 2 3 3 2" xfId="1224"/>
    <cellStyle name="Navadno 3 2 3 2 3 3 2 10" xfId="31795"/>
    <cellStyle name="Navadno 3 2 3 2 3 3 2 2" xfId="5485"/>
    <cellStyle name="Navadno 3 2 3 2 3 3 2 2 2" xfId="9711"/>
    <cellStyle name="Navadno 3 2 3 2 3 3 2 2 2 2" xfId="23869"/>
    <cellStyle name="Navadno 3 2 3 2 3 3 2 2 3" xfId="13937"/>
    <cellStyle name="Navadno 3 2 3 2 3 3 2 2 3 2" xfId="28095"/>
    <cellStyle name="Navadno 3 2 3 2 3 3 2 2 4" xfId="18195"/>
    <cellStyle name="Navadno 3 2 3 2 3 3 2 2 5" xfId="30340"/>
    <cellStyle name="Navadno 3 2 3 2 3 3 2 2 6" xfId="31796"/>
    <cellStyle name="Navadno 3 2 3 2 3 3 2 3" xfId="4077"/>
    <cellStyle name="Navadno 3 2 3 2 3 3 2 3 2" xfId="8303"/>
    <cellStyle name="Navadno 3 2 3 2 3 3 2 3 2 2" xfId="22461"/>
    <cellStyle name="Navadno 3 2 3 2 3 3 2 3 3" xfId="12529"/>
    <cellStyle name="Navadno 3 2 3 2 3 3 2 3 3 2" xfId="26687"/>
    <cellStyle name="Navadno 3 2 3 2 3 3 2 3 4" xfId="16787"/>
    <cellStyle name="Navadno 3 2 3 2 3 3 2 3 5" xfId="29652"/>
    <cellStyle name="Navadno 3 2 3 2 3 3 2 3 6" xfId="31797"/>
    <cellStyle name="Navadno 3 2 3 2 3 3 2 4" xfId="2669"/>
    <cellStyle name="Navadno 3 2 3 2 3 3 2 4 2" xfId="19611"/>
    <cellStyle name="Navadno 3 2 3 2 3 3 2 5" xfId="6895"/>
    <cellStyle name="Navadno 3 2 3 2 3 3 2 5 2" xfId="21053"/>
    <cellStyle name="Navadno 3 2 3 2 3 3 2 6" xfId="11121"/>
    <cellStyle name="Navadno 3 2 3 2 3 3 2 6 2" xfId="25279"/>
    <cellStyle name="Navadno 3 2 3 2 3 3 2 7" xfId="15379"/>
    <cellStyle name="Navadno 3 2 3 2 3 3 2 8" xfId="28932"/>
    <cellStyle name="Navadno 3 2 3 2 3 3 2 9" xfId="31044"/>
    <cellStyle name="Navadno 3 2 3 2 3 3 3" xfId="4781"/>
    <cellStyle name="Navadno 3 2 3 2 3 3 3 2" xfId="9007"/>
    <cellStyle name="Navadno 3 2 3 2 3 3 3 2 2" xfId="23165"/>
    <cellStyle name="Navadno 3 2 3 2 3 3 3 3" xfId="13233"/>
    <cellStyle name="Navadno 3 2 3 2 3 3 3 3 2" xfId="27391"/>
    <cellStyle name="Navadno 3 2 3 2 3 3 3 4" xfId="17491"/>
    <cellStyle name="Navadno 3 2 3 2 3 3 3 5" xfId="29988"/>
    <cellStyle name="Navadno 3 2 3 2 3 3 3 6" xfId="31798"/>
    <cellStyle name="Navadno 3 2 3 2 3 3 4" xfId="3373"/>
    <cellStyle name="Navadno 3 2 3 2 3 3 4 2" xfId="7599"/>
    <cellStyle name="Navadno 3 2 3 2 3 3 4 2 2" xfId="21757"/>
    <cellStyle name="Navadno 3 2 3 2 3 3 4 3" xfId="11825"/>
    <cellStyle name="Navadno 3 2 3 2 3 3 4 3 2" xfId="25983"/>
    <cellStyle name="Navadno 3 2 3 2 3 3 4 4" xfId="16083"/>
    <cellStyle name="Navadno 3 2 3 2 3 3 4 5" xfId="29300"/>
    <cellStyle name="Navadno 3 2 3 2 3 3 4 6" xfId="31799"/>
    <cellStyle name="Navadno 3 2 3 2 3 3 5" xfId="1965"/>
    <cellStyle name="Navadno 3 2 3 2 3 3 5 2" xfId="18907"/>
    <cellStyle name="Navadno 3 2 3 2 3 3 6" xfId="6191"/>
    <cellStyle name="Navadno 3 2 3 2 3 3 6 2" xfId="20349"/>
    <cellStyle name="Navadno 3 2 3 2 3 3 7" xfId="10417"/>
    <cellStyle name="Navadno 3 2 3 2 3 3 7 2" xfId="24575"/>
    <cellStyle name="Navadno 3 2 3 2 3 3 8" xfId="14675"/>
    <cellStyle name="Navadno 3 2 3 2 3 3 9" xfId="28580"/>
    <cellStyle name="Navadno 3 2 3 2 3 4" xfId="872"/>
    <cellStyle name="Navadno 3 2 3 2 3 4 10" xfId="31800"/>
    <cellStyle name="Navadno 3 2 3 2 3 4 2" xfId="5133"/>
    <cellStyle name="Navadno 3 2 3 2 3 4 2 2" xfId="9359"/>
    <cellStyle name="Navadno 3 2 3 2 3 4 2 2 2" xfId="23517"/>
    <cellStyle name="Navadno 3 2 3 2 3 4 2 3" xfId="13585"/>
    <cellStyle name="Navadno 3 2 3 2 3 4 2 3 2" xfId="27743"/>
    <cellStyle name="Navadno 3 2 3 2 3 4 2 4" xfId="17843"/>
    <cellStyle name="Navadno 3 2 3 2 3 4 2 5" xfId="30164"/>
    <cellStyle name="Navadno 3 2 3 2 3 4 2 6" xfId="31801"/>
    <cellStyle name="Navadno 3 2 3 2 3 4 3" xfId="3725"/>
    <cellStyle name="Navadno 3 2 3 2 3 4 3 2" xfId="7951"/>
    <cellStyle name="Navadno 3 2 3 2 3 4 3 2 2" xfId="22109"/>
    <cellStyle name="Navadno 3 2 3 2 3 4 3 3" xfId="12177"/>
    <cellStyle name="Navadno 3 2 3 2 3 4 3 3 2" xfId="26335"/>
    <cellStyle name="Navadno 3 2 3 2 3 4 3 4" xfId="16435"/>
    <cellStyle name="Navadno 3 2 3 2 3 4 3 5" xfId="29476"/>
    <cellStyle name="Navadno 3 2 3 2 3 4 3 6" xfId="31802"/>
    <cellStyle name="Navadno 3 2 3 2 3 4 4" xfId="2317"/>
    <cellStyle name="Navadno 3 2 3 2 3 4 4 2" xfId="19259"/>
    <cellStyle name="Navadno 3 2 3 2 3 4 5" xfId="6543"/>
    <cellStyle name="Navadno 3 2 3 2 3 4 5 2" xfId="20701"/>
    <cellStyle name="Navadno 3 2 3 2 3 4 6" xfId="10769"/>
    <cellStyle name="Navadno 3 2 3 2 3 4 6 2" xfId="24927"/>
    <cellStyle name="Navadno 3 2 3 2 3 4 7" xfId="15027"/>
    <cellStyle name="Navadno 3 2 3 2 3 4 8" xfId="28756"/>
    <cellStyle name="Navadno 3 2 3 2 3 4 9" xfId="30868"/>
    <cellStyle name="Navadno 3 2 3 2 3 5" xfId="4397"/>
    <cellStyle name="Navadno 3 2 3 2 3 5 2" xfId="8623"/>
    <cellStyle name="Navadno 3 2 3 2 3 5 2 2" xfId="22781"/>
    <cellStyle name="Navadno 3 2 3 2 3 5 3" xfId="12849"/>
    <cellStyle name="Navadno 3 2 3 2 3 5 3 2" xfId="27007"/>
    <cellStyle name="Navadno 3 2 3 2 3 5 4" xfId="17107"/>
    <cellStyle name="Navadno 3 2 3 2 3 5 5" xfId="29796"/>
    <cellStyle name="Navadno 3 2 3 2 3 5 6" xfId="31803"/>
    <cellStyle name="Navadno 3 2 3 2 3 6" xfId="2989"/>
    <cellStyle name="Navadno 3 2 3 2 3 6 2" xfId="7215"/>
    <cellStyle name="Navadno 3 2 3 2 3 6 2 2" xfId="21373"/>
    <cellStyle name="Navadno 3 2 3 2 3 6 3" xfId="11441"/>
    <cellStyle name="Navadno 3 2 3 2 3 6 3 2" xfId="25599"/>
    <cellStyle name="Navadno 3 2 3 2 3 6 4" xfId="15699"/>
    <cellStyle name="Navadno 3 2 3 2 3 6 5" xfId="29108"/>
    <cellStyle name="Navadno 3 2 3 2 3 6 6" xfId="31804"/>
    <cellStyle name="Navadno 3 2 3 2 3 7" xfId="1581"/>
    <cellStyle name="Navadno 3 2 3 2 3 7 2" xfId="18523"/>
    <cellStyle name="Navadno 3 2 3 2 3 8" xfId="5807"/>
    <cellStyle name="Navadno 3 2 3 2 3 8 2" xfId="19965"/>
    <cellStyle name="Navadno 3 2 3 2 3 9" xfId="10033"/>
    <cellStyle name="Navadno 3 2 3 2 3 9 2" xfId="24191"/>
    <cellStyle name="Navadno 3 2 3 2 4" xfId="65"/>
    <cellStyle name="Navadno 3 2 3 2 4 10" xfId="14259"/>
    <cellStyle name="Navadno 3 2 3 2 4 11" xfId="28356"/>
    <cellStyle name="Navadno 3 2 3 2 4 12" xfId="30468"/>
    <cellStyle name="Navadno 3 2 3 2 4 13" xfId="31805"/>
    <cellStyle name="Navadno 3 2 3 2 4 2" xfId="231"/>
    <cellStyle name="Navadno 3 2 3 2 4 2 10" xfId="28468"/>
    <cellStyle name="Navadno 3 2 3 2 4 2 11" xfId="30548"/>
    <cellStyle name="Navadno 3 2 3 2 4 2 12" xfId="31806"/>
    <cellStyle name="Navadno 3 2 3 2 4 2 2" xfId="584"/>
    <cellStyle name="Navadno 3 2 3 2 4 2 2 10" xfId="30724"/>
    <cellStyle name="Navadno 3 2 3 2 4 2 2 11" xfId="31807"/>
    <cellStyle name="Navadno 3 2 3 2 4 2 2 2" xfId="1288"/>
    <cellStyle name="Navadno 3 2 3 2 4 2 2 2 10" xfId="31808"/>
    <cellStyle name="Navadno 3 2 3 2 4 2 2 2 2" xfId="5549"/>
    <cellStyle name="Navadno 3 2 3 2 4 2 2 2 2 2" xfId="9775"/>
    <cellStyle name="Navadno 3 2 3 2 4 2 2 2 2 2 2" xfId="23933"/>
    <cellStyle name="Navadno 3 2 3 2 4 2 2 2 2 3" xfId="14001"/>
    <cellStyle name="Navadno 3 2 3 2 4 2 2 2 2 3 2" xfId="28159"/>
    <cellStyle name="Navadno 3 2 3 2 4 2 2 2 2 4" xfId="18259"/>
    <cellStyle name="Navadno 3 2 3 2 4 2 2 2 2 5" xfId="30372"/>
    <cellStyle name="Navadno 3 2 3 2 4 2 2 2 2 6" xfId="31809"/>
    <cellStyle name="Navadno 3 2 3 2 4 2 2 2 3" xfId="4141"/>
    <cellStyle name="Navadno 3 2 3 2 4 2 2 2 3 2" xfId="8367"/>
    <cellStyle name="Navadno 3 2 3 2 4 2 2 2 3 2 2" xfId="22525"/>
    <cellStyle name="Navadno 3 2 3 2 4 2 2 2 3 3" xfId="12593"/>
    <cellStyle name="Navadno 3 2 3 2 4 2 2 2 3 3 2" xfId="26751"/>
    <cellStyle name="Navadno 3 2 3 2 4 2 2 2 3 4" xfId="16851"/>
    <cellStyle name="Navadno 3 2 3 2 4 2 2 2 3 5" xfId="29684"/>
    <cellStyle name="Navadno 3 2 3 2 4 2 2 2 3 6" xfId="31810"/>
    <cellStyle name="Navadno 3 2 3 2 4 2 2 2 4" xfId="2733"/>
    <cellStyle name="Navadno 3 2 3 2 4 2 2 2 4 2" xfId="19675"/>
    <cellStyle name="Navadno 3 2 3 2 4 2 2 2 5" xfId="6959"/>
    <cellStyle name="Navadno 3 2 3 2 4 2 2 2 5 2" xfId="21117"/>
    <cellStyle name="Navadno 3 2 3 2 4 2 2 2 6" xfId="11185"/>
    <cellStyle name="Navadno 3 2 3 2 4 2 2 2 6 2" xfId="25343"/>
    <cellStyle name="Navadno 3 2 3 2 4 2 2 2 7" xfId="15443"/>
    <cellStyle name="Navadno 3 2 3 2 4 2 2 2 8" xfId="28964"/>
    <cellStyle name="Navadno 3 2 3 2 4 2 2 2 9" xfId="31076"/>
    <cellStyle name="Navadno 3 2 3 2 4 2 2 3" xfId="4845"/>
    <cellStyle name="Navadno 3 2 3 2 4 2 2 3 2" xfId="9071"/>
    <cellStyle name="Navadno 3 2 3 2 4 2 2 3 2 2" xfId="23229"/>
    <cellStyle name="Navadno 3 2 3 2 4 2 2 3 3" xfId="13297"/>
    <cellStyle name="Navadno 3 2 3 2 4 2 2 3 3 2" xfId="27455"/>
    <cellStyle name="Navadno 3 2 3 2 4 2 2 3 4" xfId="17555"/>
    <cellStyle name="Navadno 3 2 3 2 4 2 2 3 5" xfId="30020"/>
    <cellStyle name="Navadno 3 2 3 2 4 2 2 3 6" xfId="31811"/>
    <cellStyle name="Navadno 3 2 3 2 4 2 2 4" xfId="3437"/>
    <cellStyle name="Navadno 3 2 3 2 4 2 2 4 2" xfId="7663"/>
    <cellStyle name="Navadno 3 2 3 2 4 2 2 4 2 2" xfId="21821"/>
    <cellStyle name="Navadno 3 2 3 2 4 2 2 4 3" xfId="11889"/>
    <cellStyle name="Navadno 3 2 3 2 4 2 2 4 3 2" xfId="26047"/>
    <cellStyle name="Navadno 3 2 3 2 4 2 2 4 4" xfId="16147"/>
    <cellStyle name="Navadno 3 2 3 2 4 2 2 4 5" xfId="29332"/>
    <cellStyle name="Navadno 3 2 3 2 4 2 2 4 6" xfId="31812"/>
    <cellStyle name="Navadno 3 2 3 2 4 2 2 5" xfId="2029"/>
    <cellStyle name="Navadno 3 2 3 2 4 2 2 5 2" xfId="18971"/>
    <cellStyle name="Navadno 3 2 3 2 4 2 2 6" xfId="6255"/>
    <cellStyle name="Navadno 3 2 3 2 4 2 2 6 2" xfId="20413"/>
    <cellStyle name="Navadno 3 2 3 2 4 2 2 7" xfId="10481"/>
    <cellStyle name="Navadno 3 2 3 2 4 2 2 7 2" xfId="24639"/>
    <cellStyle name="Navadno 3 2 3 2 4 2 2 8" xfId="14739"/>
    <cellStyle name="Navadno 3 2 3 2 4 2 2 9" xfId="28612"/>
    <cellStyle name="Navadno 3 2 3 2 4 2 3" xfId="936"/>
    <cellStyle name="Navadno 3 2 3 2 4 2 3 10" xfId="31813"/>
    <cellStyle name="Navadno 3 2 3 2 4 2 3 2" xfId="5197"/>
    <cellStyle name="Navadno 3 2 3 2 4 2 3 2 2" xfId="9423"/>
    <cellStyle name="Navadno 3 2 3 2 4 2 3 2 2 2" xfId="23581"/>
    <cellStyle name="Navadno 3 2 3 2 4 2 3 2 3" xfId="13649"/>
    <cellStyle name="Navadno 3 2 3 2 4 2 3 2 3 2" xfId="27807"/>
    <cellStyle name="Navadno 3 2 3 2 4 2 3 2 4" xfId="17907"/>
    <cellStyle name="Navadno 3 2 3 2 4 2 3 2 5" xfId="30196"/>
    <cellStyle name="Navadno 3 2 3 2 4 2 3 2 6" xfId="31814"/>
    <cellStyle name="Navadno 3 2 3 2 4 2 3 3" xfId="3789"/>
    <cellStyle name="Navadno 3 2 3 2 4 2 3 3 2" xfId="8015"/>
    <cellStyle name="Navadno 3 2 3 2 4 2 3 3 2 2" xfId="22173"/>
    <cellStyle name="Navadno 3 2 3 2 4 2 3 3 3" xfId="12241"/>
    <cellStyle name="Navadno 3 2 3 2 4 2 3 3 3 2" xfId="26399"/>
    <cellStyle name="Navadno 3 2 3 2 4 2 3 3 4" xfId="16499"/>
    <cellStyle name="Navadno 3 2 3 2 4 2 3 3 5" xfId="29508"/>
    <cellStyle name="Navadno 3 2 3 2 4 2 3 3 6" xfId="31815"/>
    <cellStyle name="Navadno 3 2 3 2 4 2 3 4" xfId="2381"/>
    <cellStyle name="Navadno 3 2 3 2 4 2 3 4 2" xfId="19323"/>
    <cellStyle name="Navadno 3 2 3 2 4 2 3 5" xfId="6607"/>
    <cellStyle name="Navadno 3 2 3 2 4 2 3 5 2" xfId="20765"/>
    <cellStyle name="Navadno 3 2 3 2 4 2 3 6" xfId="10833"/>
    <cellStyle name="Navadno 3 2 3 2 4 2 3 6 2" xfId="24991"/>
    <cellStyle name="Navadno 3 2 3 2 4 2 3 7" xfId="15091"/>
    <cellStyle name="Navadno 3 2 3 2 4 2 3 8" xfId="28788"/>
    <cellStyle name="Navadno 3 2 3 2 4 2 3 9" xfId="30900"/>
    <cellStyle name="Navadno 3 2 3 2 4 2 4" xfId="4493"/>
    <cellStyle name="Navadno 3 2 3 2 4 2 4 2" xfId="8719"/>
    <cellStyle name="Navadno 3 2 3 2 4 2 4 2 2" xfId="22877"/>
    <cellStyle name="Navadno 3 2 3 2 4 2 4 3" xfId="12945"/>
    <cellStyle name="Navadno 3 2 3 2 4 2 4 3 2" xfId="27103"/>
    <cellStyle name="Navadno 3 2 3 2 4 2 4 4" xfId="17203"/>
    <cellStyle name="Navadno 3 2 3 2 4 2 4 5" xfId="29844"/>
    <cellStyle name="Navadno 3 2 3 2 4 2 4 6" xfId="31816"/>
    <cellStyle name="Navadno 3 2 3 2 4 2 5" xfId="3085"/>
    <cellStyle name="Navadno 3 2 3 2 4 2 5 2" xfId="7311"/>
    <cellStyle name="Navadno 3 2 3 2 4 2 5 2 2" xfId="21469"/>
    <cellStyle name="Navadno 3 2 3 2 4 2 5 3" xfId="11537"/>
    <cellStyle name="Navadno 3 2 3 2 4 2 5 3 2" xfId="25695"/>
    <cellStyle name="Navadno 3 2 3 2 4 2 5 4" xfId="15795"/>
    <cellStyle name="Navadno 3 2 3 2 4 2 5 5" xfId="29156"/>
    <cellStyle name="Navadno 3 2 3 2 4 2 5 6" xfId="31817"/>
    <cellStyle name="Navadno 3 2 3 2 4 2 6" xfId="1677"/>
    <cellStyle name="Navadno 3 2 3 2 4 2 6 2" xfId="18619"/>
    <cellStyle name="Navadno 3 2 3 2 4 2 7" xfId="5903"/>
    <cellStyle name="Navadno 3 2 3 2 4 2 7 2" xfId="20061"/>
    <cellStyle name="Navadno 3 2 3 2 4 2 8" xfId="10129"/>
    <cellStyle name="Navadno 3 2 3 2 4 2 8 2" xfId="24287"/>
    <cellStyle name="Navadno 3 2 3 2 4 2 9" xfId="14387"/>
    <cellStyle name="Navadno 3 2 3 2 4 3" xfId="456"/>
    <cellStyle name="Navadno 3 2 3 2 4 3 10" xfId="30660"/>
    <cellStyle name="Navadno 3 2 3 2 4 3 11" xfId="31818"/>
    <cellStyle name="Navadno 3 2 3 2 4 3 2" xfId="1160"/>
    <cellStyle name="Navadno 3 2 3 2 4 3 2 10" xfId="31819"/>
    <cellStyle name="Navadno 3 2 3 2 4 3 2 2" xfId="5421"/>
    <cellStyle name="Navadno 3 2 3 2 4 3 2 2 2" xfId="9647"/>
    <cellStyle name="Navadno 3 2 3 2 4 3 2 2 2 2" xfId="23805"/>
    <cellStyle name="Navadno 3 2 3 2 4 3 2 2 3" xfId="13873"/>
    <cellStyle name="Navadno 3 2 3 2 4 3 2 2 3 2" xfId="28031"/>
    <cellStyle name="Navadno 3 2 3 2 4 3 2 2 4" xfId="18131"/>
    <cellStyle name="Navadno 3 2 3 2 4 3 2 2 5" xfId="30308"/>
    <cellStyle name="Navadno 3 2 3 2 4 3 2 2 6" xfId="31820"/>
    <cellStyle name="Navadno 3 2 3 2 4 3 2 3" xfId="4013"/>
    <cellStyle name="Navadno 3 2 3 2 4 3 2 3 2" xfId="8239"/>
    <cellStyle name="Navadno 3 2 3 2 4 3 2 3 2 2" xfId="22397"/>
    <cellStyle name="Navadno 3 2 3 2 4 3 2 3 3" xfId="12465"/>
    <cellStyle name="Navadno 3 2 3 2 4 3 2 3 3 2" xfId="26623"/>
    <cellStyle name="Navadno 3 2 3 2 4 3 2 3 4" xfId="16723"/>
    <cellStyle name="Navadno 3 2 3 2 4 3 2 3 5" xfId="29620"/>
    <cellStyle name="Navadno 3 2 3 2 4 3 2 3 6" xfId="31821"/>
    <cellStyle name="Navadno 3 2 3 2 4 3 2 4" xfId="2605"/>
    <cellStyle name="Navadno 3 2 3 2 4 3 2 4 2" xfId="19547"/>
    <cellStyle name="Navadno 3 2 3 2 4 3 2 5" xfId="6831"/>
    <cellStyle name="Navadno 3 2 3 2 4 3 2 5 2" xfId="20989"/>
    <cellStyle name="Navadno 3 2 3 2 4 3 2 6" xfId="11057"/>
    <cellStyle name="Navadno 3 2 3 2 4 3 2 6 2" xfId="25215"/>
    <cellStyle name="Navadno 3 2 3 2 4 3 2 7" xfId="15315"/>
    <cellStyle name="Navadno 3 2 3 2 4 3 2 8" xfId="28900"/>
    <cellStyle name="Navadno 3 2 3 2 4 3 2 9" xfId="31012"/>
    <cellStyle name="Navadno 3 2 3 2 4 3 3" xfId="4717"/>
    <cellStyle name="Navadno 3 2 3 2 4 3 3 2" xfId="8943"/>
    <cellStyle name="Navadno 3 2 3 2 4 3 3 2 2" xfId="23101"/>
    <cellStyle name="Navadno 3 2 3 2 4 3 3 3" xfId="13169"/>
    <cellStyle name="Navadno 3 2 3 2 4 3 3 3 2" xfId="27327"/>
    <cellStyle name="Navadno 3 2 3 2 4 3 3 4" xfId="17427"/>
    <cellStyle name="Navadno 3 2 3 2 4 3 3 5" xfId="29956"/>
    <cellStyle name="Navadno 3 2 3 2 4 3 3 6" xfId="31822"/>
    <cellStyle name="Navadno 3 2 3 2 4 3 4" xfId="3309"/>
    <cellStyle name="Navadno 3 2 3 2 4 3 4 2" xfId="7535"/>
    <cellStyle name="Navadno 3 2 3 2 4 3 4 2 2" xfId="21693"/>
    <cellStyle name="Navadno 3 2 3 2 4 3 4 3" xfId="11761"/>
    <cellStyle name="Navadno 3 2 3 2 4 3 4 3 2" xfId="25919"/>
    <cellStyle name="Navadno 3 2 3 2 4 3 4 4" xfId="16019"/>
    <cellStyle name="Navadno 3 2 3 2 4 3 4 5" xfId="29268"/>
    <cellStyle name="Navadno 3 2 3 2 4 3 4 6" xfId="31823"/>
    <cellStyle name="Navadno 3 2 3 2 4 3 5" xfId="1901"/>
    <cellStyle name="Navadno 3 2 3 2 4 3 5 2" xfId="18843"/>
    <cellStyle name="Navadno 3 2 3 2 4 3 6" xfId="6127"/>
    <cellStyle name="Navadno 3 2 3 2 4 3 6 2" xfId="20285"/>
    <cellStyle name="Navadno 3 2 3 2 4 3 7" xfId="10353"/>
    <cellStyle name="Navadno 3 2 3 2 4 3 7 2" xfId="24511"/>
    <cellStyle name="Navadno 3 2 3 2 4 3 8" xfId="14611"/>
    <cellStyle name="Navadno 3 2 3 2 4 3 9" xfId="28548"/>
    <cellStyle name="Navadno 3 2 3 2 4 4" xfId="808"/>
    <cellStyle name="Navadno 3 2 3 2 4 4 10" xfId="31824"/>
    <cellStyle name="Navadno 3 2 3 2 4 4 2" xfId="5069"/>
    <cellStyle name="Navadno 3 2 3 2 4 4 2 2" xfId="9295"/>
    <cellStyle name="Navadno 3 2 3 2 4 4 2 2 2" xfId="23453"/>
    <cellStyle name="Navadno 3 2 3 2 4 4 2 3" xfId="13521"/>
    <cellStyle name="Navadno 3 2 3 2 4 4 2 3 2" xfId="27679"/>
    <cellStyle name="Navadno 3 2 3 2 4 4 2 4" xfId="17779"/>
    <cellStyle name="Navadno 3 2 3 2 4 4 2 5" xfId="30132"/>
    <cellStyle name="Navadno 3 2 3 2 4 4 2 6" xfId="31825"/>
    <cellStyle name="Navadno 3 2 3 2 4 4 3" xfId="3661"/>
    <cellStyle name="Navadno 3 2 3 2 4 4 3 2" xfId="7887"/>
    <cellStyle name="Navadno 3 2 3 2 4 4 3 2 2" xfId="22045"/>
    <cellStyle name="Navadno 3 2 3 2 4 4 3 3" xfId="12113"/>
    <cellStyle name="Navadno 3 2 3 2 4 4 3 3 2" xfId="26271"/>
    <cellStyle name="Navadno 3 2 3 2 4 4 3 4" xfId="16371"/>
    <cellStyle name="Navadno 3 2 3 2 4 4 3 5" xfId="29444"/>
    <cellStyle name="Navadno 3 2 3 2 4 4 3 6" xfId="31826"/>
    <cellStyle name="Navadno 3 2 3 2 4 4 4" xfId="2253"/>
    <cellStyle name="Navadno 3 2 3 2 4 4 4 2" xfId="19195"/>
    <cellStyle name="Navadno 3 2 3 2 4 4 5" xfId="6479"/>
    <cellStyle name="Navadno 3 2 3 2 4 4 5 2" xfId="20637"/>
    <cellStyle name="Navadno 3 2 3 2 4 4 6" xfId="10705"/>
    <cellStyle name="Navadno 3 2 3 2 4 4 6 2" xfId="24863"/>
    <cellStyle name="Navadno 3 2 3 2 4 4 7" xfId="14963"/>
    <cellStyle name="Navadno 3 2 3 2 4 4 8" xfId="28724"/>
    <cellStyle name="Navadno 3 2 3 2 4 4 9" xfId="30836"/>
    <cellStyle name="Navadno 3 2 3 2 4 5" xfId="4333"/>
    <cellStyle name="Navadno 3 2 3 2 4 5 2" xfId="8559"/>
    <cellStyle name="Navadno 3 2 3 2 4 5 2 2" xfId="22717"/>
    <cellStyle name="Navadno 3 2 3 2 4 5 3" xfId="12785"/>
    <cellStyle name="Navadno 3 2 3 2 4 5 3 2" xfId="26943"/>
    <cellStyle name="Navadno 3 2 3 2 4 5 4" xfId="17043"/>
    <cellStyle name="Navadno 3 2 3 2 4 5 5" xfId="29764"/>
    <cellStyle name="Navadno 3 2 3 2 4 5 6" xfId="31827"/>
    <cellStyle name="Navadno 3 2 3 2 4 6" xfId="2925"/>
    <cellStyle name="Navadno 3 2 3 2 4 6 2" xfId="7151"/>
    <cellStyle name="Navadno 3 2 3 2 4 6 2 2" xfId="21309"/>
    <cellStyle name="Navadno 3 2 3 2 4 6 3" xfId="11377"/>
    <cellStyle name="Navadno 3 2 3 2 4 6 3 2" xfId="25535"/>
    <cellStyle name="Navadno 3 2 3 2 4 6 4" xfId="15635"/>
    <cellStyle name="Navadno 3 2 3 2 4 6 5" xfId="29076"/>
    <cellStyle name="Navadno 3 2 3 2 4 6 6" xfId="31828"/>
    <cellStyle name="Navadno 3 2 3 2 4 7" xfId="1549"/>
    <cellStyle name="Navadno 3 2 3 2 4 7 2" xfId="18491"/>
    <cellStyle name="Navadno 3 2 3 2 4 8" xfId="5775"/>
    <cellStyle name="Navadno 3 2 3 2 4 8 2" xfId="19933"/>
    <cellStyle name="Navadno 3 2 3 2 4 9" xfId="10001"/>
    <cellStyle name="Navadno 3 2 3 2 4 9 2" xfId="24159"/>
    <cellStyle name="Navadno 3 2 3 2 5" xfId="168"/>
    <cellStyle name="Navadno 3 2 3 2 5 10" xfId="28436"/>
    <cellStyle name="Navadno 3 2 3 2 5 11" xfId="30516"/>
    <cellStyle name="Navadno 3 2 3 2 5 12" xfId="31829"/>
    <cellStyle name="Navadno 3 2 3 2 5 2" xfId="553"/>
    <cellStyle name="Navadno 3 2 3 2 5 2 10" xfId="30708"/>
    <cellStyle name="Navadno 3 2 3 2 5 2 11" xfId="31830"/>
    <cellStyle name="Navadno 3 2 3 2 5 2 2" xfId="1257"/>
    <cellStyle name="Navadno 3 2 3 2 5 2 2 10" xfId="31831"/>
    <cellStyle name="Navadno 3 2 3 2 5 2 2 2" xfId="5518"/>
    <cellStyle name="Navadno 3 2 3 2 5 2 2 2 2" xfId="9744"/>
    <cellStyle name="Navadno 3 2 3 2 5 2 2 2 2 2" xfId="23902"/>
    <cellStyle name="Navadno 3 2 3 2 5 2 2 2 3" xfId="13970"/>
    <cellStyle name="Navadno 3 2 3 2 5 2 2 2 3 2" xfId="28128"/>
    <cellStyle name="Navadno 3 2 3 2 5 2 2 2 4" xfId="18228"/>
    <cellStyle name="Navadno 3 2 3 2 5 2 2 2 5" xfId="30356"/>
    <cellStyle name="Navadno 3 2 3 2 5 2 2 2 6" xfId="31832"/>
    <cellStyle name="Navadno 3 2 3 2 5 2 2 3" xfId="4110"/>
    <cellStyle name="Navadno 3 2 3 2 5 2 2 3 2" xfId="8336"/>
    <cellStyle name="Navadno 3 2 3 2 5 2 2 3 2 2" xfId="22494"/>
    <cellStyle name="Navadno 3 2 3 2 5 2 2 3 3" xfId="12562"/>
    <cellStyle name="Navadno 3 2 3 2 5 2 2 3 3 2" xfId="26720"/>
    <cellStyle name="Navadno 3 2 3 2 5 2 2 3 4" xfId="16820"/>
    <cellStyle name="Navadno 3 2 3 2 5 2 2 3 5" xfId="29668"/>
    <cellStyle name="Navadno 3 2 3 2 5 2 2 3 6" xfId="31833"/>
    <cellStyle name="Navadno 3 2 3 2 5 2 2 4" xfId="2702"/>
    <cellStyle name="Navadno 3 2 3 2 5 2 2 4 2" xfId="19644"/>
    <cellStyle name="Navadno 3 2 3 2 5 2 2 5" xfId="6928"/>
    <cellStyle name="Navadno 3 2 3 2 5 2 2 5 2" xfId="21086"/>
    <cellStyle name="Navadno 3 2 3 2 5 2 2 6" xfId="11154"/>
    <cellStyle name="Navadno 3 2 3 2 5 2 2 6 2" xfId="25312"/>
    <cellStyle name="Navadno 3 2 3 2 5 2 2 7" xfId="15412"/>
    <cellStyle name="Navadno 3 2 3 2 5 2 2 8" xfId="28948"/>
    <cellStyle name="Navadno 3 2 3 2 5 2 2 9" xfId="31060"/>
    <cellStyle name="Navadno 3 2 3 2 5 2 3" xfId="4814"/>
    <cellStyle name="Navadno 3 2 3 2 5 2 3 2" xfId="9040"/>
    <cellStyle name="Navadno 3 2 3 2 5 2 3 2 2" xfId="23198"/>
    <cellStyle name="Navadno 3 2 3 2 5 2 3 3" xfId="13266"/>
    <cellStyle name="Navadno 3 2 3 2 5 2 3 3 2" xfId="27424"/>
    <cellStyle name="Navadno 3 2 3 2 5 2 3 4" xfId="17524"/>
    <cellStyle name="Navadno 3 2 3 2 5 2 3 5" xfId="30004"/>
    <cellStyle name="Navadno 3 2 3 2 5 2 3 6" xfId="31834"/>
    <cellStyle name="Navadno 3 2 3 2 5 2 4" xfId="3406"/>
    <cellStyle name="Navadno 3 2 3 2 5 2 4 2" xfId="7632"/>
    <cellStyle name="Navadno 3 2 3 2 5 2 4 2 2" xfId="21790"/>
    <cellStyle name="Navadno 3 2 3 2 5 2 4 3" xfId="11858"/>
    <cellStyle name="Navadno 3 2 3 2 5 2 4 3 2" xfId="26016"/>
    <cellStyle name="Navadno 3 2 3 2 5 2 4 4" xfId="16116"/>
    <cellStyle name="Navadno 3 2 3 2 5 2 4 5" xfId="29316"/>
    <cellStyle name="Navadno 3 2 3 2 5 2 4 6" xfId="31835"/>
    <cellStyle name="Navadno 3 2 3 2 5 2 5" xfId="1998"/>
    <cellStyle name="Navadno 3 2 3 2 5 2 5 2" xfId="18940"/>
    <cellStyle name="Navadno 3 2 3 2 5 2 6" xfId="6224"/>
    <cellStyle name="Navadno 3 2 3 2 5 2 6 2" xfId="20382"/>
    <cellStyle name="Navadno 3 2 3 2 5 2 7" xfId="10450"/>
    <cellStyle name="Navadno 3 2 3 2 5 2 7 2" xfId="24608"/>
    <cellStyle name="Navadno 3 2 3 2 5 2 8" xfId="14708"/>
    <cellStyle name="Navadno 3 2 3 2 5 2 9" xfId="28596"/>
    <cellStyle name="Navadno 3 2 3 2 5 3" xfId="905"/>
    <cellStyle name="Navadno 3 2 3 2 5 3 10" xfId="31836"/>
    <cellStyle name="Navadno 3 2 3 2 5 3 2" xfId="5166"/>
    <cellStyle name="Navadno 3 2 3 2 5 3 2 2" xfId="9392"/>
    <cellStyle name="Navadno 3 2 3 2 5 3 2 2 2" xfId="23550"/>
    <cellStyle name="Navadno 3 2 3 2 5 3 2 3" xfId="13618"/>
    <cellStyle name="Navadno 3 2 3 2 5 3 2 3 2" xfId="27776"/>
    <cellStyle name="Navadno 3 2 3 2 5 3 2 4" xfId="17876"/>
    <cellStyle name="Navadno 3 2 3 2 5 3 2 5" xfId="30180"/>
    <cellStyle name="Navadno 3 2 3 2 5 3 2 6" xfId="31837"/>
    <cellStyle name="Navadno 3 2 3 2 5 3 3" xfId="3758"/>
    <cellStyle name="Navadno 3 2 3 2 5 3 3 2" xfId="7984"/>
    <cellStyle name="Navadno 3 2 3 2 5 3 3 2 2" xfId="22142"/>
    <cellStyle name="Navadno 3 2 3 2 5 3 3 3" xfId="12210"/>
    <cellStyle name="Navadno 3 2 3 2 5 3 3 3 2" xfId="26368"/>
    <cellStyle name="Navadno 3 2 3 2 5 3 3 4" xfId="16468"/>
    <cellStyle name="Navadno 3 2 3 2 5 3 3 5" xfId="29492"/>
    <cellStyle name="Navadno 3 2 3 2 5 3 3 6" xfId="31838"/>
    <cellStyle name="Navadno 3 2 3 2 5 3 4" xfId="2350"/>
    <cellStyle name="Navadno 3 2 3 2 5 3 4 2" xfId="19292"/>
    <cellStyle name="Navadno 3 2 3 2 5 3 5" xfId="6576"/>
    <cellStyle name="Navadno 3 2 3 2 5 3 5 2" xfId="20734"/>
    <cellStyle name="Navadno 3 2 3 2 5 3 6" xfId="10802"/>
    <cellStyle name="Navadno 3 2 3 2 5 3 6 2" xfId="24960"/>
    <cellStyle name="Navadno 3 2 3 2 5 3 7" xfId="15060"/>
    <cellStyle name="Navadno 3 2 3 2 5 3 8" xfId="28772"/>
    <cellStyle name="Navadno 3 2 3 2 5 3 9" xfId="30884"/>
    <cellStyle name="Navadno 3 2 3 2 5 4" xfId="4430"/>
    <cellStyle name="Navadno 3 2 3 2 5 4 2" xfId="8656"/>
    <cellStyle name="Navadno 3 2 3 2 5 4 2 2" xfId="22814"/>
    <cellStyle name="Navadno 3 2 3 2 5 4 3" xfId="12882"/>
    <cellStyle name="Navadno 3 2 3 2 5 4 3 2" xfId="27040"/>
    <cellStyle name="Navadno 3 2 3 2 5 4 4" xfId="17140"/>
    <cellStyle name="Navadno 3 2 3 2 5 4 5" xfId="29812"/>
    <cellStyle name="Navadno 3 2 3 2 5 4 6" xfId="31839"/>
    <cellStyle name="Navadno 3 2 3 2 5 5" xfId="3022"/>
    <cellStyle name="Navadno 3 2 3 2 5 5 2" xfId="7248"/>
    <cellStyle name="Navadno 3 2 3 2 5 5 2 2" xfId="21406"/>
    <cellStyle name="Navadno 3 2 3 2 5 5 3" xfId="11474"/>
    <cellStyle name="Navadno 3 2 3 2 5 5 3 2" xfId="25632"/>
    <cellStyle name="Navadno 3 2 3 2 5 5 4" xfId="15732"/>
    <cellStyle name="Navadno 3 2 3 2 5 5 5" xfId="29124"/>
    <cellStyle name="Navadno 3 2 3 2 5 5 6" xfId="31840"/>
    <cellStyle name="Navadno 3 2 3 2 5 6" xfId="1614"/>
    <cellStyle name="Navadno 3 2 3 2 5 6 2" xfId="18556"/>
    <cellStyle name="Navadno 3 2 3 2 5 7" xfId="5840"/>
    <cellStyle name="Navadno 3 2 3 2 5 7 2" xfId="19998"/>
    <cellStyle name="Navadno 3 2 3 2 5 8" xfId="10066"/>
    <cellStyle name="Navadno 3 2 3 2 5 8 2" xfId="24224"/>
    <cellStyle name="Navadno 3 2 3 2 5 9" xfId="14324"/>
    <cellStyle name="Navadno 3 2 3 2 6" xfId="200"/>
    <cellStyle name="Navadno 3 2 3 2 6 10" xfId="28452"/>
    <cellStyle name="Navadno 3 2 3 2 6 11" xfId="30532"/>
    <cellStyle name="Navadno 3 2 3 2 6 12" xfId="31841"/>
    <cellStyle name="Navadno 3 2 3 2 6 2" xfId="425"/>
    <cellStyle name="Navadno 3 2 3 2 6 2 10" xfId="30644"/>
    <cellStyle name="Navadno 3 2 3 2 6 2 11" xfId="31842"/>
    <cellStyle name="Navadno 3 2 3 2 6 2 2" xfId="1129"/>
    <cellStyle name="Navadno 3 2 3 2 6 2 2 10" xfId="31843"/>
    <cellStyle name="Navadno 3 2 3 2 6 2 2 2" xfId="5390"/>
    <cellStyle name="Navadno 3 2 3 2 6 2 2 2 2" xfId="9616"/>
    <cellStyle name="Navadno 3 2 3 2 6 2 2 2 2 2" xfId="23774"/>
    <cellStyle name="Navadno 3 2 3 2 6 2 2 2 3" xfId="13842"/>
    <cellStyle name="Navadno 3 2 3 2 6 2 2 2 3 2" xfId="28000"/>
    <cellStyle name="Navadno 3 2 3 2 6 2 2 2 4" xfId="18100"/>
    <cellStyle name="Navadno 3 2 3 2 6 2 2 2 5" xfId="30292"/>
    <cellStyle name="Navadno 3 2 3 2 6 2 2 2 6" xfId="31844"/>
    <cellStyle name="Navadno 3 2 3 2 6 2 2 3" xfId="3982"/>
    <cellStyle name="Navadno 3 2 3 2 6 2 2 3 2" xfId="8208"/>
    <cellStyle name="Navadno 3 2 3 2 6 2 2 3 2 2" xfId="22366"/>
    <cellStyle name="Navadno 3 2 3 2 6 2 2 3 3" xfId="12434"/>
    <cellStyle name="Navadno 3 2 3 2 6 2 2 3 3 2" xfId="26592"/>
    <cellStyle name="Navadno 3 2 3 2 6 2 2 3 4" xfId="16692"/>
    <cellStyle name="Navadno 3 2 3 2 6 2 2 3 5" xfId="29604"/>
    <cellStyle name="Navadno 3 2 3 2 6 2 2 3 6" xfId="31845"/>
    <cellStyle name="Navadno 3 2 3 2 6 2 2 4" xfId="2574"/>
    <cellStyle name="Navadno 3 2 3 2 6 2 2 4 2" xfId="19516"/>
    <cellStyle name="Navadno 3 2 3 2 6 2 2 5" xfId="6800"/>
    <cellStyle name="Navadno 3 2 3 2 6 2 2 5 2" xfId="20958"/>
    <cellStyle name="Navadno 3 2 3 2 6 2 2 6" xfId="11026"/>
    <cellStyle name="Navadno 3 2 3 2 6 2 2 6 2" xfId="25184"/>
    <cellStyle name="Navadno 3 2 3 2 6 2 2 7" xfId="15284"/>
    <cellStyle name="Navadno 3 2 3 2 6 2 2 8" xfId="28884"/>
    <cellStyle name="Navadno 3 2 3 2 6 2 2 9" xfId="30996"/>
    <cellStyle name="Navadno 3 2 3 2 6 2 3" xfId="4686"/>
    <cellStyle name="Navadno 3 2 3 2 6 2 3 2" xfId="8912"/>
    <cellStyle name="Navadno 3 2 3 2 6 2 3 2 2" xfId="23070"/>
    <cellStyle name="Navadno 3 2 3 2 6 2 3 3" xfId="13138"/>
    <cellStyle name="Navadno 3 2 3 2 6 2 3 3 2" xfId="27296"/>
    <cellStyle name="Navadno 3 2 3 2 6 2 3 4" xfId="17396"/>
    <cellStyle name="Navadno 3 2 3 2 6 2 3 5" xfId="29940"/>
    <cellStyle name="Navadno 3 2 3 2 6 2 3 6" xfId="31846"/>
    <cellStyle name="Navadno 3 2 3 2 6 2 4" xfId="3278"/>
    <cellStyle name="Navadno 3 2 3 2 6 2 4 2" xfId="7504"/>
    <cellStyle name="Navadno 3 2 3 2 6 2 4 2 2" xfId="21662"/>
    <cellStyle name="Navadno 3 2 3 2 6 2 4 3" xfId="11730"/>
    <cellStyle name="Navadno 3 2 3 2 6 2 4 3 2" xfId="25888"/>
    <cellStyle name="Navadno 3 2 3 2 6 2 4 4" xfId="15988"/>
    <cellStyle name="Navadno 3 2 3 2 6 2 4 5" xfId="29252"/>
    <cellStyle name="Navadno 3 2 3 2 6 2 4 6" xfId="31847"/>
    <cellStyle name="Navadno 3 2 3 2 6 2 5" xfId="1870"/>
    <cellStyle name="Navadno 3 2 3 2 6 2 5 2" xfId="18812"/>
    <cellStyle name="Navadno 3 2 3 2 6 2 6" xfId="6096"/>
    <cellStyle name="Navadno 3 2 3 2 6 2 6 2" xfId="20254"/>
    <cellStyle name="Navadno 3 2 3 2 6 2 7" xfId="10322"/>
    <cellStyle name="Navadno 3 2 3 2 6 2 7 2" xfId="24480"/>
    <cellStyle name="Navadno 3 2 3 2 6 2 8" xfId="14580"/>
    <cellStyle name="Navadno 3 2 3 2 6 2 9" xfId="28532"/>
    <cellStyle name="Navadno 3 2 3 2 6 3" xfId="777"/>
    <cellStyle name="Navadno 3 2 3 2 6 3 10" xfId="31848"/>
    <cellStyle name="Navadno 3 2 3 2 6 3 2" xfId="5038"/>
    <cellStyle name="Navadno 3 2 3 2 6 3 2 2" xfId="9264"/>
    <cellStyle name="Navadno 3 2 3 2 6 3 2 2 2" xfId="23422"/>
    <cellStyle name="Navadno 3 2 3 2 6 3 2 3" xfId="13490"/>
    <cellStyle name="Navadno 3 2 3 2 6 3 2 3 2" xfId="27648"/>
    <cellStyle name="Navadno 3 2 3 2 6 3 2 4" xfId="17748"/>
    <cellStyle name="Navadno 3 2 3 2 6 3 2 5" xfId="30116"/>
    <cellStyle name="Navadno 3 2 3 2 6 3 2 6" xfId="31849"/>
    <cellStyle name="Navadno 3 2 3 2 6 3 3" xfId="3630"/>
    <cellStyle name="Navadno 3 2 3 2 6 3 3 2" xfId="7856"/>
    <cellStyle name="Navadno 3 2 3 2 6 3 3 2 2" xfId="22014"/>
    <cellStyle name="Navadno 3 2 3 2 6 3 3 3" xfId="12082"/>
    <cellStyle name="Navadno 3 2 3 2 6 3 3 3 2" xfId="26240"/>
    <cellStyle name="Navadno 3 2 3 2 6 3 3 4" xfId="16340"/>
    <cellStyle name="Navadno 3 2 3 2 6 3 3 5" xfId="29428"/>
    <cellStyle name="Navadno 3 2 3 2 6 3 3 6" xfId="31850"/>
    <cellStyle name="Navadno 3 2 3 2 6 3 4" xfId="2222"/>
    <cellStyle name="Navadno 3 2 3 2 6 3 4 2" xfId="19164"/>
    <cellStyle name="Navadno 3 2 3 2 6 3 5" xfId="6448"/>
    <cellStyle name="Navadno 3 2 3 2 6 3 5 2" xfId="20606"/>
    <cellStyle name="Navadno 3 2 3 2 6 3 6" xfId="10674"/>
    <cellStyle name="Navadno 3 2 3 2 6 3 6 2" xfId="24832"/>
    <cellStyle name="Navadno 3 2 3 2 6 3 7" xfId="14932"/>
    <cellStyle name="Navadno 3 2 3 2 6 3 8" xfId="28708"/>
    <cellStyle name="Navadno 3 2 3 2 6 3 9" xfId="30820"/>
    <cellStyle name="Navadno 3 2 3 2 6 4" xfId="4462"/>
    <cellStyle name="Navadno 3 2 3 2 6 4 2" xfId="8688"/>
    <cellStyle name="Navadno 3 2 3 2 6 4 2 2" xfId="22846"/>
    <cellStyle name="Navadno 3 2 3 2 6 4 3" xfId="12914"/>
    <cellStyle name="Navadno 3 2 3 2 6 4 3 2" xfId="27072"/>
    <cellStyle name="Navadno 3 2 3 2 6 4 4" xfId="17172"/>
    <cellStyle name="Navadno 3 2 3 2 6 4 5" xfId="29828"/>
    <cellStyle name="Navadno 3 2 3 2 6 4 6" xfId="31851"/>
    <cellStyle name="Navadno 3 2 3 2 6 5" xfId="3054"/>
    <cellStyle name="Navadno 3 2 3 2 6 5 2" xfId="7280"/>
    <cellStyle name="Navadno 3 2 3 2 6 5 2 2" xfId="21438"/>
    <cellStyle name="Navadno 3 2 3 2 6 5 3" xfId="11506"/>
    <cellStyle name="Navadno 3 2 3 2 6 5 3 2" xfId="25664"/>
    <cellStyle name="Navadno 3 2 3 2 6 5 4" xfId="15764"/>
    <cellStyle name="Navadno 3 2 3 2 6 5 5" xfId="29140"/>
    <cellStyle name="Navadno 3 2 3 2 6 5 6" xfId="31852"/>
    <cellStyle name="Navadno 3 2 3 2 6 6" xfId="1646"/>
    <cellStyle name="Navadno 3 2 3 2 6 6 2" xfId="18588"/>
    <cellStyle name="Navadno 3 2 3 2 6 7" xfId="5872"/>
    <cellStyle name="Navadno 3 2 3 2 6 7 2" xfId="20030"/>
    <cellStyle name="Navadno 3 2 3 2 6 8" xfId="10098"/>
    <cellStyle name="Navadno 3 2 3 2 6 8 2" xfId="24256"/>
    <cellStyle name="Navadno 3 2 3 2 6 9" xfId="14356"/>
    <cellStyle name="Navadno 3 2 3 2 7" xfId="318"/>
    <cellStyle name="Navadno 3 2 3 2 7 10" xfId="28489"/>
    <cellStyle name="Navadno 3 2 3 2 7 11" xfId="30589"/>
    <cellStyle name="Navadno 3 2 3 2 7 12" xfId="31853"/>
    <cellStyle name="Navadno 3 2 3 2 7 2" xfId="670"/>
    <cellStyle name="Navadno 3 2 3 2 7 2 10" xfId="30765"/>
    <cellStyle name="Navadno 3 2 3 2 7 2 11" xfId="31854"/>
    <cellStyle name="Navadno 3 2 3 2 7 2 2" xfId="1374"/>
    <cellStyle name="Navadno 3 2 3 2 7 2 2 10" xfId="31855"/>
    <cellStyle name="Navadno 3 2 3 2 7 2 2 2" xfId="5635"/>
    <cellStyle name="Navadno 3 2 3 2 7 2 2 2 2" xfId="9861"/>
    <cellStyle name="Navadno 3 2 3 2 7 2 2 2 2 2" xfId="24019"/>
    <cellStyle name="Navadno 3 2 3 2 7 2 2 2 3" xfId="14087"/>
    <cellStyle name="Navadno 3 2 3 2 7 2 2 2 3 2" xfId="28245"/>
    <cellStyle name="Navadno 3 2 3 2 7 2 2 2 4" xfId="18345"/>
    <cellStyle name="Navadno 3 2 3 2 7 2 2 2 5" xfId="30413"/>
    <cellStyle name="Navadno 3 2 3 2 7 2 2 2 6" xfId="31856"/>
    <cellStyle name="Navadno 3 2 3 2 7 2 2 3" xfId="4227"/>
    <cellStyle name="Navadno 3 2 3 2 7 2 2 3 2" xfId="8453"/>
    <cellStyle name="Navadno 3 2 3 2 7 2 2 3 2 2" xfId="22611"/>
    <cellStyle name="Navadno 3 2 3 2 7 2 2 3 3" xfId="12679"/>
    <cellStyle name="Navadno 3 2 3 2 7 2 2 3 3 2" xfId="26837"/>
    <cellStyle name="Navadno 3 2 3 2 7 2 2 3 4" xfId="16937"/>
    <cellStyle name="Navadno 3 2 3 2 7 2 2 3 5" xfId="29725"/>
    <cellStyle name="Navadno 3 2 3 2 7 2 2 3 6" xfId="31857"/>
    <cellStyle name="Navadno 3 2 3 2 7 2 2 4" xfId="2819"/>
    <cellStyle name="Navadno 3 2 3 2 7 2 2 4 2" xfId="19761"/>
    <cellStyle name="Navadno 3 2 3 2 7 2 2 5" xfId="7045"/>
    <cellStyle name="Navadno 3 2 3 2 7 2 2 5 2" xfId="21203"/>
    <cellStyle name="Navadno 3 2 3 2 7 2 2 6" xfId="11271"/>
    <cellStyle name="Navadno 3 2 3 2 7 2 2 6 2" xfId="25429"/>
    <cellStyle name="Navadno 3 2 3 2 7 2 2 7" xfId="15529"/>
    <cellStyle name="Navadno 3 2 3 2 7 2 2 8" xfId="29005"/>
    <cellStyle name="Navadno 3 2 3 2 7 2 2 9" xfId="31117"/>
    <cellStyle name="Navadno 3 2 3 2 7 2 3" xfId="4931"/>
    <cellStyle name="Navadno 3 2 3 2 7 2 3 2" xfId="9157"/>
    <cellStyle name="Navadno 3 2 3 2 7 2 3 2 2" xfId="23315"/>
    <cellStyle name="Navadno 3 2 3 2 7 2 3 3" xfId="13383"/>
    <cellStyle name="Navadno 3 2 3 2 7 2 3 3 2" xfId="27541"/>
    <cellStyle name="Navadno 3 2 3 2 7 2 3 4" xfId="17641"/>
    <cellStyle name="Navadno 3 2 3 2 7 2 3 5" xfId="30061"/>
    <cellStyle name="Navadno 3 2 3 2 7 2 3 6" xfId="31858"/>
    <cellStyle name="Navadno 3 2 3 2 7 2 4" xfId="3523"/>
    <cellStyle name="Navadno 3 2 3 2 7 2 4 2" xfId="7749"/>
    <cellStyle name="Navadno 3 2 3 2 7 2 4 2 2" xfId="21907"/>
    <cellStyle name="Navadno 3 2 3 2 7 2 4 3" xfId="11975"/>
    <cellStyle name="Navadno 3 2 3 2 7 2 4 3 2" xfId="26133"/>
    <cellStyle name="Navadno 3 2 3 2 7 2 4 4" xfId="16233"/>
    <cellStyle name="Navadno 3 2 3 2 7 2 4 5" xfId="29373"/>
    <cellStyle name="Navadno 3 2 3 2 7 2 4 6" xfId="31859"/>
    <cellStyle name="Navadno 3 2 3 2 7 2 5" xfId="2115"/>
    <cellStyle name="Navadno 3 2 3 2 7 2 5 2" xfId="19057"/>
    <cellStyle name="Navadno 3 2 3 2 7 2 6" xfId="6341"/>
    <cellStyle name="Navadno 3 2 3 2 7 2 6 2" xfId="20499"/>
    <cellStyle name="Navadno 3 2 3 2 7 2 7" xfId="10567"/>
    <cellStyle name="Navadno 3 2 3 2 7 2 7 2" xfId="24725"/>
    <cellStyle name="Navadno 3 2 3 2 7 2 8" xfId="14825"/>
    <cellStyle name="Navadno 3 2 3 2 7 2 9" xfId="28653"/>
    <cellStyle name="Navadno 3 2 3 2 7 3" xfId="1022"/>
    <cellStyle name="Navadno 3 2 3 2 7 3 10" xfId="31860"/>
    <cellStyle name="Navadno 3 2 3 2 7 3 2" xfId="5283"/>
    <cellStyle name="Navadno 3 2 3 2 7 3 2 2" xfId="9509"/>
    <cellStyle name="Navadno 3 2 3 2 7 3 2 2 2" xfId="23667"/>
    <cellStyle name="Navadno 3 2 3 2 7 3 2 3" xfId="13735"/>
    <cellStyle name="Navadno 3 2 3 2 7 3 2 3 2" xfId="27893"/>
    <cellStyle name="Navadno 3 2 3 2 7 3 2 4" xfId="17993"/>
    <cellStyle name="Navadno 3 2 3 2 7 3 2 5" xfId="30237"/>
    <cellStyle name="Navadno 3 2 3 2 7 3 2 6" xfId="31861"/>
    <cellStyle name="Navadno 3 2 3 2 7 3 3" xfId="3875"/>
    <cellStyle name="Navadno 3 2 3 2 7 3 3 2" xfId="8101"/>
    <cellStyle name="Navadno 3 2 3 2 7 3 3 2 2" xfId="22259"/>
    <cellStyle name="Navadno 3 2 3 2 7 3 3 3" xfId="12327"/>
    <cellStyle name="Navadno 3 2 3 2 7 3 3 3 2" xfId="26485"/>
    <cellStyle name="Navadno 3 2 3 2 7 3 3 4" xfId="16585"/>
    <cellStyle name="Navadno 3 2 3 2 7 3 3 5" xfId="29549"/>
    <cellStyle name="Navadno 3 2 3 2 7 3 3 6" xfId="31862"/>
    <cellStyle name="Navadno 3 2 3 2 7 3 4" xfId="2467"/>
    <cellStyle name="Navadno 3 2 3 2 7 3 4 2" xfId="19409"/>
    <cellStyle name="Navadno 3 2 3 2 7 3 5" xfId="6693"/>
    <cellStyle name="Navadno 3 2 3 2 7 3 5 2" xfId="20851"/>
    <cellStyle name="Navadno 3 2 3 2 7 3 6" xfId="10919"/>
    <cellStyle name="Navadno 3 2 3 2 7 3 6 2" xfId="25077"/>
    <cellStyle name="Navadno 3 2 3 2 7 3 7" xfId="15177"/>
    <cellStyle name="Navadno 3 2 3 2 7 3 8" xfId="28829"/>
    <cellStyle name="Navadno 3 2 3 2 7 3 9" xfId="30941"/>
    <cellStyle name="Navadno 3 2 3 2 7 4" xfId="4579"/>
    <cellStyle name="Navadno 3 2 3 2 7 4 2" xfId="8805"/>
    <cellStyle name="Navadno 3 2 3 2 7 4 2 2" xfId="22963"/>
    <cellStyle name="Navadno 3 2 3 2 7 4 3" xfId="13031"/>
    <cellStyle name="Navadno 3 2 3 2 7 4 3 2" xfId="27189"/>
    <cellStyle name="Navadno 3 2 3 2 7 4 4" xfId="17289"/>
    <cellStyle name="Navadno 3 2 3 2 7 4 5" xfId="29885"/>
    <cellStyle name="Navadno 3 2 3 2 7 4 6" xfId="31863"/>
    <cellStyle name="Navadno 3 2 3 2 7 5" xfId="3171"/>
    <cellStyle name="Navadno 3 2 3 2 7 5 2" xfId="7397"/>
    <cellStyle name="Navadno 3 2 3 2 7 5 2 2" xfId="21555"/>
    <cellStyle name="Navadno 3 2 3 2 7 5 3" xfId="11623"/>
    <cellStyle name="Navadno 3 2 3 2 7 5 3 2" xfId="25781"/>
    <cellStyle name="Navadno 3 2 3 2 7 5 4" xfId="15881"/>
    <cellStyle name="Navadno 3 2 3 2 7 5 5" xfId="29197"/>
    <cellStyle name="Navadno 3 2 3 2 7 5 6" xfId="31864"/>
    <cellStyle name="Navadno 3 2 3 2 7 6" xfId="1763"/>
    <cellStyle name="Navadno 3 2 3 2 7 6 2" xfId="18705"/>
    <cellStyle name="Navadno 3 2 3 2 7 7" xfId="5989"/>
    <cellStyle name="Navadno 3 2 3 2 7 7 2" xfId="20147"/>
    <cellStyle name="Navadno 3 2 3 2 7 8" xfId="10215"/>
    <cellStyle name="Navadno 3 2 3 2 7 8 2" xfId="24373"/>
    <cellStyle name="Navadno 3 2 3 2 7 9" xfId="14473"/>
    <cellStyle name="Navadno 3 2 3 2 8" xfId="393"/>
    <cellStyle name="Navadno 3 2 3 2 8 10" xfId="30628"/>
    <cellStyle name="Navadno 3 2 3 2 8 11" xfId="31865"/>
    <cellStyle name="Navadno 3 2 3 2 8 2" xfId="1097"/>
    <cellStyle name="Navadno 3 2 3 2 8 2 10" xfId="31866"/>
    <cellStyle name="Navadno 3 2 3 2 8 2 2" xfId="5358"/>
    <cellStyle name="Navadno 3 2 3 2 8 2 2 2" xfId="9584"/>
    <cellStyle name="Navadno 3 2 3 2 8 2 2 2 2" xfId="23742"/>
    <cellStyle name="Navadno 3 2 3 2 8 2 2 3" xfId="13810"/>
    <cellStyle name="Navadno 3 2 3 2 8 2 2 3 2" xfId="27968"/>
    <cellStyle name="Navadno 3 2 3 2 8 2 2 4" xfId="18068"/>
    <cellStyle name="Navadno 3 2 3 2 8 2 2 5" xfId="30276"/>
    <cellStyle name="Navadno 3 2 3 2 8 2 2 6" xfId="31867"/>
    <cellStyle name="Navadno 3 2 3 2 8 2 3" xfId="3950"/>
    <cellStyle name="Navadno 3 2 3 2 8 2 3 2" xfId="8176"/>
    <cellStyle name="Navadno 3 2 3 2 8 2 3 2 2" xfId="22334"/>
    <cellStyle name="Navadno 3 2 3 2 8 2 3 3" xfId="12402"/>
    <cellStyle name="Navadno 3 2 3 2 8 2 3 3 2" xfId="26560"/>
    <cellStyle name="Navadno 3 2 3 2 8 2 3 4" xfId="16660"/>
    <cellStyle name="Navadno 3 2 3 2 8 2 3 5" xfId="29588"/>
    <cellStyle name="Navadno 3 2 3 2 8 2 3 6" xfId="31868"/>
    <cellStyle name="Navadno 3 2 3 2 8 2 4" xfId="2542"/>
    <cellStyle name="Navadno 3 2 3 2 8 2 4 2" xfId="19484"/>
    <cellStyle name="Navadno 3 2 3 2 8 2 5" xfId="6768"/>
    <cellStyle name="Navadno 3 2 3 2 8 2 5 2" xfId="20926"/>
    <cellStyle name="Navadno 3 2 3 2 8 2 6" xfId="10994"/>
    <cellStyle name="Navadno 3 2 3 2 8 2 6 2" xfId="25152"/>
    <cellStyle name="Navadno 3 2 3 2 8 2 7" xfId="15252"/>
    <cellStyle name="Navadno 3 2 3 2 8 2 8" xfId="28868"/>
    <cellStyle name="Navadno 3 2 3 2 8 2 9" xfId="30980"/>
    <cellStyle name="Navadno 3 2 3 2 8 3" xfId="4654"/>
    <cellStyle name="Navadno 3 2 3 2 8 3 2" xfId="8880"/>
    <cellStyle name="Navadno 3 2 3 2 8 3 2 2" xfId="23038"/>
    <cellStyle name="Navadno 3 2 3 2 8 3 3" xfId="13106"/>
    <cellStyle name="Navadno 3 2 3 2 8 3 3 2" xfId="27264"/>
    <cellStyle name="Navadno 3 2 3 2 8 3 4" xfId="17364"/>
    <cellStyle name="Navadno 3 2 3 2 8 3 5" xfId="29924"/>
    <cellStyle name="Navadno 3 2 3 2 8 3 6" xfId="31869"/>
    <cellStyle name="Navadno 3 2 3 2 8 4" xfId="3246"/>
    <cellStyle name="Navadno 3 2 3 2 8 4 2" xfId="7472"/>
    <cellStyle name="Navadno 3 2 3 2 8 4 2 2" xfId="21630"/>
    <cellStyle name="Navadno 3 2 3 2 8 4 3" xfId="11698"/>
    <cellStyle name="Navadno 3 2 3 2 8 4 3 2" xfId="25856"/>
    <cellStyle name="Navadno 3 2 3 2 8 4 4" xfId="15956"/>
    <cellStyle name="Navadno 3 2 3 2 8 4 5" xfId="29236"/>
    <cellStyle name="Navadno 3 2 3 2 8 4 6" xfId="31870"/>
    <cellStyle name="Navadno 3 2 3 2 8 5" xfId="1838"/>
    <cellStyle name="Navadno 3 2 3 2 8 5 2" xfId="18780"/>
    <cellStyle name="Navadno 3 2 3 2 8 6" xfId="6064"/>
    <cellStyle name="Navadno 3 2 3 2 8 6 2" xfId="20222"/>
    <cellStyle name="Navadno 3 2 3 2 8 7" xfId="10290"/>
    <cellStyle name="Navadno 3 2 3 2 8 7 2" xfId="24448"/>
    <cellStyle name="Navadno 3 2 3 2 8 8" xfId="14548"/>
    <cellStyle name="Navadno 3 2 3 2 8 9" xfId="28516"/>
    <cellStyle name="Navadno 3 2 3 2 9" xfId="745"/>
    <cellStyle name="Navadno 3 2 3 2 9 10" xfId="31871"/>
    <cellStyle name="Navadno 3 2 3 2 9 2" xfId="5006"/>
    <cellStyle name="Navadno 3 2 3 2 9 2 2" xfId="9232"/>
    <cellStyle name="Navadno 3 2 3 2 9 2 2 2" xfId="23390"/>
    <cellStyle name="Navadno 3 2 3 2 9 2 3" xfId="13458"/>
    <cellStyle name="Navadno 3 2 3 2 9 2 3 2" xfId="27616"/>
    <cellStyle name="Navadno 3 2 3 2 9 2 4" xfId="17716"/>
    <cellStyle name="Navadno 3 2 3 2 9 2 5" xfId="30100"/>
    <cellStyle name="Navadno 3 2 3 2 9 2 6" xfId="31872"/>
    <cellStyle name="Navadno 3 2 3 2 9 3" xfId="3598"/>
    <cellStyle name="Navadno 3 2 3 2 9 3 2" xfId="7824"/>
    <cellStyle name="Navadno 3 2 3 2 9 3 2 2" xfId="21982"/>
    <cellStyle name="Navadno 3 2 3 2 9 3 3" xfId="12050"/>
    <cellStyle name="Navadno 3 2 3 2 9 3 3 2" xfId="26208"/>
    <cellStyle name="Navadno 3 2 3 2 9 3 4" xfId="16308"/>
    <cellStyle name="Navadno 3 2 3 2 9 3 5" xfId="29412"/>
    <cellStyle name="Navadno 3 2 3 2 9 3 6" xfId="31873"/>
    <cellStyle name="Navadno 3 2 3 2 9 4" xfId="2190"/>
    <cellStyle name="Navadno 3 2 3 2 9 4 2" xfId="19132"/>
    <cellStyle name="Navadno 3 2 3 2 9 5" xfId="6416"/>
    <cellStyle name="Navadno 3 2 3 2 9 5 2" xfId="20574"/>
    <cellStyle name="Navadno 3 2 3 2 9 6" xfId="10642"/>
    <cellStyle name="Navadno 3 2 3 2 9 6 2" xfId="24800"/>
    <cellStyle name="Navadno 3 2 3 2 9 7" xfId="14900"/>
    <cellStyle name="Navadno 3 2 3 2 9 8" xfId="28692"/>
    <cellStyle name="Navadno 3 2 3 2 9 9" xfId="30804"/>
    <cellStyle name="Navadno 3 2 3 20" xfId="31736"/>
    <cellStyle name="Navadno 3 2 3 3" xfId="87"/>
    <cellStyle name="Navadno 3 2 3 3 10" xfId="9953"/>
    <cellStyle name="Navadno 3 2 3 3 10 2" xfId="24111"/>
    <cellStyle name="Navadno 3 2 3 3 11" xfId="14211"/>
    <cellStyle name="Navadno 3 2 3 3 12" xfId="28364"/>
    <cellStyle name="Navadno 3 2 3 3 13" xfId="30476"/>
    <cellStyle name="Navadno 3 2 3 3 14" xfId="31874"/>
    <cellStyle name="Navadno 3 2 3 3 2" xfId="247"/>
    <cellStyle name="Navadno 3 2 3 3 2 10" xfId="28396"/>
    <cellStyle name="Navadno 3 2 3 3 2 11" xfId="30556"/>
    <cellStyle name="Navadno 3 2 3 3 2 12" xfId="31875"/>
    <cellStyle name="Navadno 3 2 3 3 2 2" xfId="600"/>
    <cellStyle name="Navadno 3 2 3 3 2 2 10" xfId="30732"/>
    <cellStyle name="Navadno 3 2 3 3 2 2 11" xfId="31876"/>
    <cellStyle name="Navadno 3 2 3 3 2 2 2" xfId="1304"/>
    <cellStyle name="Navadno 3 2 3 3 2 2 2 10" xfId="31877"/>
    <cellStyle name="Navadno 3 2 3 3 2 2 2 2" xfId="5565"/>
    <cellStyle name="Navadno 3 2 3 3 2 2 2 2 2" xfId="9791"/>
    <cellStyle name="Navadno 3 2 3 3 2 2 2 2 2 2" xfId="23949"/>
    <cellStyle name="Navadno 3 2 3 3 2 2 2 2 3" xfId="14017"/>
    <cellStyle name="Navadno 3 2 3 3 2 2 2 2 3 2" xfId="28175"/>
    <cellStyle name="Navadno 3 2 3 3 2 2 2 2 4" xfId="18275"/>
    <cellStyle name="Navadno 3 2 3 3 2 2 2 2 5" xfId="30380"/>
    <cellStyle name="Navadno 3 2 3 3 2 2 2 2 6" xfId="31878"/>
    <cellStyle name="Navadno 3 2 3 3 2 2 2 3" xfId="4157"/>
    <cellStyle name="Navadno 3 2 3 3 2 2 2 3 2" xfId="8383"/>
    <cellStyle name="Navadno 3 2 3 3 2 2 2 3 2 2" xfId="22541"/>
    <cellStyle name="Navadno 3 2 3 3 2 2 2 3 3" xfId="12609"/>
    <cellStyle name="Navadno 3 2 3 3 2 2 2 3 3 2" xfId="26767"/>
    <cellStyle name="Navadno 3 2 3 3 2 2 2 3 4" xfId="16867"/>
    <cellStyle name="Navadno 3 2 3 3 2 2 2 3 5" xfId="29692"/>
    <cellStyle name="Navadno 3 2 3 3 2 2 2 3 6" xfId="31879"/>
    <cellStyle name="Navadno 3 2 3 3 2 2 2 4" xfId="2749"/>
    <cellStyle name="Navadno 3 2 3 3 2 2 2 4 2" xfId="19691"/>
    <cellStyle name="Navadno 3 2 3 3 2 2 2 5" xfId="6975"/>
    <cellStyle name="Navadno 3 2 3 3 2 2 2 5 2" xfId="21133"/>
    <cellStyle name="Navadno 3 2 3 3 2 2 2 6" xfId="11201"/>
    <cellStyle name="Navadno 3 2 3 3 2 2 2 6 2" xfId="25359"/>
    <cellStyle name="Navadno 3 2 3 3 2 2 2 7" xfId="15459"/>
    <cellStyle name="Navadno 3 2 3 3 2 2 2 8" xfId="28972"/>
    <cellStyle name="Navadno 3 2 3 3 2 2 2 9" xfId="31084"/>
    <cellStyle name="Navadno 3 2 3 3 2 2 3" xfId="4861"/>
    <cellStyle name="Navadno 3 2 3 3 2 2 3 2" xfId="9087"/>
    <cellStyle name="Navadno 3 2 3 3 2 2 3 2 2" xfId="23245"/>
    <cellStyle name="Navadno 3 2 3 3 2 2 3 3" xfId="13313"/>
    <cellStyle name="Navadno 3 2 3 3 2 2 3 3 2" xfId="27471"/>
    <cellStyle name="Navadno 3 2 3 3 2 2 3 4" xfId="17571"/>
    <cellStyle name="Navadno 3 2 3 3 2 2 3 5" xfId="30028"/>
    <cellStyle name="Navadno 3 2 3 3 2 2 3 6" xfId="31880"/>
    <cellStyle name="Navadno 3 2 3 3 2 2 4" xfId="3453"/>
    <cellStyle name="Navadno 3 2 3 3 2 2 4 2" xfId="7679"/>
    <cellStyle name="Navadno 3 2 3 3 2 2 4 2 2" xfId="21837"/>
    <cellStyle name="Navadno 3 2 3 3 2 2 4 3" xfId="11905"/>
    <cellStyle name="Navadno 3 2 3 3 2 2 4 3 2" xfId="26063"/>
    <cellStyle name="Navadno 3 2 3 3 2 2 4 4" xfId="16163"/>
    <cellStyle name="Navadno 3 2 3 3 2 2 4 5" xfId="29340"/>
    <cellStyle name="Navadno 3 2 3 3 2 2 4 6" xfId="31881"/>
    <cellStyle name="Navadno 3 2 3 3 2 2 5" xfId="2045"/>
    <cellStyle name="Navadno 3 2 3 3 2 2 5 2" xfId="18987"/>
    <cellStyle name="Navadno 3 2 3 3 2 2 6" xfId="6271"/>
    <cellStyle name="Navadno 3 2 3 3 2 2 6 2" xfId="20429"/>
    <cellStyle name="Navadno 3 2 3 3 2 2 7" xfId="10497"/>
    <cellStyle name="Navadno 3 2 3 3 2 2 7 2" xfId="24655"/>
    <cellStyle name="Navadno 3 2 3 3 2 2 8" xfId="14755"/>
    <cellStyle name="Navadno 3 2 3 3 2 2 9" xfId="28620"/>
    <cellStyle name="Navadno 3 2 3 3 2 3" xfId="952"/>
    <cellStyle name="Navadno 3 2 3 3 2 3 10" xfId="31882"/>
    <cellStyle name="Navadno 3 2 3 3 2 3 2" xfId="5213"/>
    <cellStyle name="Navadno 3 2 3 3 2 3 2 2" xfId="9439"/>
    <cellStyle name="Navadno 3 2 3 3 2 3 2 2 2" xfId="23597"/>
    <cellStyle name="Navadno 3 2 3 3 2 3 2 3" xfId="13665"/>
    <cellStyle name="Navadno 3 2 3 3 2 3 2 3 2" xfId="27823"/>
    <cellStyle name="Navadno 3 2 3 3 2 3 2 4" xfId="17923"/>
    <cellStyle name="Navadno 3 2 3 3 2 3 2 5" xfId="30204"/>
    <cellStyle name="Navadno 3 2 3 3 2 3 2 6" xfId="31883"/>
    <cellStyle name="Navadno 3 2 3 3 2 3 3" xfId="3805"/>
    <cellStyle name="Navadno 3 2 3 3 2 3 3 2" xfId="8031"/>
    <cellStyle name="Navadno 3 2 3 3 2 3 3 2 2" xfId="22189"/>
    <cellStyle name="Navadno 3 2 3 3 2 3 3 3" xfId="12257"/>
    <cellStyle name="Navadno 3 2 3 3 2 3 3 3 2" xfId="26415"/>
    <cellStyle name="Navadno 3 2 3 3 2 3 3 4" xfId="16515"/>
    <cellStyle name="Navadno 3 2 3 3 2 3 3 5" xfId="29516"/>
    <cellStyle name="Navadno 3 2 3 3 2 3 3 6" xfId="31884"/>
    <cellStyle name="Navadno 3 2 3 3 2 3 4" xfId="2397"/>
    <cellStyle name="Navadno 3 2 3 3 2 3 4 2" xfId="19339"/>
    <cellStyle name="Navadno 3 2 3 3 2 3 5" xfId="6623"/>
    <cellStyle name="Navadno 3 2 3 3 2 3 5 2" xfId="20781"/>
    <cellStyle name="Navadno 3 2 3 3 2 3 6" xfId="10849"/>
    <cellStyle name="Navadno 3 2 3 3 2 3 6 2" xfId="25007"/>
    <cellStyle name="Navadno 3 2 3 3 2 3 7" xfId="15107"/>
    <cellStyle name="Navadno 3 2 3 3 2 3 8" xfId="28796"/>
    <cellStyle name="Navadno 3 2 3 3 2 3 9" xfId="30908"/>
    <cellStyle name="Navadno 3 2 3 3 2 4" xfId="4509"/>
    <cellStyle name="Navadno 3 2 3 3 2 4 2" xfId="8735"/>
    <cellStyle name="Navadno 3 2 3 3 2 4 2 2" xfId="22893"/>
    <cellStyle name="Navadno 3 2 3 3 2 4 3" xfId="12961"/>
    <cellStyle name="Navadno 3 2 3 3 2 4 3 2" xfId="27119"/>
    <cellStyle name="Navadno 3 2 3 3 2 4 4" xfId="17219"/>
    <cellStyle name="Navadno 3 2 3 3 2 4 5" xfId="29852"/>
    <cellStyle name="Navadno 3 2 3 3 2 4 6" xfId="31885"/>
    <cellStyle name="Navadno 3 2 3 3 2 5" xfId="3101"/>
    <cellStyle name="Navadno 3 2 3 3 2 5 2" xfId="7327"/>
    <cellStyle name="Navadno 3 2 3 3 2 5 2 2" xfId="21485"/>
    <cellStyle name="Navadno 3 2 3 3 2 5 3" xfId="11553"/>
    <cellStyle name="Navadno 3 2 3 3 2 5 3 2" xfId="25711"/>
    <cellStyle name="Navadno 3 2 3 3 2 5 4" xfId="15811"/>
    <cellStyle name="Navadno 3 2 3 3 2 5 5" xfId="29164"/>
    <cellStyle name="Navadno 3 2 3 3 2 5 6" xfId="31886"/>
    <cellStyle name="Navadno 3 2 3 3 2 6" xfId="1693"/>
    <cellStyle name="Navadno 3 2 3 3 2 6 2" xfId="18635"/>
    <cellStyle name="Navadno 3 2 3 3 2 7" xfId="5919"/>
    <cellStyle name="Navadno 3 2 3 3 2 7 2" xfId="20077"/>
    <cellStyle name="Navadno 3 2 3 3 2 8" xfId="10145"/>
    <cellStyle name="Navadno 3 2 3 3 2 8 2" xfId="24303"/>
    <cellStyle name="Navadno 3 2 3 3 2 9" xfId="14403"/>
    <cellStyle name="Navadno 3 2 3 3 3" xfId="327"/>
    <cellStyle name="Navadno 3 2 3 3 3 10" xfId="28413"/>
    <cellStyle name="Navadno 3 2 3 3 3 11" xfId="30594"/>
    <cellStyle name="Navadno 3 2 3 3 3 12" xfId="31887"/>
    <cellStyle name="Navadno 3 2 3 3 3 2" xfId="679"/>
    <cellStyle name="Navadno 3 2 3 3 3 2 10" xfId="30770"/>
    <cellStyle name="Navadno 3 2 3 3 3 2 11" xfId="31888"/>
    <cellStyle name="Navadno 3 2 3 3 3 2 2" xfId="1383"/>
    <cellStyle name="Navadno 3 2 3 3 3 2 2 10" xfId="31889"/>
    <cellStyle name="Navadno 3 2 3 3 3 2 2 2" xfId="5644"/>
    <cellStyle name="Navadno 3 2 3 3 3 2 2 2 2" xfId="9870"/>
    <cellStyle name="Navadno 3 2 3 3 3 2 2 2 2 2" xfId="24028"/>
    <cellStyle name="Navadno 3 2 3 3 3 2 2 2 3" xfId="14096"/>
    <cellStyle name="Navadno 3 2 3 3 3 2 2 2 3 2" xfId="28254"/>
    <cellStyle name="Navadno 3 2 3 3 3 2 2 2 4" xfId="18354"/>
    <cellStyle name="Navadno 3 2 3 3 3 2 2 2 5" xfId="30418"/>
    <cellStyle name="Navadno 3 2 3 3 3 2 2 2 6" xfId="31890"/>
    <cellStyle name="Navadno 3 2 3 3 3 2 2 3" xfId="4236"/>
    <cellStyle name="Navadno 3 2 3 3 3 2 2 3 2" xfId="8462"/>
    <cellStyle name="Navadno 3 2 3 3 3 2 2 3 2 2" xfId="22620"/>
    <cellStyle name="Navadno 3 2 3 3 3 2 2 3 3" xfId="12688"/>
    <cellStyle name="Navadno 3 2 3 3 3 2 2 3 3 2" xfId="26846"/>
    <cellStyle name="Navadno 3 2 3 3 3 2 2 3 4" xfId="16946"/>
    <cellStyle name="Navadno 3 2 3 3 3 2 2 3 5" xfId="29730"/>
    <cellStyle name="Navadno 3 2 3 3 3 2 2 3 6" xfId="31891"/>
    <cellStyle name="Navadno 3 2 3 3 3 2 2 4" xfId="2828"/>
    <cellStyle name="Navadno 3 2 3 3 3 2 2 4 2" xfId="19770"/>
    <cellStyle name="Navadno 3 2 3 3 3 2 2 5" xfId="7054"/>
    <cellStyle name="Navadno 3 2 3 3 3 2 2 5 2" xfId="21212"/>
    <cellStyle name="Navadno 3 2 3 3 3 2 2 6" xfId="11280"/>
    <cellStyle name="Navadno 3 2 3 3 3 2 2 6 2" xfId="25438"/>
    <cellStyle name="Navadno 3 2 3 3 3 2 2 7" xfId="15538"/>
    <cellStyle name="Navadno 3 2 3 3 3 2 2 8" xfId="29010"/>
    <cellStyle name="Navadno 3 2 3 3 3 2 2 9" xfId="31122"/>
    <cellStyle name="Navadno 3 2 3 3 3 2 3" xfId="4940"/>
    <cellStyle name="Navadno 3 2 3 3 3 2 3 2" xfId="9166"/>
    <cellStyle name="Navadno 3 2 3 3 3 2 3 2 2" xfId="23324"/>
    <cellStyle name="Navadno 3 2 3 3 3 2 3 3" xfId="13392"/>
    <cellStyle name="Navadno 3 2 3 3 3 2 3 3 2" xfId="27550"/>
    <cellStyle name="Navadno 3 2 3 3 3 2 3 4" xfId="17650"/>
    <cellStyle name="Navadno 3 2 3 3 3 2 3 5" xfId="30066"/>
    <cellStyle name="Navadno 3 2 3 3 3 2 3 6" xfId="31892"/>
    <cellStyle name="Navadno 3 2 3 3 3 2 4" xfId="3532"/>
    <cellStyle name="Navadno 3 2 3 3 3 2 4 2" xfId="7758"/>
    <cellStyle name="Navadno 3 2 3 3 3 2 4 2 2" xfId="21916"/>
    <cellStyle name="Navadno 3 2 3 3 3 2 4 3" xfId="11984"/>
    <cellStyle name="Navadno 3 2 3 3 3 2 4 3 2" xfId="26142"/>
    <cellStyle name="Navadno 3 2 3 3 3 2 4 4" xfId="16242"/>
    <cellStyle name="Navadno 3 2 3 3 3 2 4 5" xfId="29378"/>
    <cellStyle name="Navadno 3 2 3 3 3 2 4 6" xfId="31893"/>
    <cellStyle name="Navadno 3 2 3 3 3 2 5" xfId="2124"/>
    <cellStyle name="Navadno 3 2 3 3 3 2 5 2" xfId="19066"/>
    <cellStyle name="Navadno 3 2 3 3 3 2 6" xfId="6350"/>
    <cellStyle name="Navadno 3 2 3 3 3 2 6 2" xfId="20508"/>
    <cellStyle name="Navadno 3 2 3 3 3 2 7" xfId="10576"/>
    <cellStyle name="Navadno 3 2 3 3 3 2 7 2" xfId="24734"/>
    <cellStyle name="Navadno 3 2 3 3 3 2 8" xfId="14834"/>
    <cellStyle name="Navadno 3 2 3 3 3 2 9" xfId="28658"/>
    <cellStyle name="Navadno 3 2 3 3 3 3" xfId="1031"/>
    <cellStyle name="Navadno 3 2 3 3 3 3 10" xfId="31894"/>
    <cellStyle name="Navadno 3 2 3 3 3 3 2" xfId="5292"/>
    <cellStyle name="Navadno 3 2 3 3 3 3 2 2" xfId="9518"/>
    <cellStyle name="Navadno 3 2 3 3 3 3 2 2 2" xfId="23676"/>
    <cellStyle name="Navadno 3 2 3 3 3 3 2 3" xfId="13744"/>
    <cellStyle name="Navadno 3 2 3 3 3 3 2 3 2" xfId="27902"/>
    <cellStyle name="Navadno 3 2 3 3 3 3 2 4" xfId="18002"/>
    <cellStyle name="Navadno 3 2 3 3 3 3 2 5" xfId="30242"/>
    <cellStyle name="Navadno 3 2 3 3 3 3 2 6" xfId="31895"/>
    <cellStyle name="Navadno 3 2 3 3 3 3 3" xfId="3884"/>
    <cellStyle name="Navadno 3 2 3 3 3 3 3 2" xfId="8110"/>
    <cellStyle name="Navadno 3 2 3 3 3 3 3 2 2" xfId="22268"/>
    <cellStyle name="Navadno 3 2 3 3 3 3 3 3" xfId="12336"/>
    <cellStyle name="Navadno 3 2 3 3 3 3 3 3 2" xfId="26494"/>
    <cellStyle name="Navadno 3 2 3 3 3 3 3 4" xfId="16594"/>
    <cellStyle name="Navadno 3 2 3 3 3 3 3 5" xfId="29554"/>
    <cellStyle name="Navadno 3 2 3 3 3 3 3 6" xfId="31896"/>
    <cellStyle name="Navadno 3 2 3 3 3 3 4" xfId="2476"/>
    <cellStyle name="Navadno 3 2 3 3 3 3 4 2" xfId="19418"/>
    <cellStyle name="Navadno 3 2 3 3 3 3 5" xfId="6702"/>
    <cellStyle name="Navadno 3 2 3 3 3 3 5 2" xfId="20860"/>
    <cellStyle name="Navadno 3 2 3 3 3 3 6" xfId="10928"/>
    <cellStyle name="Navadno 3 2 3 3 3 3 6 2" xfId="25086"/>
    <cellStyle name="Navadno 3 2 3 3 3 3 7" xfId="15186"/>
    <cellStyle name="Navadno 3 2 3 3 3 3 8" xfId="28834"/>
    <cellStyle name="Navadno 3 2 3 3 3 3 9" xfId="30946"/>
    <cellStyle name="Navadno 3 2 3 3 3 4" xfId="4588"/>
    <cellStyle name="Navadno 3 2 3 3 3 4 2" xfId="8814"/>
    <cellStyle name="Navadno 3 2 3 3 3 4 2 2" xfId="22972"/>
    <cellStyle name="Navadno 3 2 3 3 3 4 3" xfId="13040"/>
    <cellStyle name="Navadno 3 2 3 3 3 4 3 2" xfId="27198"/>
    <cellStyle name="Navadno 3 2 3 3 3 4 4" xfId="17298"/>
    <cellStyle name="Navadno 3 2 3 3 3 4 5" xfId="29890"/>
    <cellStyle name="Navadno 3 2 3 3 3 4 6" xfId="31897"/>
    <cellStyle name="Navadno 3 2 3 3 3 5" xfId="3180"/>
    <cellStyle name="Navadno 3 2 3 3 3 5 2" xfId="7406"/>
    <cellStyle name="Navadno 3 2 3 3 3 5 2 2" xfId="21564"/>
    <cellStyle name="Navadno 3 2 3 3 3 5 3" xfId="11632"/>
    <cellStyle name="Navadno 3 2 3 3 3 5 3 2" xfId="25790"/>
    <cellStyle name="Navadno 3 2 3 3 3 5 4" xfId="15890"/>
    <cellStyle name="Navadno 3 2 3 3 3 5 5" xfId="29202"/>
    <cellStyle name="Navadno 3 2 3 3 3 5 6" xfId="31898"/>
    <cellStyle name="Navadno 3 2 3 3 3 6" xfId="1772"/>
    <cellStyle name="Navadno 3 2 3 3 3 6 2" xfId="18714"/>
    <cellStyle name="Navadno 3 2 3 3 3 7" xfId="5998"/>
    <cellStyle name="Navadno 3 2 3 3 3 7 2" xfId="20156"/>
    <cellStyle name="Navadno 3 2 3 3 3 8" xfId="10224"/>
    <cellStyle name="Navadno 3 2 3 3 3 8 2" xfId="24382"/>
    <cellStyle name="Navadno 3 2 3 3 3 9" xfId="14482"/>
    <cellStyle name="Navadno 3 2 3 3 4" xfId="472"/>
    <cellStyle name="Navadno 3 2 3 3 4 10" xfId="30668"/>
    <cellStyle name="Navadno 3 2 3 3 4 11" xfId="31899"/>
    <cellStyle name="Navadno 3 2 3 3 4 2" xfId="1176"/>
    <cellStyle name="Navadno 3 2 3 3 4 2 10" xfId="31900"/>
    <cellStyle name="Navadno 3 2 3 3 4 2 2" xfId="5437"/>
    <cellStyle name="Navadno 3 2 3 3 4 2 2 2" xfId="9663"/>
    <cellStyle name="Navadno 3 2 3 3 4 2 2 2 2" xfId="23821"/>
    <cellStyle name="Navadno 3 2 3 3 4 2 2 3" xfId="13889"/>
    <cellStyle name="Navadno 3 2 3 3 4 2 2 3 2" xfId="28047"/>
    <cellStyle name="Navadno 3 2 3 3 4 2 2 4" xfId="18147"/>
    <cellStyle name="Navadno 3 2 3 3 4 2 2 5" xfId="30316"/>
    <cellStyle name="Navadno 3 2 3 3 4 2 2 6" xfId="31901"/>
    <cellStyle name="Navadno 3 2 3 3 4 2 3" xfId="4029"/>
    <cellStyle name="Navadno 3 2 3 3 4 2 3 2" xfId="8255"/>
    <cellStyle name="Navadno 3 2 3 3 4 2 3 2 2" xfId="22413"/>
    <cellStyle name="Navadno 3 2 3 3 4 2 3 3" xfId="12481"/>
    <cellStyle name="Navadno 3 2 3 3 4 2 3 3 2" xfId="26639"/>
    <cellStyle name="Navadno 3 2 3 3 4 2 3 4" xfId="16739"/>
    <cellStyle name="Navadno 3 2 3 3 4 2 3 5" xfId="29628"/>
    <cellStyle name="Navadno 3 2 3 3 4 2 3 6" xfId="31902"/>
    <cellStyle name="Navadno 3 2 3 3 4 2 4" xfId="2621"/>
    <cellStyle name="Navadno 3 2 3 3 4 2 4 2" xfId="19563"/>
    <cellStyle name="Navadno 3 2 3 3 4 2 5" xfId="6847"/>
    <cellStyle name="Navadno 3 2 3 3 4 2 5 2" xfId="21005"/>
    <cellStyle name="Navadno 3 2 3 3 4 2 6" xfId="11073"/>
    <cellStyle name="Navadno 3 2 3 3 4 2 6 2" xfId="25231"/>
    <cellStyle name="Navadno 3 2 3 3 4 2 7" xfId="15331"/>
    <cellStyle name="Navadno 3 2 3 3 4 2 8" xfId="28908"/>
    <cellStyle name="Navadno 3 2 3 3 4 2 9" xfId="31020"/>
    <cellStyle name="Navadno 3 2 3 3 4 3" xfId="4733"/>
    <cellStyle name="Navadno 3 2 3 3 4 3 2" xfId="8959"/>
    <cellStyle name="Navadno 3 2 3 3 4 3 2 2" xfId="23117"/>
    <cellStyle name="Navadno 3 2 3 3 4 3 3" xfId="13185"/>
    <cellStyle name="Navadno 3 2 3 3 4 3 3 2" xfId="27343"/>
    <cellStyle name="Navadno 3 2 3 3 4 3 4" xfId="17443"/>
    <cellStyle name="Navadno 3 2 3 3 4 3 5" xfId="29964"/>
    <cellStyle name="Navadno 3 2 3 3 4 3 6" xfId="31903"/>
    <cellStyle name="Navadno 3 2 3 3 4 4" xfId="3325"/>
    <cellStyle name="Navadno 3 2 3 3 4 4 2" xfId="7551"/>
    <cellStyle name="Navadno 3 2 3 3 4 4 2 2" xfId="21709"/>
    <cellStyle name="Navadno 3 2 3 3 4 4 3" xfId="11777"/>
    <cellStyle name="Navadno 3 2 3 3 4 4 3 2" xfId="25935"/>
    <cellStyle name="Navadno 3 2 3 3 4 4 4" xfId="16035"/>
    <cellStyle name="Navadno 3 2 3 3 4 4 5" xfId="29276"/>
    <cellStyle name="Navadno 3 2 3 3 4 4 6" xfId="31904"/>
    <cellStyle name="Navadno 3 2 3 3 4 5" xfId="1917"/>
    <cellStyle name="Navadno 3 2 3 3 4 5 2" xfId="18859"/>
    <cellStyle name="Navadno 3 2 3 3 4 6" xfId="6143"/>
    <cellStyle name="Navadno 3 2 3 3 4 6 2" xfId="20301"/>
    <cellStyle name="Navadno 3 2 3 3 4 7" xfId="10369"/>
    <cellStyle name="Navadno 3 2 3 3 4 7 2" xfId="24527"/>
    <cellStyle name="Navadno 3 2 3 3 4 8" xfId="14627"/>
    <cellStyle name="Navadno 3 2 3 3 4 9" xfId="28556"/>
    <cellStyle name="Navadno 3 2 3 3 5" xfId="824"/>
    <cellStyle name="Navadno 3 2 3 3 5 10" xfId="31905"/>
    <cellStyle name="Navadno 3 2 3 3 5 2" xfId="5085"/>
    <cellStyle name="Navadno 3 2 3 3 5 2 2" xfId="9311"/>
    <cellStyle name="Navadno 3 2 3 3 5 2 2 2" xfId="23469"/>
    <cellStyle name="Navadno 3 2 3 3 5 2 3" xfId="13537"/>
    <cellStyle name="Navadno 3 2 3 3 5 2 3 2" xfId="27695"/>
    <cellStyle name="Navadno 3 2 3 3 5 2 4" xfId="17795"/>
    <cellStyle name="Navadno 3 2 3 3 5 2 5" xfId="30140"/>
    <cellStyle name="Navadno 3 2 3 3 5 2 6" xfId="31906"/>
    <cellStyle name="Navadno 3 2 3 3 5 3" xfId="3677"/>
    <cellStyle name="Navadno 3 2 3 3 5 3 2" xfId="7903"/>
    <cellStyle name="Navadno 3 2 3 3 5 3 2 2" xfId="22061"/>
    <cellStyle name="Navadno 3 2 3 3 5 3 3" xfId="12129"/>
    <cellStyle name="Navadno 3 2 3 3 5 3 3 2" xfId="26287"/>
    <cellStyle name="Navadno 3 2 3 3 5 3 4" xfId="16387"/>
    <cellStyle name="Navadno 3 2 3 3 5 3 5" xfId="29452"/>
    <cellStyle name="Navadno 3 2 3 3 5 3 6" xfId="31907"/>
    <cellStyle name="Navadno 3 2 3 3 5 4" xfId="2269"/>
    <cellStyle name="Navadno 3 2 3 3 5 4 2" xfId="19211"/>
    <cellStyle name="Navadno 3 2 3 3 5 5" xfId="6495"/>
    <cellStyle name="Navadno 3 2 3 3 5 5 2" xfId="20653"/>
    <cellStyle name="Navadno 3 2 3 3 5 6" xfId="10721"/>
    <cellStyle name="Navadno 3 2 3 3 5 6 2" xfId="24879"/>
    <cellStyle name="Navadno 3 2 3 3 5 7" xfId="14979"/>
    <cellStyle name="Navadno 3 2 3 3 5 8" xfId="28732"/>
    <cellStyle name="Navadno 3 2 3 3 5 9" xfId="30844"/>
    <cellStyle name="Navadno 3 2 3 3 6" xfId="4349"/>
    <cellStyle name="Navadno 3 2 3 3 6 2" xfId="8575"/>
    <cellStyle name="Navadno 3 2 3 3 6 2 2" xfId="22733"/>
    <cellStyle name="Navadno 3 2 3 3 6 3" xfId="12801"/>
    <cellStyle name="Navadno 3 2 3 3 6 3 2" xfId="26959"/>
    <cellStyle name="Navadno 3 2 3 3 6 4" xfId="17059"/>
    <cellStyle name="Navadno 3 2 3 3 6 5" xfId="29772"/>
    <cellStyle name="Navadno 3 2 3 3 6 6" xfId="31908"/>
    <cellStyle name="Navadno 3 2 3 3 7" xfId="2941"/>
    <cellStyle name="Navadno 3 2 3 3 7 2" xfId="7167"/>
    <cellStyle name="Navadno 3 2 3 3 7 2 2" xfId="21325"/>
    <cellStyle name="Navadno 3 2 3 3 7 3" xfId="11393"/>
    <cellStyle name="Navadno 3 2 3 3 7 3 2" xfId="25551"/>
    <cellStyle name="Navadno 3 2 3 3 7 4" xfId="15651"/>
    <cellStyle name="Navadno 3 2 3 3 7 5" xfId="29084"/>
    <cellStyle name="Navadno 3 2 3 3 7 6" xfId="31909"/>
    <cellStyle name="Navadno 3 2 3 3 8" xfId="1501"/>
    <cellStyle name="Navadno 3 2 3 3 8 2" xfId="18443"/>
    <cellStyle name="Navadno 3 2 3 3 9" xfId="5727"/>
    <cellStyle name="Navadno 3 2 3 3 9 2" xfId="19885"/>
    <cellStyle name="Navadno 3 2 3 4" xfId="119"/>
    <cellStyle name="Navadno 3 2 3 4 10" xfId="14275"/>
    <cellStyle name="Navadno 3 2 3 4 11" xfId="28380"/>
    <cellStyle name="Navadno 3 2 3 4 12" xfId="30492"/>
    <cellStyle name="Navadno 3 2 3 4 13" xfId="31910"/>
    <cellStyle name="Navadno 3 2 3 4 2" xfId="279"/>
    <cellStyle name="Navadno 3 2 3 4 2 10" xfId="28476"/>
    <cellStyle name="Navadno 3 2 3 4 2 11" xfId="30572"/>
    <cellStyle name="Navadno 3 2 3 4 2 12" xfId="31911"/>
    <cellStyle name="Navadno 3 2 3 4 2 2" xfId="632"/>
    <cellStyle name="Navadno 3 2 3 4 2 2 10" xfId="30748"/>
    <cellStyle name="Navadno 3 2 3 4 2 2 11" xfId="31912"/>
    <cellStyle name="Navadno 3 2 3 4 2 2 2" xfId="1336"/>
    <cellStyle name="Navadno 3 2 3 4 2 2 2 10" xfId="31913"/>
    <cellStyle name="Navadno 3 2 3 4 2 2 2 2" xfId="5597"/>
    <cellStyle name="Navadno 3 2 3 4 2 2 2 2 2" xfId="9823"/>
    <cellStyle name="Navadno 3 2 3 4 2 2 2 2 2 2" xfId="23981"/>
    <cellStyle name="Navadno 3 2 3 4 2 2 2 2 3" xfId="14049"/>
    <cellStyle name="Navadno 3 2 3 4 2 2 2 2 3 2" xfId="28207"/>
    <cellStyle name="Navadno 3 2 3 4 2 2 2 2 4" xfId="18307"/>
    <cellStyle name="Navadno 3 2 3 4 2 2 2 2 5" xfId="30396"/>
    <cellStyle name="Navadno 3 2 3 4 2 2 2 2 6" xfId="31914"/>
    <cellStyle name="Navadno 3 2 3 4 2 2 2 3" xfId="4189"/>
    <cellStyle name="Navadno 3 2 3 4 2 2 2 3 2" xfId="8415"/>
    <cellStyle name="Navadno 3 2 3 4 2 2 2 3 2 2" xfId="22573"/>
    <cellStyle name="Navadno 3 2 3 4 2 2 2 3 3" xfId="12641"/>
    <cellStyle name="Navadno 3 2 3 4 2 2 2 3 3 2" xfId="26799"/>
    <cellStyle name="Navadno 3 2 3 4 2 2 2 3 4" xfId="16899"/>
    <cellStyle name="Navadno 3 2 3 4 2 2 2 3 5" xfId="29708"/>
    <cellStyle name="Navadno 3 2 3 4 2 2 2 3 6" xfId="31915"/>
    <cellStyle name="Navadno 3 2 3 4 2 2 2 4" xfId="2781"/>
    <cellStyle name="Navadno 3 2 3 4 2 2 2 4 2" xfId="19723"/>
    <cellStyle name="Navadno 3 2 3 4 2 2 2 5" xfId="7007"/>
    <cellStyle name="Navadno 3 2 3 4 2 2 2 5 2" xfId="21165"/>
    <cellStyle name="Navadno 3 2 3 4 2 2 2 6" xfId="11233"/>
    <cellStyle name="Navadno 3 2 3 4 2 2 2 6 2" xfId="25391"/>
    <cellStyle name="Navadno 3 2 3 4 2 2 2 7" xfId="15491"/>
    <cellStyle name="Navadno 3 2 3 4 2 2 2 8" xfId="28988"/>
    <cellStyle name="Navadno 3 2 3 4 2 2 2 9" xfId="31100"/>
    <cellStyle name="Navadno 3 2 3 4 2 2 3" xfId="4893"/>
    <cellStyle name="Navadno 3 2 3 4 2 2 3 2" xfId="9119"/>
    <cellStyle name="Navadno 3 2 3 4 2 2 3 2 2" xfId="23277"/>
    <cellStyle name="Navadno 3 2 3 4 2 2 3 3" xfId="13345"/>
    <cellStyle name="Navadno 3 2 3 4 2 2 3 3 2" xfId="27503"/>
    <cellStyle name="Navadno 3 2 3 4 2 2 3 4" xfId="17603"/>
    <cellStyle name="Navadno 3 2 3 4 2 2 3 5" xfId="30044"/>
    <cellStyle name="Navadno 3 2 3 4 2 2 3 6" xfId="31916"/>
    <cellStyle name="Navadno 3 2 3 4 2 2 4" xfId="3485"/>
    <cellStyle name="Navadno 3 2 3 4 2 2 4 2" xfId="7711"/>
    <cellStyle name="Navadno 3 2 3 4 2 2 4 2 2" xfId="21869"/>
    <cellStyle name="Navadno 3 2 3 4 2 2 4 3" xfId="11937"/>
    <cellStyle name="Navadno 3 2 3 4 2 2 4 3 2" xfId="26095"/>
    <cellStyle name="Navadno 3 2 3 4 2 2 4 4" xfId="16195"/>
    <cellStyle name="Navadno 3 2 3 4 2 2 4 5" xfId="29356"/>
    <cellStyle name="Navadno 3 2 3 4 2 2 4 6" xfId="31917"/>
    <cellStyle name="Navadno 3 2 3 4 2 2 5" xfId="2077"/>
    <cellStyle name="Navadno 3 2 3 4 2 2 5 2" xfId="19019"/>
    <cellStyle name="Navadno 3 2 3 4 2 2 6" xfId="6303"/>
    <cellStyle name="Navadno 3 2 3 4 2 2 6 2" xfId="20461"/>
    <cellStyle name="Navadno 3 2 3 4 2 2 7" xfId="10529"/>
    <cellStyle name="Navadno 3 2 3 4 2 2 7 2" xfId="24687"/>
    <cellStyle name="Navadno 3 2 3 4 2 2 8" xfId="14787"/>
    <cellStyle name="Navadno 3 2 3 4 2 2 9" xfId="28636"/>
    <cellStyle name="Navadno 3 2 3 4 2 3" xfId="984"/>
    <cellStyle name="Navadno 3 2 3 4 2 3 10" xfId="31918"/>
    <cellStyle name="Navadno 3 2 3 4 2 3 2" xfId="5245"/>
    <cellStyle name="Navadno 3 2 3 4 2 3 2 2" xfId="9471"/>
    <cellStyle name="Navadno 3 2 3 4 2 3 2 2 2" xfId="23629"/>
    <cellStyle name="Navadno 3 2 3 4 2 3 2 3" xfId="13697"/>
    <cellStyle name="Navadno 3 2 3 4 2 3 2 3 2" xfId="27855"/>
    <cellStyle name="Navadno 3 2 3 4 2 3 2 4" xfId="17955"/>
    <cellStyle name="Navadno 3 2 3 4 2 3 2 5" xfId="30220"/>
    <cellStyle name="Navadno 3 2 3 4 2 3 2 6" xfId="31919"/>
    <cellStyle name="Navadno 3 2 3 4 2 3 3" xfId="3837"/>
    <cellStyle name="Navadno 3 2 3 4 2 3 3 2" xfId="8063"/>
    <cellStyle name="Navadno 3 2 3 4 2 3 3 2 2" xfId="22221"/>
    <cellStyle name="Navadno 3 2 3 4 2 3 3 3" xfId="12289"/>
    <cellStyle name="Navadno 3 2 3 4 2 3 3 3 2" xfId="26447"/>
    <cellStyle name="Navadno 3 2 3 4 2 3 3 4" xfId="16547"/>
    <cellStyle name="Navadno 3 2 3 4 2 3 3 5" xfId="29532"/>
    <cellStyle name="Navadno 3 2 3 4 2 3 3 6" xfId="31920"/>
    <cellStyle name="Navadno 3 2 3 4 2 3 4" xfId="2429"/>
    <cellStyle name="Navadno 3 2 3 4 2 3 4 2" xfId="19371"/>
    <cellStyle name="Navadno 3 2 3 4 2 3 5" xfId="6655"/>
    <cellStyle name="Navadno 3 2 3 4 2 3 5 2" xfId="20813"/>
    <cellStyle name="Navadno 3 2 3 4 2 3 6" xfId="10881"/>
    <cellStyle name="Navadno 3 2 3 4 2 3 6 2" xfId="25039"/>
    <cellStyle name="Navadno 3 2 3 4 2 3 7" xfId="15139"/>
    <cellStyle name="Navadno 3 2 3 4 2 3 8" xfId="28812"/>
    <cellStyle name="Navadno 3 2 3 4 2 3 9" xfId="30924"/>
    <cellStyle name="Navadno 3 2 3 4 2 4" xfId="4541"/>
    <cellStyle name="Navadno 3 2 3 4 2 4 2" xfId="8767"/>
    <cellStyle name="Navadno 3 2 3 4 2 4 2 2" xfId="22925"/>
    <cellStyle name="Navadno 3 2 3 4 2 4 3" xfId="12993"/>
    <cellStyle name="Navadno 3 2 3 4 2 4 3 2" xfId="27151"/>
    <cellStyle name="Navadno 3 2 3 4 2 4 4" xfId="17251"/>
    <cellStyle name="Navadno 3 2 3 4 2 4 5" xfId="29868"/>
    <cellStyle name="Navadno 3 2 3 4 2 4 6" xfId="31921"/>
    <cellStyle name="Navadno 3 2 3 4 2 5" xfId="3133"/>
    <cellStyle name="Navadno 3 2 3 4 2 5 2" xfId="7359"/>
    <cellStyle name="Navadno 3 2 3 4 2 5 2 2" xfId="21517"/>
    <cellStyle name="Navadno 3 2 3 4 2 5 3" xfId="11585"/>
    <cellStyle name="Navadno 3 2 3 4 2 5 3 2" xfId="25743"/>
    <cellStyle name="Navadno 3 2 3 4 2 5 4" xfId="15843"/>
    <cellStyle name="Navadno 3 2 3 4 2 5 5" xfId="29180"/>
    <cellStyle name="Navadno 3 2 3 4 2 5 6" xfId="31922"/>
    <cellStyle name="Navadno 3 2 3 4 2 6" xfId="1725"/>
    <cellStyle name="Navadno 3 2 3 4 2 6 2" xfId="18667"/>
    <cellStyle name="Navadno 3 2 3 4 2 7" xfId="5951"/>
    <cellStyle name="Navadno 3 2 3 4 2 7 2" xfId="20109"/>
    <cellStyle name="Navadno 3 2 3 4 2 8" xfId="10177"/>
    <cellStyle name="Navadno 3 2 3 4 2 8 2" xfId="24335"/>
    <cellStyle name="Navadno 3 2 3 4 2 9" xfId="14435"/>
    <cellStyle name="Navadno 3 2 3 4 3" xfId="504"/>
    <cellStyle name="Navadno 3 2 3 4 3 10" xfId="30684"/>
    <cellStyle name="Navadno 3 2 3 4 3 11" xfId="31923"/>
    <cellStyle name="Navadno 3 2 3 4 3 2" xfId="1208"/>
    <cellStyle name="Navadno 3 2 3 4 3 2 10" xfId="31924"/>
    <cellStyle name="Navadno 3 2 3 4 3 2 2" xfId="5469"/>
    <cellStyle name="Navadno 3 2 3 4 3 2 2 2" xfId="9695"/>
    <cellStyle name="Navadno 3 2 3 4 3 2 2 2 2" xfId="23853"/>
    <cellStyle name="Navadno 3 2 3 4 3 2 2 3" xfId="13921"/>
    <cellStyle name="Navadno 3 2 3 4 3 2 2 3 2" xfId="28079"/>
    <cellStyle name="Navadno 3 2 3 4 3 2 2 4" xfId="18179"/>
    <cellStyle name="Navadno 3 2 3 4 3 2 2 5" xfId="30332"/>
    <cellStyle name="Navadno 3 2 3 4 3 2 2 6" xfId="31925"/>
    <cellStyle name="Navadno 3 2 3 4 3 2 3" xfId="4061"/>
    <cellStyle name="Navadno 3 2 3 4 3 2 3 2" xfId="8287"/>
    <cellStyle name="Navadno 3 2 3 4 3 2 3 2 2" xfId="22445"/>
    <cellStyle name="Navadno 3 2 3 4 3 2 3 3" xfId="12513"/>
    <cellStyle name="Navadno 3 2 3 4 3 2 3 3 2" xfId="26671"/>
    <cellStyle name="Navadno 3 2 3 4 3 2 3 4" xfId="16771"/>
    <cellStyle name="Navadno 3 2 3 4 3 2 3 5" xfId="29644"/>
    <cellStyle name="Navadno 3 2 3 4 3 2 3 6" xfId="31926"/>
    <cellStyle name="Navadno 3 2 3 4 3 2 4" xfId="2653"/>
    <cellStyle name="Navadno 3 2 3 4 3 2 4 2" xfId="19595"/>
    <cellStyle name="Navadno 3 2 3 4 3 2 5" xfId="6879"/>
    <cellStyle name="Navadno 3 2 3 4 3 2 5 2" xfId="21037"/>
    <cellStyle name="Navadno 3 2 3 4 3 2 6" xfId="11105"/>
    <cellStyle name="Navadno 3 2 3 4 3 2 6 2" xfId="25263"/>
    <cellStyle name="Navadno 3 2 3 4 3 2 7" xfId="15363"/>
    <cellStyle name="Navadno 3 2 3 4 3 2 8" xfId="28924"/>
    <cellStyle name="Navadno 3 2 3 4 3 2 9" xfId="31036"/>
    <cellStyle name="Navadno 3 2 3 4 3 3" xfId="4765"/>
    <cellStyle name="Navadno 3 2 3 4 3 3 2" xfId="8991"/>
    <cellStyle name="Navadno 3 2 3 4 3 3 2 2" xfId="23149"/>
    <cellStyle name="Navadno 3 2 3 4 3 3 3" xfId="13217"/>
    <cellStyle name="Navadno 3 2 3 4 3 3 3 2" xfId="27375"/>
    <cellStyle name="Navadno 3 2 3 4 3 3 4" xfId="17475"/>
    <cellStyle name="Navadno 3 2 3 4 3 3 5" xfId="29980"/>
    <cellStyle name="Navadno 3 2 3 4 3 3 6" xfId="31927"/>
    <cellStyle name="Navadno 3 2 3 4 3 4" xfId="3357"/>
    <cellStyle name="Navadno 3 2 3 4 3 4 2" xfId="7583"/>
    <cellStyle name="Navadno 3 2 3 4 3 4 2 2" xfId="21741"/>
    <cellStyle name="Navadno 3 2 3 4 3 4 3" xfId="11809"/>
    <cellStyle name="Navadno 3 2 3 4 3 4 3 2" xfId="25967"/>
    <cellStyle name="Navadno 3 2 3 4 3 4 4" xfId="16067"/>
    <cellStyle name="Navadno 3 2 3 4 3 4 5" xfId="29292"/>
    <cellStyle name="Navadno 3 2 3 4 3 4 6" xfId="31928"/>
    <cellStyle name="Navadno 3 2 3 4 3 5" xfId="1949"/>
    <cellStyle name="Navadno 3 2 3 4 3 5 2" xfId="18891"/>
    <cellStyle name="Navadno 3 2 3 4 3 6" xfId="6175"/>
    <cellStyle name="Navadno 3 2 3 4 3 6 2" xfId="20333"/>
    <cellStyle name="Navadno 3 2 3 4 3 7" xfId="10401"/>
    <cellStyle name="Navadno 3 2 3 4 3 7 2" xfId="24559"/>
    <cellStyle name="Navadno 3 2 3 4 3 8" xfId="14659"/>
    <cellStyle name="Navadno 3 2 3 4 3 9" xfId="28572"/>
    <cellStyle name="Navadno 3 2 3 4 4" xfId="856"/>
    <cellStyle name="Navadno 3 2 3 4 4 10" xfId="31929"/>
    <cellStyle name="Navadno 3 2 3 4 4 2" xfId="5117"/>
    <cellStyle name="Navadno 3 2 3 4 4 2 2" xfId="9343"/>
    <cellStyle name="Navadno 3 2 3 4 4 2 2 2" xfId="23501"/>
    <cellStyle name="Navadno 3 2 3 4 4 2 3" xfId="13569"/>
    <cellStyle name="Navadno 3 2 3 4 4 2 3 2" xfId="27727"/>
    <cellStyle name="Navadno 3 2 3 4 4 2 4" xfId="17827"/>
    <cellStyle name="Navadno 3 2 3 4 4 2 5" xfId="30156"/>
    <cellStyle name="Navadno 3 2 3 4 4 2 6" xfId="31930"/>
    <cellStyle name="Navadno 3 2 3 4 4 3" xfId="3709"/>
    <cellStyle name="Navadno 3 2 3 4 4 3 2" xfId="7935"/>
    <cellStyle name="Navadno 3 2 3 4 4 3 2 2" xfId="22093"/>
    <cellStyle name="Navadno 3 2 3 4 4 3 3" xfId="12161"/>
    <cellStyle name="Navadno 3 2 3 4 4 3 3 2" xfId="26319"/>
    <cellStyle name="Navadno 3 2 3 4 4 3 4" xfId="16419"/>
    <cellStyle name="Navadno 3 2 3 4 4 3 5" xfId="29468"/>
    <cellStyle name="Navadno 3 2 3 4 4 3 6" xfId="31931"/>
    <cellStyle name="Navadno 3 2 3 4 4 4" xfId="2301"/>
    <cellStyle name="Navadno 3 2 3 4 4 4 2" xfId="19243"/>
    <cellStyle name="Navadno 3 2 3 4 4 5" xfId="6527"/>
    <cellStyle name="Navadno 3 2 3 4 4 5 2" xfId="20685"/>
    <cellStyle name="Navadno 3 2 3 4 4 6" xfId="10753"/>
    <cellStyle name="Navadno 3 2 3 4 4 6 2" xfId="24911"/>
    <cellStyle name="Navadno 3 2 3 4 4 7" xfId="15011"/>
    <cellStyle name="Navadno 3 2 3 4 4 8" xfId="28748"/>
    <cellStyle name="Navadno 3 2 3 4 4 9" xfId="30860"/>
    <cellStyle name="Navadno 3 2 3 4 5" xfId="4381"/>
    <cellStyle name="Navadno 3 2 3 4 5 2" xfId="8607"/>
    <cellStyle name="Navadno 3 2 3 4 5 2 2" xfId="22765"/>
    <cellStyle name="Navadno 3 2 3 4 5 3" xfId="12833"/>
    <cellStyle name="Navadno 3 2 3 4 5 3 2" xfId="26991"/>
    <cellStyle name="Navadno 3 2 3 4 5 4" xfId="17091"/>
    <cellStyle name="Navadno 3 2 3 4 5 5" xfId="29788"/>
    <cellStyle name="Navadno 3 2 3 4 5 6" xfId="31932"/>
    <cellStyle name="Navadno 3 2 3 4 6" xfId="2973"/>
    <cellStyle name="Navadno 3 2 3 4 6 2" xfId="7199"/>
    <cellStyle name="Navadno 3 2 3 4 6 2 2" xfId="21357"/>
    <cellStyle name="Navadno 3 2 3 4 6 3" xfId="11425"/>
    <cellStyle name="Navadno 3 2 3 4 6 3 2" xfId="25583"/>
    <cellStyle name="Navadno 3 2 3 4 6 4" xfId="15683"/>
    <cellStyle name="Navadno 3 2 3 4 6 5" xfId="29100"/>
    <cellStyle name="Navadno 3 2 3 4 6 6" xfId="31933"/>
    <cellStyle name="Navadno 3 2 3 4 7" xfId="1565"/>
    <cellStyle name="Navadno 3 2 3 4 7 2" xfId="18507"/>
    <cellStyle name="Navadno 3 2 3 4 8" xfId="5791"/>
    <cellStyle name="Navadno 3 2 3 4 8 2" xfId="19949"/>
    <cellStyle name="Navadno 3 2 3 4 9" xfId="10017"/>
    <cellStyle name="Navadno 3 2 3 4 9 2" xfId="24175"/>
    <cellStyle name="Navadno 3 2 3 5" xfId="49"/>
    <cellStyle name="Navadno 3 2 3 5 10" xfId="14243"/>
    <cellStyle name="Navadno 3 2 3 5 11" xfId="28348"/>
    <cellStyle name="Navadno 3 2 3 5 12" xfId="30460"/>
    <cellStyle name="Navadno 3 2 3 5 13" xfId="31934"/>
    <cellStyle name="Navadno 3 2 3 5 2" xfId="215"/>
    <cellStyle name="Navadno 3 2 3 5 2 10" xfId="28460"/>
    <cellStyle name="Navadno 3 2 3 5 2 11" xfId="30540"/>
    <cellStyle name="Navadno 3 2 3 5 2 12" xfId="31935"/>
    <cellStyle name="Navadno 3 2 3 5 2 2" xfId="568"/>
    <cellStyle name="Navadno 3 2 3 5 2 2 10" xfId="30716"/>
    <cellStyle name="Navadno 3 2 3 5 2 2 11" xfId="31936"/>
    <cellStyle name="Navadno 3 2 3 5 2 2 2" xfId="1272"/>
    <cellStyle name="Navadno 3 2 3 5 2 2 2 10" xfId="31937"/>
    <cellStyle name="Navadno 3 2 3 5 2 2 2 2" xfId="5533"/>
    <cellStyle name="Navadno 3 2 3 5 2 2 2 2 2" xfId="9759"/>
    <cellStyle name="Navadno 3 2 3 5 2 2 2 2 2 2" xfId="23917"/>
    <cellStyle name="Navadno 3 2 3 5 2 2 2 2 3" xfId="13985"/>
    <cellStyle name="Navadno 3 2 3 5 2 2 2 2 3 2" xfId="28143"/>
    <cellStyle name="Navadno 3 2 3 5 2 2 2 2 4" xfId="18243"/>
    <cellStyle name="Navadno 3 2 3 5 2 2 2 2 5" xfId="30364"/>
    <cellStyle name="Navadno 3 2 3 5 2 2 2 2 6" xfId="31938"/>
    <cellStyle name="Navadno 3 2 3 5 2 2 2 3" xfId="4125"/>
    <cellStyle name="Navadno 3 2 3 5 2 2 2 3 2" xfId="8351"/>
    <cellStyle name="Navadno 3 2 3 5 2 2 2 3 2 2" xfId="22509"/>
    <cellStyle name="Navadno 3 2 3 5 2 2 2 3 3" xfId="12577"/>
    <cellStyle name="Navadno 3 2 3 5 2 2 2 3 3 2" xfId="26735"/>
    <cellStyle name="Navadno 3 2 3 5 2 2 2 3 4" xfId="16835"/>
    <cellStyle name="Navadno 3 2 3 5 2 2 2 3 5" xfId="29676"/>
    <cellStyle name="Navadno 3 2 3 5 2 2 2 3 6" xfId="31939"/>
    <cellStyle name="Navadno 3 2 3 5 2 2 2 4" xfId="2717"/>
    <cellStyle name="Navadno 3 2 3 5 2 2 2 4 2" xfId="19659"/>
    <cellStyle name="Navadno 3 2 3 5 2 2 2 5" xfId="6943"/>
    <cellStyle name="Navadno 3 2 3 5 2 2 2 5 2" xfId="21101"/>
    <cellStyle name="Navadno 3 2 3 5 2 2 2 6" xfId="11169"/>
    <cellStyle name="Navadno 3 2 3 5 2 2 2 6 2" xfId="25327"/>
    <cellStyle name="Navadno 3 2 3 5 2 2 2 7" xfId="15427"/>
    <cellStyle name="Navadno 3 2 3 5 2 2 2 8" xfId="28956"/>
    <cellStyle name="Navadno 3 2 3 5 2 2 2 9" xfId="31068"/>
    <cellStyle name="Navadno 3 2 3 5 2 2 3" xfId="4829"/>
    <cellStyle name="Navadno 3 2 3 5 2 2 3 2" xfId="9055"/>
    <cellStyle name="Navadno 3 2 3 5 2 2 3 2 2" xfId="23213"/>
    <cellStyle name="Navadno 3 2 3 5 2 2 3 3" xfId="13281"/>
    <cellStyle name="Navadno 3 2 3 5 2 2 3 3 2" xfId="27439"/>
    <cellStyle name="Navadno 3 2 3 5 2 2 3 4" xfId="17539"/>
    <cellStyle name="Navadno 3 2 3 5 2 2 3 5" xfId="30012"/>
    <cellStyle name="Navadno 3 2 3 5 2 2 3 6" xfId="31940"/>
    <cellStyle name="Navadno 3 2 3 5 2 2 4" xfId="3421"/>
    <cellStyle name="Navadno 3 2 3 5 2 2 4 2" xfId="7647"/>
    <cellStyle name="Navadno 3 2 3 5 2 2 4 2 2" xfId="21805"/>
    <cellStyle name="Navadno 3 2 3 5 2 2 4 3" xfId="11873"/>
    <cellStyle name="Navadno 3 2 3 5 2 2 4 3 2" xfId="26031"/>
    <cellStyle name="Navadno 3 2 3 5 2 2 4 4" xfId="16131"/>
    <cellStyle name="Navadno 3 2 3 5 2 2 4 5" xfId="29324"/>
    <cellStyle name="Navadno 3 2 3 5 2 2 4 6" xfId="31941"/>
    <cellStyle name="Navadno 3 2 3 5 2 2 5" xfId="2013"/>
    <cellStyle name="Navadno 3 2 3 5 2 2 5 2" xfId="18955"/>
    <cellStyle name="Navadno 3 2 3 5 2 2 6" xfId="6239"/>
    <cellStyle name="Navadno 3 2 3 5 2 2 6 2" xfId="20397"/>
    <cellStyle name="Navadno 3 2 3 5 2 2 7" xfId="10465"/>
    <cellStyle name="Navadno 3 2 3 5 2 2 7 2" xfId="24623"/>
    <cellStyle name="Navadno 3 2 3 5 2 2 8" xfId="14723"/>
    <cellStyle name="Navadno 3 2 3 5 2 2 9" xfId="28604"/>
    <cellStyle name="Navadno 3 2 3 5 2 3" xfId="920"/>
    <cellStyle name="Navadno 3 2 3 5 2 3 10" xfId="31942"/>
    <cellStyle name="Navadno 3 2 3 5 2 3 2" xfId="5181"/>
    <cellStyle name="Navadno 3 2 3 5 2 3 2 2" xfId="9407"/>
    <cellStyle name="Navadno 3 2 3 5 2 3 2 2 2" xfId="23565"/>
    <cellStyle name="Navadno 3 2 3 5 2 3 2 3" xfId="13633"/>
    <cellStyle name="Navadno 3 2 3 5 2 3 2 3 2" xfId="27791"/>
    <cellStyle name="Navadno 3 2 3 5 2 3 2 4" xfId="17891"/>
    <cellStyle name="Navadno 3 2 3 5 2 3 2 5" xfId="30188"/>
    <cellStyle name="Navadno 3 2 3 5 2 3 2 6" xfId="31943"/>
    <cellStyle name="Navadno 3 2 3 5 2 3 3" xfId="3773"/>
    <cellStyle name="Navadno 3 2 3 5 2 3 3 2" xfId="7999"/>
    <cellStyle name="Navadno 3 2 3 5 2 3 3 2 2" xfId="22157"/>
    <cellStyle name="Navadno 3 2 3 5 2 3 3 3" xfId="12225"/>
    <cellStyle name="Navadno 3 2 3 5 2 3 3 3 2" xfId="26383"/>
    <cellStyle name="Navadno 3 2 3 5 2 3 3 4" xfId="16483"/>
    <cellStyle name="Navadno 3 2 3 5 2 3 3 5" xfId="29500"/>
    <cellStyle name="Navadno 3 2 3 5 2 3 3 6" xfId="31944"/>
    <cellStyle name="Navadno 3 2 3 5 2 3 4" xfId="2365"/>
    <cellStyle name="Navadno 3 2 3 5 2 3 4 2" xfId="19307"/>
    <cellStyle name="Navadno 3 2 3 5 2 3 5" xfId="6591"/>
    <cellStyle name="Navadno 3 2 3 5 2 3 5 2" xfId="20749"/>
    <cellStyle name="Navadno 3 2 3 5 2 3 6" xfId="10817"/>
    <cellStyle name="Navadno 3 2 3 5 2 3 6 2" xfId="24975"/>
    <cellStyle name="Navadno 3 2 3 5 2 3 7" xfId="15075"/>
    <cellStyle name="Navadno 3 2 3 5 2 3 8" xfId="28780"/>
    <cellStyle name="Navadno 3 2 3 5 2 3 9" xfId="30892"/>
    <cellStyle name="Navadno 3 2 3 5 2 4" xfId="4477"/>
    <cellStyle name="Navadno 3 2 3 5 2 4 2" xfId="8703"/>
    <cellStyle name="Navadno 3 2 3 5 2 4 2 2" xfId="22861"/>
    <cellStyle name="Navadno 3 2 3 5 2 4 3" xfId="12929"/>
    <cellStyle name="Navadno 3 2 3 5 2 4 3 2" xfId="27087"/>
    <cellStyle name="Navadno 3 2 3 5 2 4 4" xfId="17187"/>
    <cellStyle name="Navadno 3 2 3 5 2 4 5" xfId="29836"/>
    <cellStyle name="Navadno 3 2 3 5 2 4 6" xfId="31945"/>
    <cellStyle name="Navadno 3 2 3 5 2 5" xfId="3069"/>
    <cellStyle name="Navadno 3 2 3 5 2 5 2" xfId="7295"/>
    <cellStyle name="Navadno 3 2 3 5 2 5 2 2" xfId="21453"/>
    <cellStyle name="Navadno 3 2 3 5 2 5 3" xfId="11521"/>
    <cellStyle name="Navadno 3 2 3 5 2 5 3 2" xfId="25679"/>
    <cellStyle name="Navadno 3 2 3 5 2 5 4" xfId="15779"/>
    <cellStyle name="Navadno 3 2 3 5 2 5 5" xfId="29148"/>
    <cellStyle name="Navadno 3 2 3 5 2 5 6" xfId="31946"/>
    <cellStyle name="Navadno 3 2 3 5 2 6" xfId="1661"/>
    <cellStyle name="Navadno 3 2 3 5 2 6 2" xfId="18603"/>
    <cellStyle name="Navadno 3 2 3 5 2 7" xfId="5887"/>
    <cellStyle name="Navadno 3 2 3 5 2 7 2" xfId="20045"/>
    <cellStyle name="Navadno 3 2 3 5 2 8" xfId="10113"/>
    <cellStyle name="Navadno 3 2 3 5 2 8 2" xfId="24271"/>
    <cellStyle name="Navadno 3 2 3 5 2 9" xfId="14371"/>
    <cellStyle name="Navadno 3 2 3 5 3" xfId="440"/>
    <cellStyle name="Navadno 3 2 3 5 3 10" xfId="30652"/>
    <cellStyle name="Navadno 3 2 3 5 3 11" xfId="31947"/>
    <cellStyle name="Navadno 3 2 3 5 3 2" xfId="1144"/>
    <cellStyle name="Navadno 3 2 3 5 3 2 10" xfId="31948"/>
    <cellStyle name="Navadno 3 2 3 5 3 2 2" xfId="5405"/>
    <cellStyle name="Navadno 3 2 3 5 3 2 2 2" xfId="9631"/>
    <cellStyle name="Navadno 3 2 3 5 3 2 2 2 2" xfId="23789"/>
    <cellStyle name="Navadno 3 2 3 5 3 2 2 3" xfId="13857"/>
    <cellStyle name="Navadno 3 2 3 5 3 2 2 3 2" xfId="28015"/>
    <cellStyle name="Navadno 3 2 3 5 3 2 2 4" xfId="18115"/>
    <cellStyle name="Navadno 3 2 3 5 3 2 2 5" xfId="30300"/>
    <cellStyle name="Navadno 3 2 3 5 3 2 2 6" xfId="31949"/>
    <cellStyle name="Navadno 3 2 3 5 3 2 3" xfId="3997"/>
    <cellStyle name="Navadno 3 2 3 5 3 2 3 2" xfId="8223"/>
    <cellStyle name="Navadno 3 2 3 5 3 2 3 2 2" xfId="22381"/>
    <cellStyle name="Navadno 3 2 3 5 3 2 3 3" xfId="12449"/>
    <cellStyle name="Navadno 3 2 3 5 3 2 3 3 2" xfId="26607"/>
    <cellStyle name="Navadno 3 2 3 5 3 2 3 4" xfId="16707"/>
    <cellStyle name="Navadno 3 2 3 5 3 2 3 5" xfId="29612"/>
    <cellStyle name="Navadno 3 2 3 5 3 2 3 6" xfId="31950"/>
    <cellStyle name="Navadno 3 2 3 5 3 2 4" xfId="2589"/>
    <cellStyle name="Navadno 3 2 3 5 3 2 4 2" xfId="19531"/>
    <cellStyle name="Navadno 3 2 3 5 3 2 5" xfId="6815"/>
    <cellStyle name="Navadno 3 2 3 5 3 2 5 2" xfId="20973"/>
    <cellStyle name="Navadno 3 2 3 5 3 2 6" xfId="11041"/>
    <cellStyle name="Navadno 3 2 3 5 3 2 6 2" xfId="25199"/>
    <cellStyle name="Navadno 3 2 3 5 3 2 7" xfId="15299"/>
    <cellStyle name="Navadno 3 2 3 5 3 2 8" xfId="28892"/>
    <cellStyle name="Navadno 3 2 3 5 3 2 9" xfId="31004"/>
    <cellStyle name="Navadno 3 2 3 5 3 3" xfId="4701"/>
    <cellStyle name="Navadno 3 2 3 5 3 3 2" xfId="8927"/>
    <cellStyle name="Navadno 3 2 3 5 3 3 2 2" xfId="23085"/>
    <cellStyle name="Navadno 3 2 3 5 3 3 3" xfId="13153"/>
    <cellStyle name="Navadno 3 2 3 5 3 3 3 2" xfId="27311"/>
    <cellStyle name="Navadno 3 2 3 5 3 3 4" xfId="17411"/>
    <cellStyle name="Navadno 3 2 3 5 3 3 5" xfId="29948"/>
    <cellStyle name="Navadno 3 2 3 5 3 3 6" xfId="31951"/>
    <cellStyle name="Navadno 3 2 3 5 3 4" xfId="3293"/>
    <cellStyle name="Navadno 3 2 3 5 3 4 2" xfId="7519"/>
    <cellStyle name="Navadno 3 2 3 5 3 4 2 2" xfId="21677"/>
    <cellStyle name="Navadno 3 2 3 5 3 4 3" xfId="11745"/>
    <cellStyle name="Navadno 3 2 3 5 3 4 3 2" xfId="25903"/>
    <cellStyle name="Navadno 3 2 3 5 3 4 4" xfId="16003"/>
    <cellStyle name="Navadno 3 2 3 5 3 4 5" xfId="29260"/>
    <cellStyle name="Navadno 3 2 3 5 3 4 6" xfId="31952"/>
    <cellStyle name="Navadno 3 2 3 5 3 5" xfId="1885"/>
    <cellStyle name="Navadno 3 2 3 5 3 5 2" xfId="18827"/>
    <cellStyle name="Navadno 3 2 3 5 3 6" xfId="6111"/>
    <cellStyle name="Navadno 3 2 3 5 3 6 2" xfId="20269"/>
    <cellStyle name="Navadno 3 2 3 5 3 7" xfId="10337"/>
    <cellStyle name="Navadno 3 2 3 5 3 7 2" xfId="24495"/>
    <cellStyle name="Navadno 3 2 3 5 3 8" xfId="14595"/>
    <cellStyle name="Navadno 3 2 3 5 3 9" xfId="28540"/>
    <cellStyle name="Navadno 3 2 3 5 4" xfId="792"/>
    <cellStyle name="Navadno 3 2 3 5 4 10" xfId="31953"/>
    <cellStyle name="Navadno 3 2 3 5 4 2" xfId="5053"/>
    <cellStyle name="Navadno 3 2 3 5 4 2 2" xfId="9279"/>
    <cellStyle name="Navadno 3 2 3 5 4 2 2 2" xfId="23437"/>
    <cellStyle name="Navadno 3 2 3 5 4 2 3" xfId="13505"/>
    <cellStyle name="Navadno 3 2 3 5 4 2 3 2" xfId="27663"/>
    <cellStyle name="Navadno 3 2 3 5 4 2 4" xfId="17763"/>
    <cellStyle name="Navadno 3 2 3 5 4 2 5" xfId="30124"/>
    <cellStyle name="Navadno 3 2 3 5 4 2 6" xfId="31954"/>
    <cellStyle name="Navadno 3 2 3 5 4 3" xfId="3645"/>
    <cellStyle name="Navadno 3 2 3 5 4 3 2" xfId="7871"/>
    <cellStyle name="Navadno 3 2 3 5 4 3 2 2" xfId="22029"/>
    <cellStyle name="Navadno 3 2 3 5 4 3 3" xfId="12097"/>
    <cellStyle name="Navadno 3 2 3 5 4 3 3 2" xfId="26255"/>
    <cellStyle name="Navadno 3 2 3 5 4 3 4" xfId="16355"/>
    <cellStyle name="Navadno 3 2 3 5 4 3 5" xfId="29436"/>
    <cellStyle name="Navadno 3 2 3 5 4 3 6" xfId="31955"/>
    <cellStyle name="Navadno 3 2 3 5 4 4" xfId="2237"/>
    <cellStyle name="Navadno 3 2 3 5 4 4 2" xfId="19179"/>
    <cellStyle name="Navadno 3 2 3 5 4 5" xfId="6463"/>
    <cellStyle name="Navadno 3 2 3 5 4 5 2" xfId="20621"/>
    <cellStyle name="Navadno 3 2 3 5 4 6" xfId="10689"/>
    <cellStyle name="Navadno 3 2 3 5 4 6 2" xfId="24847"/>
    <cellStyle name="Navadno 3 2 3 5 4 7" xfId="14947"/>
    <cellStyle name="Navadno 3 2 3 5 4 8" xfId="28716"/>
    <cellStyle name="Navadno 3 2 3 5 4 9" xfId="30828"/>
    <cellStyle name="Navadno 3 2 3 5 5" xfId="4317"/>
    <cellStyle name="Navadno 3 2 3 5 5 2" xfId="8543"/>
    <cellStyle name="Navadno 3 2 3 5 5 2 2" xfId="22701"/>
    <cellStyle name="Navadno 3 2 3 5 5 3" xfId="12769"/>
    <cellStyle name="Navadno 3 2 3 5 5 3 2" xfId="26927"/>
    <cellStyle name="Navadno 3 2 3 5 5 4" xfId="17027"/>
    <cellStyle name="Navadno 3 2 3 5 5 5" xfId="29756"/>
    <cellStyle name="Navadno 3 2 3 5 5 6" xfId="31956"/>
    <cellStyle name="Navadno 3 2 3 5 6" xfId="2909"/>
    <cellStyle name="Navadno 3 2 3 5 6 2" xfId="7135"/>
    <cellStyle name="Navadno 3 2 3 5 6 2 2" xfId="21293"/>
    <cellStyle name="Navadno 3 2 3 5 6 3" xfId="11361"/>
    <cellStyle name="Navadno 3 2 3 5 6 3 2" xfId="25519"/>
    <cellStyle name="Navadno 3 2 3 5 6 4" xfId="15619"/>
    <cellStyle name="Navadno 3 2 3 5 6 5" xfId="29068"/>
    <cellStyle name="Navadno 3 2 3 5 6 6" xfId="31957"/>
    <cellStyle name="Navadno 3 2 3 5 7" xfId="1533"/>
    <cellStyle name="Navadno 3 2 3 5 7 2" xfId="18475"/>
    <cellStyle name="Navadno 3 2 3 5 8" xfId="5759"/>
    <cellStyle name="Navadno 3 2 3 5 8 2" xfId="19917"/>
    <cellStyle name="Navadno 3 2 3 5 9" xfId="9985"/>
    <cellStyle name="Navadno 3 2 3 5 9 2" xfId="24143"/>
    <cellStyle name="Navadno 3 2 3 6" xfId="152"/>
    <cellStyle name="Navadno 3 2 3 6 10" xfId="28428"/>
    <cellStyle name="Navadno 3 2 3 6 11" xfId="30508"/>
    <cellStyle name="Navadno 3 2 3 6 12" xfId="31958"/>
    <cellStyle name="Navadno 3 2 3 6 2" xfId="537"/>
    <cellStyle name="Navadno 3 2 3 6 2 10" xfId="30700"/>
    <cellStyle name="Navadno 3 2 3 6 2 11" xfId="31959"/>
    <cellStyle name="Navadno 3 2 3 6 2 2" xfId="1241"/>
    <cellStyle name="Navadno 3 2 3 6 2 2 10" xfId="31960"/>
    <cellStyle name="Navadno 3 2 3 6 2 2 2" xfId="5502"/>
    <cellStyle name="Navadno 3 2 3 6 2 2 2 2" xfId="9728"/>
    <cellStyle name="Navadno 3 2 3 6 2 2 2 2 2" xfId="23886"/>
    <cellStyle name="Navadno 3 2 3 6 2 2 2 3" xfId="13954"/>
    <cellStyle name="Navadno 3 2 3 6 2 2 2 3 2" xfId="28112"/>
    <cellStyle name="Navadno 3 2 3 6 2 2 2 4" xfId="18212"/>
    <cellStyle name="Navadno 3 2 3 6 2 2 2 5" xfId="30348"/>
    <cellStyle name="Navadno 3 2 3 6 2 2 2 6" xfId="31961"/>
    <cellStyle name="Navadno 3 2 3 6 2 2 3" xfId="4094"/>
    <cellStyle name="Navadno 3 2 3 6 2 2 3 2" xfId="8320"/>
    <cellStyle name="Navadno 3 2 3 6 2 2 3 2 2" xfId="22478"/>
    <cellStyle name="Navadno 3 2 3 6 2 2 3 3" xfId="12546"/>
    <cellStyle name="Navadno 3 2 3 6 2 2 3 3 2" xfId="26704"/>
    <cellStyle name="Navadno 3 2 3 6 2 2 3 4" xfId="16804"/>
    <cellStyle name="Navadno 3 2 3 6 2 2 3 5" xfId="29660"/>
    <cellStyle name="Navadno 3 2 3 6 2 2 3 6" xfId="31962"/>
    <cellStyle name="Navadno 3 2 3 6 2 2 4" xfId="2686"/>
    <cellStyle name="Navadno 3 2 3 6 2 2 4 2" xfId="19628"/>
    <cellStyle name="Navadno 3 2 3 6 2 2 5" xfId="6912"/>
    <cellStyle name="Navadno 3 2 3 6 2 2 5 2" xfId="21070"/>
    <cellStyle name="Navadno 3 2 3 6 2 2 6" xfId="11138"/>
    <cellStyle name="Navadno 3 2 3 6 2 2 6 2" xfId="25296"/>
    <cellStyle name="Navadno 3 2 3 6 2 2 7" xfId="15396"/>
    <cellStyle name="Navadno 3 2 3 6 2 2 8" xfId="28940"/>
    <cellStyle name="Navadno 3 2 3 6 2 2 9" xfId="31052"/>
    <cellStyle name="Navadno 3 2 3 6 2 3" xfId="4798"/>
    <cellStyle name="Navadno 3 2 3 6 2 3 2" xfId="9024"/>
    <cellStyle name="Navadno 3 2 3 6 2 3 2 2" xfId="23182"/>
    <cellStyle name="Navadno 3 2 3 6 2 3 3" xfId="13250"/>
    <cellStyle name="Navadno 3 2 3 6 2 3 3 2" xfId="27408"/>
    <cellStyle name="Navadno 3 2 3 6 2 3 4" xfId="17508"/>
    <cellStyle name="Navadno 3 2 3 6 2 3 5" xfId="29996"/>
    <cellStyle name="Navadno 3 2 3 6 2 3 6" xfId="31963"/>
    <cellStyle name="Navadno 3 2 3 6 2 4" xfId="3390"/>
    <cellStyle name="Navadno 3 2 3 6 2 4 2" xfId="7616"/>
    <cellStyle name="Navadno 3 2 3 6 2 4 2 2" xfId="21774"/>
    <cellStyle name="Navadno 3 2 3 6 2 4 3" xfId="11842"/>
    <cellStyle name="Navadno 3 2 3 6 2 4 3 2" xfId="26000"/>
    <cellStyle name="Navadno 3 2 3 6 2 4 4" xfId="16100"/>
    <cellStyle name="Navadno 3 2 3 6 2 4 5" xfId="29308"/>
    <cellStyle name="Navadno 3 2 3 6 2 4 6" xfId="31964"/>
    <cellStyle name="Navadno 3 2 3 6 2 5" xfId="1982"/>
    <cellStyle name="Navadno 3 2 3 6 2 5 2" xfId="18924"/>
    <cellStyle name="Navadno 3 2 3 6 2 6" xfId="6208"/>
    <cellStyle name="Navadno 3 2 3 6 2 6 2" xfId="20366"/>
    <cellStyle name="Navadno 3 2 3 6 2 7" xfId="10434"/>
    <cellStyle name="Navadno 3 2 3 6 2 7 2" xfId="24592"/>
    <cellStyle name="Navadno 3 2 3 6 2 8" xfId="14692"/>
    <cellStyle name="Navadno 3 2 3 6 2 9" xfId="28588"/>
    <cellStyle name="Navadno 3 2 3 6 3" xfId="889"/>
    <cellStyle name="Navadno 3 2 3 6 3 10" xfId="31965"/>
    <cellStyle name="Navadno 3 2 3 6 3 2" xfId="5150"/>
    <cellStyle name="Navadno 3 2 3 6 3 2 2" xfId="9376"/>
    <cellStyle name="Navadno 3 2 3 6 3 2 2 2" xfId="23534"/>
    <cellStyle name="Navadno 3 2 3 6 3 2 3" xfId="13602"/>
    <cellStyle name="Navadno 3 2 3 6 3 2 3 2" xfId="27760"/>
    <cellStyle name="Navadno 3 2 3 6 3 2 4" xfId="17860"/>
    <cellStyle name="Navadno 3 2 3 6 3 2 5" xfId="30172"/>
    <cellStyle name="Navadno 3 2 3 6 3 2 6" xfId="31966"/>
    <cellStyle name="Navadno 3 2 3 6 3 3" xfId="3742"/>
    <cellStyle name="Navadno 3 2 3 6 3 3 2" xfId="7968"/>
    <cellStyle name="Navadno 3 2 3 6 3 3 2 2" xfId="22126"/>
    <cellStyle name="Navadno 3 2 3 6 3 3 3" xfId="12194"/>
    <cellStyle name="Navadno 3 2 3 6 3 3 3 2" xfId="26352"/>
    <cellStyle name="Navadno 3 2 3 6 3 3 4" xfId="16452"/>
    <cellStyle name="Navadno 3 2 3 6 3 3 5" xfId="29484"/>
    <cellStyle name="Navadno 3 2 3 6 3 3 6" xfId="31967"/>
    <cellStyle name="Navadno 3 2 3 6 3 4" xfId="2334"/>
    <cellStyle name="Navadno 3 2 3 6 3 4 2" xfId="19276"/>
    <cellStyle name="Navadno 3 2 3 6 3 5" xfId="6560"/>
    <cellStyle name="Navadno 3 2 3 6 3 5 2" xfId="20718"/>
    <cellStyle name="Navadno 3 2 3 6 3 6" xfId="10786"/>
    <cellStyle name="Navadno 3 2 3 6 3 6 2" xfId="24944"/>
    <cellStyle name="Navadno 3 2 3 6 3 7" xfId="15044"/>
    <cellStyle name="Navadno 3 2 3 6 3 8" xfId="28764"/>
    <cellStyle name="Navadno 3 2 3 6 3 9" xfId="30876"/>
    <cellStyle name="Navadno 3 2 3 6 4" xfId="4414"/>
    <cellStyle name="Navadno 3 2 3 6 4 2" xfId="8640"/>
    <cellStyle name="Navadno 3 2 3 6 4 2 2" xfId="22798"/>
    <cellStyle name="Navadno 3 2 3 6 4 3" xfId="12866"/>
    <cellStyle name="Navadno 3 2 3 6 4 3 2" xfId="27024"/>
    <cellStyle name="Navadno 3 2 3 6 4 4" xfId="17124"/>
    <cellStyle name="Navadno 3 2 3 6 4 5" xfId="29804"/>
    <cellStyle name="Navadno 3 2 3 6 4 6" xfId="31968"/>
    <cellStyle name="Navadno 3 2 3 6 5" xfId="3006"/>
    <cellStyle name="Navadno 3 2 3 6 5 2" xfId="7232"/>
    <cellStyle name="Navadno 3 2 3 6 5 2 2" xfId="21390"/>
    <cellStyle name="Navadno 3 2 3 6 5 3" xfId="11458"/>
    <cellStyle name="Navadno 3 2 3 6 5 3 2" xfId="25616"/>
    <cellStyle name="Navadno 3 2 3 6 5 4" xfId="15716"/>
    <cellStyle name="Navadno 3 2 3 6 5 5" xfId="29116"/>
    <cellStyle name="Navadno 3 2 3 6 5 6" xfId="31969"/>
    <cellStyle name="Navadno 3 2 3 6 6" xfId="1598"/>
    <cellStyle name="Navadno 3 2 3 6 6 2" xfId="18540"/>
    <cellStyle name="Navadno 3 2 3 6 7" xfId="5824"/>
    <cellStyle name="Navadno 3 2 3 6 7 2" xfId="19982"/>
    <cellStyle name="Navadno 3 2 3 6 8" xfId="10050"/>
    <cellStyle name="Navadno 3 2 3 6 8 2" xfId="24208"/>
    <cellStyle name="Navadno 3 2 3 6 9" xfId="14308"/>
    <cellStyle name="Navadno 3 2 3 7" xfId="184"/>
    <cellStyle name="Navadno 3 2 3 7 10" xfId="28444"/>
    <cellStyle name="Navadno 3 2 3 7 11" xfId="30524"/>
    <cellStyle name="Navadno 3 2 3 7 12" xfId="31970"/>
    <cellStyle name="Navadno 3 2 3 7 2" xfId="409"/>
    <cellStyle name="Navadno 3 2 3 7 2 10" xfId="30636"/>
    <cellStyle name="Navadno 3 2 3 7 2 11" xfId="31971"/>
    <cellStyle name="Navadno 3 2 3 7 2 2" xfId="1113"/>
    <cellStyle name="Navadno 3 2 3 7 2 2 10" xfId="31972"/>
    <cellStyle name="Navadno 3 2 3 7 2 2 2" xfId="5374"/>
    <cellStyle name="Navadno 3 2 3 7 2 2 2 2" xfId="9600"/>
    <cellStyle name="Navadno 3 2 3 7 2 2 2 2 2" xfId="23758"/>
    <cellStyle name="Navadno 3 2 3 7 2 2 2 3" xfId="13826"/>
    <cellStyle name="Navadno 3 2 3 7 2 2 2 3 2" xfId="27984"/>
    <cellStyle name="Navadno 3 2 3 7 2 2 2 4" xfId="18084"/>
    <cellStyle name="Navadno 3 2 3 7 2 2 2 5" xfId="30284"/>
    <cellStyle name="Navadno 3 2 3 7 2 2 2 6" xfId="31973"/>
    <cellStyle name="Navadno 3 2 3 7 2 2 3" xfId="3966"/>
    <cellStyle name="Navadno 3 2 3 7 2 2 3 2" xfId="8192"/>
    <cellStyle name="Navadno 3 2 3 7 2 2 3 2 2" xfId="22350"/>
    <cellStyle name="Navadno 3 2 3 7 2 2 3 3" xfId="12418"/>
    <cellStyle name="Navadno 3 2 3 7 2 2 3 3 2" xfId="26576"/>
    <cellStyle name="Navadno 3 2 3 7 2 2 3 4" xfId="16676"/>
    <cellStyle name="Navadno 3 2 3 7 2 2 3 5" xfId="29596"/>
    <cellStyle name="Navadno 3 2 3 7 2 2 3 6" xfId="31974"/>
    <cellStyle name="Navadno 3 2 3 7 2 2 4" xfId="2558"/>
    <cellStyle name="Navadno 3 2 3 7 2 2 4 2" xfId="19500"/>
    <cellStyle name="Navadno 3 2 3 7 2 2 5" xfId="6784"/>
    <cellStyle name="Navadno 3 2 3 7 2 2 5 2" xfId="20942"/>
    <cellStyle name="Navadno 3 2 3 7 2 2 6" xfId="11010"/>
    <cellStyle name="Navadno 3 2 3 7 2 2 6 2" xfId="25168"/>
    <cellStyle name="Navadno 3 2 3 7 2 2 7" xfId="15268"/>
    <cellStyle name="Navadno 3 2 3 7 2 2 8" xfId="28876"/>
    <cellStyle name="Navadno 3 2 3 7 2 2 9" xfId="30988"/>
    <cellStyle name="Navadno 3 2 3 7 2 3" xfId="4670"/>
    <cellStyle name="Navadno 3 2 3 7 2 3 2" xfId="8896"/>
    <cellStyle name="Navadno 3 2 3 7 2 3 2 2" xfId="23054"/>
    <cellStyle name="Navadno 3 2 3 7 2 3 3" xfId="13122"/>
    <cellStyle name="Navadno 3 2 3 7 2 3 3 2" xfId="27280"/>
    <cellStyle name="Navadno 3 2 3 7 2 3 4" xfId="17380"/>
    <cellStyle name="Navadno 3 2 3 7 2 3 5" xfId="29932"/>
    <cellStyle name="Navadno 3 2 3 7 2 3 6" xfId="31975"/>
    <cellStyle name="Navadno 3 2 3 7 2 4" xfId="3262"/>
    <cellStyle name="Navadno 3 2 3 7 2 4 2" xfId="7488"/>
    <cellStyle name="Navadno 3 2 3 7 2 4 2 2" xfId="21646"/>
    <cellStyle name="Navadno 3 2 3 7 2 4 3" xfId="11714"/>
    <cellStyle name="Navadno 3 2 3 7 2 4 3 2" xfId="25872"/>
    <cellStyle name="Navadno 3 2 3 7 2 4 4" xfId="15972"/>
    <cellStyle name="Navadno 3 2 3 7 2 4 5" xfId="29244"/>
    <cellStyle name="Navadno 3 2 3 7 2 4 6" xfId="31976"/>
    <cellStyle name="Navadno 3 2 3 7 2 5" xfId="1854"/>
    <cellStyle name="Navadno 3 2 3 7 2 5 2" xfId="18796"/>
    <cellStyle name="Navadno 3 2 3 7 2 6" xfId="6080"/>
    <cellStyle name="Navadno 3 2 3 7 2 6 2" xfId="20238"/>
    <cellStyle name="Navadno 3 2 3 7 2 7" xfId="10306"/>
    <cellStyle name="Navadno 3 2 3 7 2 7 2" xfId="24464"/>
    <cellStyle name="Navadno 3 2 3 7 2 8" xfId="14564"/>
    <cellStyle name="Navadno 3 2 3 7 2 9" xfId="28524"/>
    <cellStyle name="Navadno 3 2 3 7 3" xfId="761"/>
    <cellStyle name="Navadno 3 2 3 7 3 10" xfId="31977"/>
    <cellStyle name="Navadno 3 2 3 7 3 2" xfId="5022"/>
    <cellStyle name="Navadno 3 2 3 7 3 2 2" xfId="9248"/>
    <cellStyle name="Navadno 3 2 3 7 3 2 2 2" xfId="23406"/>
    <cellStyle name="Navadno 3 2 3 7 3 2 3" xfId="13474"/>
    <cellStyle name="Navadno 3 2 3 7 3 2 3 2" xfId="27632"/>
    <cellStyle name="Navadno 3 2 3 7 3 2 4" xfId="17732"/>
    <cellStyle name="Navadno 3 2 3 7 3 2 5" xfId="30108"/>
    <cellStyle name="Navadno 3 2 3 7 3 2 6" xfId="31978"/>
    <cellStyle name="Navadno 3 2 3 7 3 3" xfId="3614"/>
    <cellStyle name="Navadno 3 2 3 7 3 3 2" xfId="7840"/>
    <cellStyle name="Navadno 3 2 3 7 3 3 2 2" xfId="21998"/>
    <cellStyle name="Navadno 3 2 3 7 3 3 3" xfId="12066"/>
    <cellStyle name="Navadno 3 2 3 7 3 3 3 2" xfId="26224"/>
    <cellStyle name="Navadno 3 2 3 7 3 3 4" xfId="16324"/>
    <cellStyle name="Navadno 3 2 3 7 3 3 5" xfId="29420"/>
    <cellStyle name="Navadno 3 2 3 7 3 3 6" xfId="31979"/>
    <cellStyle name="Navadno 3 2 3 7 3 4" xfId="2206"/>
    <cellStyle name="Navadno 3 2 3 7 3 4 2" xfId="19148"/>
    <cellStyle name="Navadno 3 2 3 7 3 5" xfId="6432"/>
    <cellStyle name="Navadno 3 2 3 7 3 5 2" xfId="20590"/>
    <cellStyle name="Navadno 3 2 3 7 3 6" xfId="10658"/>
    <cellStyle name="Navadno 3 2 3 7 3 6 2" xfId="24816"/>
    <cellStyle name="Navadno 3 2 3 7 3 7" xfId="14916"/>
    <cellStyle name="Navadno 3 2 3 7 3 8" xfId="28700"/>
    <cellStyle name="Navadno 3 2 3 7 3 9" xfId="30812"/>
    <cellStyle name="Navadno 3 2 3 7 4" xfId="4446"/>
    <cellStyle name="Navadno 3 2 3 7 4 2" xfId="8672"/>
    <cellStyle name="Navadno 3 2 3 7 4 2 2" xfId="22830"/>
    <cellStyle name="Navadno 3 2 3 7 4 3" xfId="12898"/>
    <cellStyle name="Navadno 3 2 3 7 4 3 2" xfId="27056"/>
    <cellStyle name="Navadno 3 2 3 7 4 4" xfId="17156"/>
    <cellStyle name="Navadno 3 2 3 7 4 5" xfId="29820"/>
    <cellStyle name="Navadno 3 2 3 7 4 6" xfId="31980"/>
    <cellStyle name="Navadno 3 2 3 7 5" xfId="3038"/>
    <cellStyle name="Navadno 3 2 3 7 5 2" xfId="7264"/>
    <cellStyle name="Navadno 3 2 3 7 5 2 2" xfId="21422"/>
    <cellStyle name="Navadno 3 2 3 7 5 3" xfId="11490"/>
    <cellStyle name="Navadno 3 2 3 7 5 3 2" xfId="25648"/>
    <cellStyle name="Navadno 3 2 3 7 5 4" xfId="15748"/>
    <cellStyle name="Navadno 3 2 3 7 5 5" xfId="29132"/>
    <cellStyle name="Navadno 3 2 3 7 5 6" xfId="31981"/>
    <cellStyle name="Navadno 3 2 3 7 6" xfId="1630"/>
    <cellStyle name="Navadno 3 2 3 7 6 2" xfId="18572"/>
    <cellStyle name="Navadno 3 2 3 7 7" xfId="5856"/>
    <cellStyle name="Navadno 3 2 3 7 7 2" xfId="20014"/>
    <cellStyle name="Navadno 3 2 3 7 8" xfId="10082"/>
    <cellStyle name="Navadno 3 2 3 7 8 2" xfId="24240"/>
    <cellStyle name="Navadno 3 2 3 7 9" xfId="14340"/>
    <cellStyle name="Navadno 3 2 3 8" xfId="304"/>
    <cellStyle name="Navadno 3 2 3 8 10" xfId="28487"/>
    <cellStyle name="Navadno 3 2 3 8 11" xfId="30585"/>
    <cellStyle name="Navadno 3 2 3 8 12" xfId="31982"/>
    <cellStyle name="Navadno 3 2 3 8 2" xfId="657"/>
    <cellStyle name="Navadno 3 2 3 8 2 10" xfId="30761"/>
    <cellStyle name="Navadno 3 2 3 8 2 11" xfId="31983"/>
    <cellStyle name="Navadno 3 2 3 8 2 2" xfId="1361"/>
    <cellStyle name="Navadno 3 2 3 8 2 2 10" xfId="31984"/>
    <cellStyle name="Navadno 3 2 3 8 2 2 2" xfId="5622"/>
    <cellStyle name="Navadno 3 2 3 8 2 2 2 2" xfId="9848"/>
    <cellStyle name="Navadno 3 2 3 8 2 2 2 2 2" xfId="24006"/>
    <cellStyle name="Navadno 3 2 3 8 2 2 2 3" xfId="14074"/>
    <cellStyle name="Navadno 3 2 3 8 2 2 2 3 2" xfId="28232"/>
    <cellStyle name="Navadno 3 2 3 8 2 2 2 4" xfId="18332"/>
    <cellStyle name="Navadno 3 2 3 8 2 2 2 5" xfId="30409"/>
    <cellStyle name="Navadno 3 2 3 8 2 2 2 6" xfId="31985"/>
    <cellStyle name="Navadno 3 2 3 8 2 2 3" xfId="4214"/>
    <cellStyle name="Navadno 3 2 3 8 2 2 3 2" xfId="8440"/>
    <cellStyle name="Navadno 3 2 3 8 2 2 3 2 2" xfId="22598"/>
    <cellStyle name="Navadno 3 2 3 8 2 2 3 3" xfId="12666"/>
    <cellStyle name="Navadno 3 2 3 8 2 2 3 3 2" xfId="26824"/>
    <cellStyle name="Navadno 3 2 3 8 2 2 3 4" xfId="16924"/>
    <cellStyle name="Navadno 3 2 3 8 2 2 3 5" xfId="29721"/>
    <cellStyle name="Navadno 3 2 3 8 2 2 3 6" xfId="31986"/>
    <cellStyle name="Navadno 3 2 3 8 2 2 4" xfId="2806"/>
    <cellStyle name="Navadno 3 2 3 8 2 2 4 2" xfId="19748"/>
    <cellStyle name="Navadno 3 2 3 8 2 2 5" xfId="7032"/>
    <cellStyle name="Navadno 3 2 3 8 2 2 5 2" xfId="21190"/>
    <cellStyle name="Navadno 3 2 3 8 2 2 6" xfId="11258"/>
    <cellStyle name="Navadno 3 2 3 8 2 2 6 2" xfId="25416"/>
    <cellStyle name="Navadno 3 2 3 8 2 2 7" xfId="15516"/>
    <cellStyle name="Navadno 3 2 3 8 2 2 8" xfId="29001"/>
    <cellStyle name="Navadno 3 2 3 8 2 2 9" xfId="31113"/>
    <cellStyle name="Navadno 3 2 3 8 2 3" xfId="4918"/>
    <cellStyle name="Navadno 3 2 3 8 2 3 2" xfId="9144"/>
    <cellStyle name="Navadno 3 2 3 8 2 3 2 2" xfId="23302"/>
    <cellStyle name="Navadno 3 2 3 8 2 3 3" xfId="13370"/>
    <cellStyle name="Navadno 3 2 3 8 2 3 3 2" xfId="27528"/>
    <cellStyle name="Navadno 3 2 3 8 2 3 4" xfId="17628"/>
    <cellStyle name="Navadno 3 2 3 8 2 3 5" xfId="30057"/>
    <cellStyle name="Navadno 3 2 3 8 2 3 6" xfId="31987"/>
    <cellStyle name="Navadno 3 2 3 8 2 4" xfId="3510"/>
    <cellStyle name="Navadno 3 2 3 8 2 4 2" xfId="7736"/>
    <cellStyle name="Navadno 3 2 3 8 2 4 2 2" xfId="21894"/>
    <cellStyle name="Navadno 3 2 3 8 2 4 3" xfId="11962"/>
    <cellStyle name="Navadno 3 2 3 8 2 4 3 2" xfId="26120"/>
    <cellStyle name="Navadno 3 2 3 8 2 4 4" xfId="16220"/>
    <cellStyle name="Navadno 3 2 3 8 2 4 5" xfId="29369"/>
    <cellStyle name="Navadno 3 2 3 8 2 4 6" xfId="31988"/>
    <cellStyle name="Navadno 3 2 3 8 2 5" xfId="2102"/>
    <cellStyle name="Navadno 3 2 3 8 2 5 2" xfId="19044"/>
    <cellStyle name="Navadno 3 2 3 8 2 6" xfId="6328"/>
    <cellStyle name="Navadno 3 2 3 8 2 6 2" xfId="20486"/>
    <cellStyle name="Navadno 3 2 3 8 2 7" xfId="10554"/>
    <cellStyle name="Navadno 3 2 3 8 2 7 2" xfId="24712"/>
    <cellStyle name="Navadno 3 2 3 8 2 8" xfId="14812"/>
    <cellStyle name="Navadno 3 2 3 8 2 9" xfId="28649"/>
    <cellStyle name="Navadno 3 2 3 8 3" xfId="1009"/>
    <cellStyle name="Navadno 3 2 3 8 3 10" xfId="31989"/>
    <cellStyle name="Navadno 3 2 3 8 3 2" xfId="5270"/>
    <cellStyle name="Navadno 3 2 3 8 3 2 2" xfId="9496"/>
    <cellStyle name="Navadno 3 2 3 8 3 2 2 2" xfId="23654"/>
    <cellStyle name="Navadno 3 2 3 8 3 2 3" xfId="13722"/>
    <cellStyle name="Navadno 3 2 3 8 3 2 3 2" xfId="27880"/>
    <cellStyle name="Navadno 3 2 3 8 3 2 4" xfId="17980"/>
    <cellStyle name="Navadno 3 2 3 8 3 2 5" xfId="30233"/>
    <cellStyle name="Navadno 3 2 3 8 3 2 6" xfId="31990"/>
    <cellStyle name="Navadno 3 2 3 8 3 3" xfId="3862"/>
    <cellStyle name="Navadno 3 2 3 8 3 3 2" xfId="8088"/>
    <cellStyle name="Navadno 3 2 3 8 3 3 2 2" xfId="22246"/>
    <cellStyle name="Navadno 3 2 3 8 3 3 3" xfId="12314"/>
    <cellStyle name="Navadno 3 2 3 8 3 3 3 2" xfId="26472"/>
    <cellStyle name="Navadno 3 2 3 8 3 3 4" xfId="16572"/>
    <cellStyle name="Navadno 3 2 3 8 3 3 5" xfId="29545"/>
    <cellStyle name="Navadno 3 2 3 8 3 3 6" xfId="31991"/>
    <cellStyle name="Navadno 3 2 3 8 3 4" xfId="2454"/>
    <cellStyle name="Navadno 3 2 3 8 3 4 2" xfId="19396"/>
    <cellStyle name="Navadno 3 2 3 8 3 5" xfId="6680"/>
    <cellStyle name="Navadno 3 2 3 8 3 5 2" xfId="20838"/>
    <cellStyle name="Navadno 3 2 3 8 3 6" xfId="10906"/>
    <cellStyle name="Navadno 3 2 3 8 3 6 2" xfId="25064"/>
    <cellStyle name="Navadno 3 2 3 8 3 7" xfId="15164"/>
    <cellStyle name="Navadno 3 2 3 8 3 8" xfId="28825"/>
    <cellStyle name="Navadno 3 2 3 8 3 9" xfId="30937"/>
    <cellStyle name="Navadno 3 2 3 8 4" xfId="4566"/>
    <cellStyle name="Navadno 3 2 3 8 4 2" xfId="8792"/>
    <cellStyle name="Navadno 3 2 3 8 4 2 2" xfId="22950"/>
    <cellStyle name="Navadno 3 2 3 8 4 3" xfId="13018"/>
    <cellStyle name="Navadno 3 2 3 8 4 3 2" xfId="27176"/>
    <cellStyle name="Navadno 3 2 3 8 4 4" xfId="17276"/>
    <cellStyle name="Navadno 3 2 3 8 4 5" xfId="29881"/>
    <cellStyle name="Navadno 3 2 3 8 4 6" xfId="31992"/>
    <cellStyle name="Navadno 3 2 3 8 5" xfId="3158"/>
    <cellStyle name="Navadno 3 2 3 8 5 2" xfId="7384"/>
    <cellStyle name="Navadno 3 2 3 8 5 2 2" xfId="21542"/>
    <cellStyle name="Navadno 3 2 3 8 5 3" xfId="11610"/>
    <cellStyle name="Navadno 3 2 3 8 5 3 2" xfId="25768"/>
    <cellStyle name="Navadno 3 2 3 8 5 4" xfId="15868"/>
    <cellStyle name="Navadno 3 2 3 8 5 5" xfId="29193"/>
    <cellStyle name="Navadno 3 2 3 8 5 6" xfId="31993"/>
    <cellStyle name="Navadno 3 2 3 8 6" xfId="1750"/>
    <cellStyle name="Navadno 3 2 3 8 6 2" xfId="18692"/>
    <cellStyle name="Navadno 3 2 3 8 7" xfId="5976"/>
    <cellStyle name="Navadno 3 2 3 8 7 2" xfId="20134"/>
    <cellStyle name="Navadno 3 2 3 8 8" xfId="10202"/>
    <cellStyle name="Navadno 3 2 3 8 8 2" xfId="24360"/>
    <cellStyle name="Navadno 3 2 3 8 9" xfId="14460"/>
    <cellStyle name="Navadno 3 2 3 9" xfId="377"/>
    <cellStyle name="Navadno 3 2 3 9 10" xfId="30620"/>
    <cellStyle name="Navadno 3 2 3 9 11" xfId="31994"/>
    <cellStyle name="Navadno 3 2 3 9 2" xfId="1081"/>
    <cellStyle name="Navadno 3 2 3 9 2 10" xfId="31995"/>
    <cellStyle name="Navadno 3 2 3 9 2 2" xfId="5342"/>
    <cellStyle name="Navadno 3 2 3 9 2 2 2" xfId="9568"/>
    <cellStyle name="Navadno 3 2 3 9 2 2 2 2" xfId="23726"/>
    <cellStyle name="Navadno 3 2 3 9 2 2 3" xfId="13794"/>
    <cellStyle name="Navadno 3 2 3 9 2 2 3 2" xfId="27952"/>
    <cellStyle name="Navadno 3 2 3 9 2 2 4" xfId="18052"/>
    <cellStyle name="Navadno 3 2 3 9 2 2 5" xfId="30268"/>
    <cellStyle name="Navadno 3 2 3 9 2 2 6" xfId="31996"/>
    <cellStyle name="Navadno 3 2 3 9 2 3" xfId="3934"/>
    <cellStyle name="Navadno 3 2 3 9 2 3 2" xfId="8160"/>
    <cellStyle name="Navadno 3 2 3 9 2 3 2 2" xfId="22318"/>
    <cellStyle name="Navadno 3 2 3 9 2 3 3" xfId="12386"/>
    <cellStyle name="Navadno 3 2 3 9 2 3 3 2" xfId="26544"/>
    <cellStyle name="Navadno 3 2 3 9 2 3 4" xfId="16644"/>
    <cellStyle name="Navadno 3 2 3 9 2 3 5" xfId="29580"/>
    <cellStyle name="Navadno 3 2 3 9 2 3 6" xfId="31997"/>
    <cellStyle name="Navadno 3 2 3 9 2 4" xfId="2526"/>
    <cellStyle name="Navadno 3 2 3 9 2 4 2" xfId="19468"/>
    <cellStyle name="Navadno 3 2 3 9 2 5" xfId="6752"/>
    <cellStyle name="Navadno 3 2 3 9 2 5 2" xfId="20910"/>
    <cellStyle name="Navadno 3 2 3 9 2 6" xfId="10978"/>
    <cellStyle name="Navadno 3 2 3 9 2 6 2" xfId="25136"/>
    <cellStyle name="Navadno 3 2 3 9 2 7" xfId="15236"/>
    <cellStyle name="Navadno 3 2 3 9 2 8" xfId="28860"/>
    <cellStyle name="Navadno 3 2 3 9 2 9" xfId="30972"/>
    <cellStyle name="Navadno 3 2 3 9 3" xfId="4638"/>
    <cellStyle name="Navadno 3 2 3 9 3 2" xfId="8864"/>
    <cellStyle name="Navadno 3 2 3 9 3 2 2" xfId="23022"/>
    <cellStyle name="Navadno 3 2 3 9 3 3" xfId="13090"/>
    <cellStyle name="Navadno 3 2 3 9 3 3 2" xfId="27248"/>
    <cellStyle name="Navadno 3 2 3 9 3 4" xfId="17348"/>
    <cellStyle name="Navadno 3 2 3 9 3 5" xfId="29916"/>
    <cellStyle name="Navadno 3 2 3 9 3 6" xfId="31998"/>
    <cellStyle name="Navadno 3 2 3 9 4" xfId="3230"/>
    <cellStyle name="Navadno 3 2 3 9 4 2" xfId="7456"/>
    <cellStyle name="Navadno 3 2 3 9 4 2 2" xfId="21614"/>
    <cellStyle name="Navadno 3 2 3 9 4 3" xfId="11682"/>
    <cellStyle name="Navadno 3 2 3 9 4 3 2" xfId="25840"/>
    <cellStyle name="Navadno 3 2 3 9 4 4" xfId="15940"/>
    <cellStyle name="Navadno 3 2 3 9 4 5" xfId="29228"/>
    <cellStyle name="Navadno 3 2 3 9 4 6" xfId="31999"/>
    <cellStyle name="Navadno 3 2 3 9 5" xfId="1822"/>
    <cellStyle name="Navadno 3 2 3 9 5 2" xfId="18764"/>
    <cellStyle name="Navadno 3 2 3 9 6" xfId="6048"/>
    <cellStyle name="Navadno 3 2 3 9 6 2" xfId="20206"/>
    <cellStyle name="Navadno 3 2 3 9 7" xfId="10274"/>
    <cellStyle name="Navadno 3 2 3 9 7 2" xfId="24432"/>
    <cellStyle name="Navadno 3 2 3 9 8" xfId="14532"/>
    <cellStyle name="Navadno 3 2 3 9 9" xfId="28508"/>
    <cellStyle name="Navadno 3 2 4" xfId="26"/>
    <cellStyle name="Navadno 3 2 4 10" xfId="1440"/>
    <cellStyle name="Navadno 3 2 4 10 2" xfId="4294"/>
    <cellStyle name="Navadno 3 2 4 10 2 2" xfId="19828"/>
    <cellStyle name="Navadno 3 2 4 10 3" xfId="8520"/>
    <cellStyle name="Navadno 3 2 4 10 3 2" xfId="22678"/>
    <cellStyle name="Navadno 3 2 4 10 4" xfId="12746"/>
    <cellStyle name="Navadno 3 2 4 10 4 2" xfId="26904"/>
    <cellStyle name="Navadno 3 2 4 10 5" xfId="17004"/>
    <cellStyle name="Navadno 3 2 4 10 6" xfId="29040"/>
    <cellStyle name="Navadno 3 2 4 10 7" xfId="32001"/>
    <cellStyle name="Navadno 3 2 4 11" xfId="2886"/>
    <cellStyle name="Navadno 3 2 4 11 2" xfId="7112"/>
    <cellStyle name="Navadno 3 2 4 11 2 2" xfId="21270"/>
    <cellStyle name="Navadno 3 2 4 11 3" xfId="11338"/>
    <cellStyle name="Navadno 3 2 4 11 3 2" xfId="25496"/>
    <cellStyle name="Navadno 3 2 4 11 4" xfId="15596"/>
    <cellStyle name="Navadno 3 2 4 11 5" xfId="29056"/>
    <cellStyle name="Navadno 3 2 4 11 6" xfId="32002"/>
    <cellStyle name="Navadno 3 2 4 12" xfId="1477"/>
    <cellStyle name="Navadno 3 2 4 12 2" xfId="18419"/>
    <cellStyle name="Navadno 3 2 4 13" xfId="5703"/>
    <cellStyle name="Navadno 3 2 4 13 2" xfId="19861"/>
    <cellStyle name="Navadno 3 2 4 14" xfId="9929"/>
    <cellStyle name="Navadno 3 2 4 14 2" xfId="24087"/>
    <cellStyle name="Navadno 3 2 4 15" xfId="14153"/>
    <cellStyle name="Navadno 3 2 4 15 2" xfId="28311"/>
    <cellStyle name="Navadno 3 2 4 16" xfId="14187"/>
    <cellStyle name="Navadno 3 2 4 17" xfId="28336"/>
    <cellStyle name="Navadno 3 2 4 18" xfId="30448"/>
    <cellStyle name="Navadno 3 2 4 19" xfId="32000"/>
    <cellStyle name="Navadno 3 2 4 2" xfId="95"/>
    <cellStyle name="Navadno 3 2 4 2 10" xfId="9961"/>
    <cellStyle name="Navadno 3 2 4 2 10 2" xfId="24119"/>
    <cellStyle name="Navadno 3 2 4 2 11" xfId="14219"/>
    <cellStyle name="Navadno 3 2 4 2 12" xfId="28368"/>
    <cellStyle name="Navadno 3 2 4 2 13" xfId="30480"/>
    <cellStyle name="Navadno 3 2 4 2 14" xfId="32003"/>
    <cellStyle name="Navadno 3 2 4 2 2" xfId="255"/>
    <cellStyle name="Navadno 3 2 4 2 2 10" xfId="28400"/>
    <cellStyle name="Navadno 3 2 4 2 2 11" xfId="30560"/>
    <cellStyle name="Navadno 3 2 4 2 2 12" xfId="32004"/>
    <cellStyle name="Navadno 3 2 4 2 2 2" xfId="608"/>
    <cellStyle name="Navadno 3 2 4 2 2 2 10" xfId="30736"/>
    <cellStyle name="Navadno 3 2 4 2 2 2 11" xfId="32005"/>
    <cellStyle name="Navadno 3 2 4 2 2 2 2" xfId="1312"/>
    <cellStyle name="Navadno 3 2 4 2 2 2 2 10" xfId="32006"/>
    <cellStyle name="Navadno 3 2 4 2 2 2 2 2" xfId="5573"/>
    <cellStyle name="Navadno 3 2 4 2 2 2 2 2 2" xfId="9799"/>
    <cellStyle name="Navadno 3 2 4 2 2 2 2 2 2 2" xfId="23957"/>
    <cellStyle name="Navadno 3 2 4 2 2 2 2 2 3" xfId="14025"/>
    <cellStyle name="Navadno 3 2 4 2 2 2 2 2 3 2" xfId="28183"/>
    <cellStyle name="Navadno 3 2 4 2 2 2 2 2 4" xfId="18283"/>
    <cellStyle name="Navadno 3 2 4 2 2 2 2 2 5" xfId="30384"/>
    <cellStyle name="Navadno 3 2 4 2 2 2 2 2 6" xfId="32007"/>
    <cellStyle name="Navadno 3 2 4 2 2 2 2 3" xfId="4165"/>
    <cellStyle name="Navadno 3 2 4 2 2 2 2 3 2" xfId="8391"/>
    <cellStyle name="Navadno 3 2 4 2 2 2 2 3 2 2" xfId="22549"/>
    <cellStyle name="Navadno 3 2 4 2 2 2 2 3 3" xfId="12617"/>
    <cellStyle name="Navadno 3 2 4 2 2 2 2 3 3 2" xfId="26775"/>
    <cellStyle name="Navadno 3 2 4 2 2 2 2 3 4" xfId="16875"/>
    <cellStyle name="Navadno 3 2 4 2 2 2 2 3 5" xfId="29696"/>
    <cellStyle name="Navadno 3 2 4 2 2 2 2 3 6" xfId="32008"/>
    <cellStyle name="Navadno 3 2 4 2 2 2 2 4" xfId="2757"/>
    <cellStyle name="Navadno 3 2 4 2 2 2 2 4 2" xfId="19699"/>
    <cellStyle name="Navadno 3 2 4 2 2 2 2 5" xfId="6983"/>
    <cellStyle name="Navadno 3 2 4 2 2 2 2 5 2" xfId="21141"/>
    <cellStyle name="Navadno 3 2 4 2 2 2 2 6" xfId="11209"/>
    <cellStyle name="Navadno 3 2 4 2 2 2 2 6 2" xfId="25367"/>
    <cellStyle name="Navadno 3 2 4 2 2 2 2 7" xfId="15467"/>
    <cellStyle name="Navadno 3 2 4 2 2 2 2 8" xfId="28976"/>
    <cellStyle name="Navadno 3 2 4 2 2 2 2 9" xfId="31088"/>
    <cellStyle name="Navadno 3 2 4 2 2 2 3" xfId="4869"/>
    <cellStyle name="Navadno 3 2 4 2 2 2 3 2" xfId="9095"/>
    <cellStyle name="Navadno 3 2 4 2 2 2 3 2 2" xfId="23253"/>
    <cellStyle name="Navadno 3 2 4 2 2 2 3 3" xfId="13321"/>
    <cellStyle name="Navadno 3 2 4 2 2 2 3 3 2" xfId="27479"/>
    <cellStyle name="Navadno 3 2 4 2 2 2 3 4" xfId="17579"/>
    <cellStyle name="Navadno 3 2 4 2 2 2 3 5" xfId="30032"/>
    <cellStyle name="Navadno 3 2 4 2 2 2 3 6" xfId="32009"/>
    <cellStyle name="Navadno 3 2 4 2 2 2 4" xfId="3461"/>
    <cellStyle name="Navadno 3 2 4 2 2 2 4 2" xfId="7687"/>
    <cellStyle name="Navadno 3 2 4 2 2 2 4 2 2" xfId="21845"/>
    <cellStyle name="Navadno 3 2 4 2 2 2 4 3" xfId="11913"/>
    <cellStyle name="Navadno 3 2 4 2 2 2 4 3 2" xfId="26071"/>
    <cellStyle name="Navadno 3 2 4 2 2 2 4 4" xfId="16171"/>
    <cellStyle name="Navadno 3 2 4 2 2 2 4 5" xfId="29344"/>
    <cellStyle name="Navadno 3 2 4 2 2 2 4 6" xfId="32010"/>
    <cellStyle name="Navadno 3 2 4 2 2 2 5" xfId="2053"/>
    <cellStyle name="Navadno 3 2 4 2 2 2 5 2" xfId="18995"/>
    <cellStyle name="Navadno 3 2 4 2 2 2 6" xfId="6279"/>
    <cellStyle name="Navadno 3 2 4 2 2 2 6 2" xfId="20437"/>
    <cellStyle name="Navadno 3 2 4 2 2 2 7" xfId="10505"/>
    <cellStyle name="Navadno 3 2 4 2 2 2 7 2" xfId="24663"/>
    <cellStyle name="Navadno 3 2 4 2 2 2 8" xfId="14763"/>
    <cellStyle name="Navadno 3 2 4 2 2 2 9" xfId="28624"/>
    <cellStyle name="Navadno 3 2 4 2 2 3" xfId="960"/>
    <cellStyle name="Navadno 3 2 4 2 2 3 10" xfId="32011"/>
    <cellStyle name="Navadno 3 2 4 2 2 3 2" xfId="5221"/>
    <cellStyle name="Navadno 3 2 4 2 2 3 2 2" xfId="9447"/>
    <cellStyle name="Navadno 3 2 4 2 2 3 2 2 2" xfId="23605"/>
    <cellStyle name="Navadno 3 2 4 2 2 3 2 3" xfId="13673"/>
    <cellStyle name="Navadno 3 2 4 2 2 3 2 3 2" xfId="27831"/>
    <cellStyle name="Navadno 3 2 4 2 2 3 2 4" xfId="17931"/>
    <cellStyle name="Navadno 3 2 4 2 2 3 2 5" xfId="30208"/>
    <cellStyle name="Navadno 3 2 4 2 2 3 2 6" xfId="32012"/>
    <cellStyle name="Navadno 3 2 4 2 2 3 3" xfId="3813"/>
    <cellStyle name="Navadno 3 2 4 2 2 3 3 2" xfId="8039"/>
    <cellStyle name="Navadno 3 2 4 2 2 3 3 2 2" xfId="22197"/>
    <cellStyle name="Navadno 3 2 4 2 2 3 3 3" xfId="12265"/>
    <cellStyle name="Navadno 3 2 4 2 2 3 3 3 2" xfId="26423"/>
    <cellStyle name="Navadno 3 2 4 2 2 3 3 4" xfId="16523"/>
    <cellStyle name="Navadno 3 2 4 2 2 3 3 5" xfId="29520"/>
    <cellStyle name="Navadno 3 2 4 2 2 3 3 6" xfId="32013"/>
    <cellStyle name="Navadno 3 2 4 2 2 3 4" xfId="2405"/>
    <cellStyle name="Navadno 3 2 4 2 2 3 4 2" xfId="19347"/>
    <cellStyle name="Navadno 3 2 4 2 2 3 5" xfId="6631"/>
    <cellStyle name="Navadno 3 2 4 2 2 3 5 2" xfId="20789"/>
    <cellStyle name="Navadno 3 2 4 2 2 3 6" xfId="10857"/>
    <cellStyle name="Navadno 3 2 4 2 2 3 6 2" xfId="25015"/>
    <cellStyle name="Navadno 3 2 4 2 2 3 7" xfId="15115"/>
    <cellStyle name="Navadno 3 2 4 2 2 3 8" xfId="28800"/>
    <cellStyle name="Navadno 3 2 4 2 2 3 9" xfId="30912"/>
    <cellStyle name="Navadno 3 2 4 2 2 4" xfId="4517"/>
    <cellStyle name="Navadno 3 2 4 2 2 4 2" xfId="8743"/>
    <cellStyle name="Navadno 3 2 4 2 2 4 2 2" xfId="22901"/>
    <cellStyle name="Navadno 3 2 4 2 2 4 3" xfId="12969"/>
    <cellStyle name="Navadno 3 2 4 2 2 4 3 2" xfId="27127"/>
    <cellStyle name="Navadno 3 2 4 2 2 4 4" xfId="17227"/>
    <cellStyle name="Navadno 3 2 4 2 2 4 5" xfId="29856"/>
    <cellStyle name="Navadno 3 2 4 2 2 4 6" xfId="32014"/>
    <cellStyle name="Navadno 3 2 4 2 2 5" xfId="3109"/>
    <cellStyle name="Navadno 3 2 4 2 2 5 2" xfId="7335"/>
    <cellStyle name="Navadno 3 2 4 2 2 5 2 2" xfId="21493"/>
    <cellStyle name="Navadno 3 2 4 2 2 5 3" xfId="11561"/>
    <cellStyle name="Navadno 3 2 4 2 2 5 3 2" xfId="25719"/>
    <cellStyle name="Navadno 3 2 4 2 2 5 4" xfId="15819"/>
    <cellStyle name="Navadno 3 2 4 2 2 5 5" xfId="29168"/>
    <cellStyle name="Navadno 3 2 4 2 2 5 6" xfId="32015"/>
    <cellStyle name="Navadno 3 2 4 2 2 6" xfId="1701"/>
    <cellStyle name="Navadno 3 2 4 2 2 6 2" xfId="18643"/>
    <cellStyle name="Navadno 3 2 4 2 2 7" xfId="5927"/>
    <cellStyle name="Navadno 3 2 4 2 2 7 2" xfId="20085"/>
    <cellStyle name="Navadno 3 2 4 2 2 8" xfId="10153"/>
    <cellStyle name="Navadno 3 2 4 2 2 8 2" xfId="24311"/>
    <cellStyle name="Navadno 3 2 4 2 2 9" xfId="14411"/>
    <cellStyle name="Navadno 3 2 4 2 3" xfId="317"/>
    <cellStyle name="Navadno 3 2 4 2 3 10" xfId="28410"/>
    <cellStyle name="Navadno 3 2 4 2 3 11" xfId="30588"/>
    <cellStyle name="Navadno 3 2 4 2 3 12" xfId="32016"/>
    <cellStyle name="Navadno 3 2 4 2 3 2" xfId="669"/>
    <cellStyle name="Navadno 3 2 4 2 3 2 10" xfId="30764"/>
    <cellStyle name="Navadno 3 2 4 2 3 2 11" xfId="32017"/>
    <cellStyle name="Navadno 3 2 4 2 3 2 2" xfId="1373"/>
    <cellStyle name="Navadno 3 2 4 2 3 2 2 10" xfId="32018"/>
    <cellStyle name="Navadno 3 2 4 2 3 2 2 2" xfId="5634"/>
    <cellStyle name="Navadno 3 2 4 2 3 2 2 2 2" xfId="9860"/>
    <cellStyle name="Navadno 3 2 4 2 3 2 2 2 2 2" xfId="24018"/>
    <cellStyle name="Navadno 3 2 4 2 3 2 2 2 3" xfId="14086"/>
    <cellStyle name="Navadno 3 2 4 2 3 2 2 2 3 2" xfId="28244"/>
    <cellStyle name="Navadno 3 2 4 2 3 2 2 2 4" xfId="18344"/>
    <cellStyle name="Navadno 3 2 4 2 3 2 2 2 5" xfId="30412"/>
    <cellStyle name="Navadno 3 2 4 2 3 2 2 2 6" xfId="32019"/>
    <cellStyle name="Navadno 3 2 4 2 3 2 2 3" xfId="4226"/>
    <cellStyle name="Navadno 3 2 4 2 3 2 2 3 2" xfId="8452"/>
    <cellStyle name="Navadno 3 2 4 2 3 2 2 3 2 2" xfId="22610"/>
    <cellStyle name="Navadno 3 2 4 2 3 2 2 3 3" xfId="12678"/>
    <cellStyle name="Navadno 3 2 4 2 3 2 2 3 3 2" xfId="26836"/>
    <cellStyle name="Navadno 3 2 4 2 3 2 2 3 4" xfId="16936"/>
    <cellStyle name="Navadno 3 2 4 2 3 2 2 3 5" xfId="29724"/>
    <cellStyle name="Navadno 3 2 4 2 3 2 2 3 6" xfId="32020"/>
    <cellStyle name="Navadno 3 2 4 2 3 2 2 4" xfId="2818"/>
    <cellStyle name="Navadno 3 2 4 2 3 2 2 4 2" xfId="19760"/>
    <cellStyle name="Navadno 3 2 4 2 3 2 2 5" xfId="7044"/>
    <cellStyle name="Navadno 3 2 4 2 3 2 2 5 2" xfId="21202"/>
    <cellStyle name="Navadno 3 2 4 2 3 2 2 6" xfId="11270"/>
    <cellStyle name="Navadno 3 2 4 2 3 2 2 6 2" xfId="25428"/>
    <cellStyle name="Navadno 3 2 4 2 3 2 2 7" xfId="15528"/>
    <cellStyle name="Navadno 3 2 4 2 3 2 2 8" xfId="29004"/>
    <cellStyle name="Navadno 3 2 4 2 3 2 2 9" xfId="31116"/>
    <cellStyle name="Navadno 3 2 4 2 3 2 3" xfId="4930"/>
    <cellStyle name="Navadno 3 2 4 2 3 2 3 2" xfId="9156"/>
    <cellStyle name="Navadno 3 2 4 2 3 2 3 2 2" xfId="23314"/>
    <cellStyle name="Navadno 3 2 4 2 3 2 3 3" xfId="13382"/>
    <cellStyle name="Navadno 3 2 4 2 3 2 3 3 2" xfId="27540"/>
    <cellStyle name="Navadno 3 2 4 2 3 2 3 4" xfId="17640"/>
    <cellStyle name="Navadno 3 2 4 2 3 2 3 5" xfId="30060"/>
    <cellStyle name="Navadno 3 2 4 2 3 2 3 6" xfId="32021"/>
    <cellStyle name="Navadno 3 2 4 2 3 2 4" xfId="3522"/>
    <cellStyle name="Navadno 3 2 4 2 3 2 4 2" xfId="7748"/>
    <cellStyle name="Navadno 3 2 4 2 3 2 4 2 2" xfId="21906"/>
    <cellStyle name="Navadno 3 2 4 2 3 2 4 3" xfId="11974"/>
    <cellStyle name="Navadno 3 2 4 2 3 2 4 3 2" xfId="26132"/>
    <cellStyle name="Navadno 3 2 4 2 3 2 4 4" xfId="16232"/>
    <cellStyle name="Navadno 3 2 4 2 3 2 4 5" xfId="29372"/>
    <cellStyle name="Navadno 3 2 4 2 3 2 4 6" xfId="32022"/>
    <cellStyle name="Navadno 3 2 4 2 3 2 5" xfId="2114"/>
    <cellStyle name="Navadno 3 2 4 2 3 2 5 2" xfId="19056"/>
    <cellStyle name="Navadno 3 2 4 2 3 2 6" xfId="6340"/>
    <cellStyle name="Navadno 3 2 4 2 3 2 6 2" xfId="20498"/>
    <cellStyle name="Navadno 3 2 4 2 3 2 7" xfId="10566"/>
    <cellStyle name="Navadno 3 2 4 2 3 2 7 2" xfId="24724"/>
    <cellStyle name="Navadno 3 2 4 2 3 2 8" xfId="14824"/>
    <cellStyle name="Navadno 3 2 4 2 3 2 9" xfId="28652"/>
    <cellStyle name="Navadno 3 2 4 2 3 3" xfId="1021"/>
    <cellStyle name="Navadno 3 2 4 2 3 3 10" xfId="32023"/>
    <cellStyle name="Navadno 3 2 4 2 3 3 2" xfId="5282"/>
    <cellStyle name="Navadno 3 2 4 2 3 3 2 2" xfId="9508"/>
    <cellStyle name="Navadno 3 2 4 2 3 3 2 2 2" xfId="23666"/>
    <cellStyle name="Navadno 3 2 4 2 3 3 2 3" xfId="13734"/>
    <cellStyle name="Navadno 3 2 4 2 3 3 2 3 2" xfId="27892"/>
    <cellStyle name="Navadno 3 2 4 2 3 3 2 4" xfId="17992"/>
    <cellStyle name="Navadno 3 2 4 2 3 3 2 5" xfId="30236"/>
    <cellStyle name="Navadno 3 2 4 2 3 3 2 6" xfId="32024"/>
    <cellStyle name="Navadno 3 2 4 2 3 3 3" xfId="3874"/>
    <cellStyle name="Navadno 3 2 4 2 3 3 3 2" xfId="8100"/>
    <cellStyle name="Navadno 3 2 4 2 3 3 3 2 2" xfId="22258"/>
    <cellStyle name="Navadno 3 2 4 2 3 3 3 3" xfId="12326"/>
    <cellStyle name="Navadno 3 2 4 2 3 3 3 3 2" xfId="26484"/>
    <cellStyle name="Navadno 3 2 4 2 3 3 3 4" xfId="16584"/>
    <cellStyle name="Navadno 3 2 4 2 3 3 3 5" xfId="29548"/>
    <cellStyle name="Navadno 3 2 4 2 3 3 3 6" xfId="32025"/>
    <cellStyle name="Navadno 3 2 4 2 3 3 4" xfId="2466"/>
    <cellStyle name="Navadno 3 2 4 2 3 3 4 2" xfId="19408"/>
    <cellStyle name="Navadno 3 2 4 2 3 3 5" xfId="6692"/>
    <cellStyle name="Navadno 3 2 4 2 3 3 5 2" xfId="20850"/>
    <cellStyle name="Navadno 3 2 4 2 3 3 6" xfId="10918"/>
    <cellStyle name="Navadno 3 2 4 2 3 3 6 2" xfId="25076"/>
    <cellStyle name="Navadno 3 2 4 2 3 3 7" xfId="15176"/>
    <cellStyle name="Navadno 3 2 4 2 3 3 8" xfId="28828"/>
    <cellStyle name="Navadno 3 2 4 2 3 3 9" xfId="30940"/>
    <cellStyle name="Navadno 3 2 4 2 3 4" xfId="4578"/>
    <cellStyle name="Navadno 3 2 4 2 3 4 2" xfId="8804"/>
    <cellStyle name="Navadno 3 2 4 2 3 4 2 2" xfId="22962"/>
    <cellStyle name="Navadno 3 2 4 2 3 4 3" xfId="13030"/>
    <cellStyle name="Navadno 3 2 4 2 3 4 3 2" xfId="27188"/>
    <cellStyle name="Navadno 3 2 4 2 3 4 4" xfId="17288"/>
    <cellStyle name="Navadno 3 2 4 2 3 4 5" xfId="29884"/>
    <cellStyle name="Navadno 3 2 4 2 3 4 6" xfId="32026"/>
    <cellStyle name="Navadno 3 2 4 2 3 5" xfId="3170"/>
    <cellStyle name="Navadno 3 2 4 2 3 5 2" xfId="7396"/>
    <cellStyle name="Navadno 3 2 4 2 3 5 2 2" xfId="21554"/>
    <cellStyle name="Navadno 3 2 4 2 3 5 3" xfId="11622"/>
    <cellStyle name="Navadno 3 2 4 2 3 5 3 2" xfId="25780"/>
    <cellStyle name="Navadno 3 2 4 2 3 5 4" xfId="15880"/>
    <cellStyle name="Navadno 3 2 4 2 3 5 5" xfId="29196"/>
    <cellStyle name="Navadno 3 2 4 2 3 5 6" xfId="32027"/>
    <cellStyle name="Navadno 3 2 4 2 3 6" xfId="1762"/>
    <cellStyle name="Navadno 3 2 4 2 3 6 2" xfId="18704"/>
    <cellStyle name="Navadno 3 2 4 2 3 7" xfId="5988"/>
    <cellStyle name="Navadno 3 2 4 2 3 7 2" xfId="20146"/>
    <cellStyle name="Navadno 3 2 4 2 3 8" xfId="10214"/>
    <cellStyle name="Navadno 3 2 4 2 3 8 2" xfId="24372"/>
    <cellStyle name="Navadno 3 2 4 2 3 9" xfId="14472"/>
    <cellStyle name="Navadno 3 2 4 2 4" xfId="480"/>
    <cellStyle name="Navadno 3 2 4 2 4 10" xfId="30672"/>
    <cellStyle name="Navadno 3 2 4 2 4 11" xfId="32028"/>
    <cellStyle name="Navadno 3 2 4 2 4 2" xfId="1184"/>
    <cellStyle name="Navadno 3 2 4 2 4 2 10" xfId="32029"/>
    <cellStyle name="Navadno 3 2 4 2 4 2 2" xfId="5445"/>
    <cellStyle name="Navadno 3 2 4 2 4 2 2 2" xfId="9671"/>
    <cellStyle name="Navadno 3 2 4 2 4 2 2 2 2" xfId="23829"/>
    <cellStyle name="Navadno 3 2 4 2 4 2 2 3" xfId="13897"/>
    <cellStyle name="Navadno 3 2 4 2 4 2 2 3 2" xfId="28055"/>
    <cellStyle name="Navadno 3 2 4 2 4 2 2 4" xfId="18155"/>
    <cellStyle name="Navadno 3 2 4 2 4 2 2 5" xfId="30320"/>
    <cellStyle name="Navadno 3 2 4 2 4 2 2 6" xfId="32030"/>
    <cellStyle name="Navadno 3 2 4 2 4 2 3" xfId="4037"/>
    <cellStyle name="Navadno 3 2 4 2 4 2 3 2" xfId="8263"/>
    <cellStyle name="Navadno 3 2 4 2 4 2 3 2 2" xfId="22421"/>
    <cellStyle name="Navadno 3 2 4 2 4 2 3 3" xfId="12489"/>
    <cellStyle name="Navadno 3 2 4 2 4 2 3 3 2" xfId="26647"/>
    <cellStyle name="Navadno 3 2 4 2 4 2 3 4" xfId="16747"/>
    <cellStyle name="Navadno 3 2 4 2 4 2 3 5" xfId="29632"/>
    <cellStyle name="Navadno 3 2 4 2 4 2 3 6" xfId="32031"/>
    <cellStyle name="Navadno 3 2 4 2 4 2 4" xfId="2629"/>
    <cellStyle name="Navadno 3 2 4 2 4 2 4 2" xfId="19571"/>
    <cellStyle name="Navadno 3 2 4 2 4 2 5" xfId="6855"/>
    <cellStyle name="Navadno 3 2 4 2 4 2 5 2" xfId="21013"/>
    <cellStyle name="Navadno 3 2 4 2 4 2 6" xfId="11081"/>
    <cellStyle name="Navadno 3 2 4 2 4 2 6 2" xfId="25239"/>
    <cellStyle name="Navadno 3 2 4 2 4 2 7" xfId="15339"/>
    <cellStyle name="Navadno 3 2 4 2 4 2 8" xfId="28912"/>
    <cellStyle name="Navadno 3 2 4 2 4 2 9" xfId="31024"/>
    <cellStyle name="Navadno 3 2 4 2 4 3" xfId="4741"/>
    <cellStyle name="Navadno 3 2 4 2 4 3 2" xfId="8967"/>
    <cellStyle name="Navadno 3 2 4 2 4 3 2 2" xfId="23125"/>
    <cellStyle name="Navadno 3 2 4 2 4 3 3" xfId="13193"/>
    <cellStyle name="Navadno 3 2 4 2 4 3 3 2" xfId="27351"/>
    <cellStyle name="Navadno 3 2 4 2 4 3 4" xfId="17451"/>
    <cellStyle name="Navadno 3 2 4 2 4 3 5" xfId="29968"/>
    <cellStyle name="Navadno 3 2 4 2 4 3 6" xfId="32032"/>
    <cellStyle name="Navadno 3 2 4 2 4 4" xfId="3333"/>
    <cellStyle name="Navadno 3 2 4 2 4 4 2" xfId="7559"/>
    <cellStyle name="Navadno 3 2 4 2 4 4 2 2" xfId="21717"/>
    <cellStyle name="Navadno 3 2 4 2 4 4 3" xfId="11785"/>
    <cellStyle name="Navadno 3 2 4 2 4 4 3 2" xfId="25943"/>
    <cellStyle name="Navadno 3 2 4 2 4 4 4" xfId="16043"/>
    <cellStyle name="Navadno 3 2 4 2 4 4 5" xfId="29280"/>
    <cellStyle name="Navadno 3 2 4 2 4 4 6" xfId="32033"/>
    <cellStyle name="Navadno 3 2 4 2 4 5" xfId="1925"/>
    <cellStyle name="Navadno 3 2 4 2 4 5 2" xfId="18867"/>
    <cellStyle name="Navadno 3 2 4 2 4 6" xfId="6151"/>
    <cellStyle name="Navadno 3 2 4 2 4 6 2" xfId="20309"/>
    <cellStyle name="Navadno 3 2 4 2 4 7" xfId="10377"/>
    <cellStyle name="Navadno 3 2 4 2 4 7 2" xfId="24535"/>
    <cellStyle name="Navadno 3 2 4 2 4 8" xfId="14635"/>
    <cellStyle name="Navadno 3 2 4 2 4 9" xfId="28560"/>
    <cellStyle name="Navadno 3 2 4 2 5" xfId="832"/>
    <cellStyle name="Navadno 3 2 4 2 5 10" xfId="32034"/>
    <cellStyle name="Navadno 3 2 4 2 5 2" xfId="5093"/>
    <cellStyle name="Navadno 3 2 4 2 5 2 2" xfId="9319"/>
    <cellStyle name="Navadno 3 2 4 2 5 2 2 2" xfId="23477"/>
    <cellStyle name="Navadno 3 2 4 2 5 2 3" xfId="13545"/>
    <cellStyle name="Navadno 3 2 4 2 5 2 3 2" xfId="27703"/>
    <cellStyle name="Navadno 3 2 4 2 5 2 4" xfId="17803"/>
    <cellStyle name="Navadno 3 2 4 2 5 2 5" xfId="30144"/>
    <cellStyle name="Navadno 3 2 4 2 5 2 6" xfId="32035"/>
    <cellStyle name="Navadno 3 2 4 2 5 3" xfId="3685"/>
    <cellStyle name="Navadno 3 2 4 2 5 3 2" xfId="7911"/>
    <cellStyle name="Navadno 3 2 4 2 5 3 2 2" xfId="22069"/>
    <cellStyle name="Navadno 3 2 4 2 5 3 3" xfId="12137"/>
    <cellStyle name="Navadno 3 2 4 2 5 3 3 2" xfId="26295"/>
    <cellStyle name="Navadno 3 2 4 2 5 3 4" xfId="16395"/>
    <cellStyle name="Navadno 3 2 4 2 5 3 5" xfId="29456"/>
    <cellStyle name="Navadno 3 2 4 2 5 3 6" xfId="32036"/>
    <cellStyle name="Navadno 3 2 4 2 5 4" xfId="2277"/>
    <cellStyle name="Navadno 3 2 4 2 5 4 2" xfId="19219"/>
    <cellStyle name="Navadno 3 2 4 2 5 5" xfId="6503"/>
    <cellStyle name="Navadno 3 2 4 2 5 5 2" xfId="20661"/>
    <cellStyle name="Navadno 3 2 4 2 5 6" xfId="10729"/>
    <cellStyle name="Navadno 3 2 4 2 5 6 2" xfId="24887"/>
    <cellStyle name="Navadno 3 2 4 2 5 7" xfId="14987"/>
    <cellStyle name="Navadno 3 2 4 2 5 8" xfId="28736"/>
    <cellStyle name="Navadno 3 2 4 2 5 9" xfId="30848"/>
    <cellStyle name="Navadno 3 2 4 2 6" xfId="4357"/>
    <cellStyle name="Navadno 3 2 4 2 6 2" xfId="8583"/>
    <cellStyle name="Navadno 3 2 4 2 6 2 2" xfId="22741"/>
    <cellStyle name="Navadno 3 2 4 2 6 3" xfId="12809"/>
    <cellStyle name="Navadno 3 2 4 2 6 3 2" xfId="26967"/>
    <cellStyle name="Navadno 3 2 4 2 6 4" xfId="17067"/>
    <cellStyle name="Navadno 3 2 4 2 6 5" xfId="29776"/>
    <cellStyle name="Navadno 3 2 4 2 6 6" xfId="32037"/>
    <cellStyle name="Navadno 3 2 4 2 7" xfId="2949"/>
    <cellStyle name="Navadno 3 2 4 2 7 2" xfId="7175"/>
    <cellStyle name="Navadno 3 2 4 2 7 2 2" xfId="21333"/>
    <cellStyle name="Navadno 3 2 4 2 7 3" xfId="11401"/>
    <cellStyle name="Navadno 3 2 4 2 7 3 2" xfId="25559"/>
    <cellStyle name="Navadno 3 2 4 2 7 4" xfId="15659"/>
    <cellStyle name="Navadno 3 2 4 2 7 5" xfId="29088"/>
    <cellStyle name="Navadno 3 2 4 2 7 6" xfId="32038"/>
    <cellStyle name="Navadno 3 2 4 2 8" xfId="1509"/>
    <cellStyle name="Navadno 3 2 4 2 8 2" xfId="18451"/>
    <cellStyle name="Navadno 3 2 4 2 9" xfId="5735"/>
    <cellStyle name="Navadno 3 2 4 2 9 2" xfId="19893"/>
    <cellStyle name="Navadno 3 2 4 3" xfId="127"/>
    <cellStyle name="Navadno 3 2 4 3 10" xfId="14283"/>
    <cellStyle name="Navadno 3 2 4 3 11" xfId="28384"/>
    <cellStyle name="Navadno 3 2 4 3 12" xfId="30496"/>
    <cellStyle name="Navadno 3 2 4 3 13" xfId="32039"/>
    <cellStyle name="Navadno 3 2 4 3 2" xfId="287"/>
    <cellStyle name="Navadno 3 2 4 3 2 10" xfId="28480"/>
    <cellStyle name="Navadno 3 2 4 3 2 11" xfId="30576"/>
    <cellStyle name="Navadno 3 2 4 3 2 12" xfId="32040"/>
    <cellStyle name="Navadno 3 2 4 3 2 2" xfId="640"/>
    <cellStyle name="Navadno 3 2 4 3 2 2 10" xfId="30752"/>
    <cellStyle name="Navadno 3 2 4 3 2 2 11" xfId="32041"/>
    <cellStyle name="Navadno 3 2 4 3 2 2 2" xfId="1344"/>
    <cellStyle name="Navadno 3 2 4 3 2 2 2 10" xfId="32042"/>
    <cellStyle name="Navadno 3 2 4 3 2 2 2 2" xfId="5605"/>
    <cellStyle name="Navadno 3 2 4 3 2 2 2 2 2" xfId="9831"/>
    <cellStyle name="Navadno 3 2 4 3 2 2 2 2 2 2" xfId="23989"/>
    <cellStyle name="Navadno 3 2 4 3 2 2 2 2 3" xfId="14057"/>
    <cellStyle name="Navadno 3 2 4 3 2 2 2 2 3 2" xfId="28215"/>
    <cellStyle name="Navadno 3 2 4 3 2 2 2 2 4" xfId="18315"/>
    <cellStyle name="Navadno 3 2 4 3 2 2 2 2 5" xfId="30400"/>
    <cellStyle name="Navadno 3 2 4 3 2 2 2 2 6" xfId="32043"/>
    <cellStyle name="Navadno 3 2 4 3 2 2 2 3" xfId="4197"/>
    <cellStyle name="Navadno 3 2 4 3 2 2 2 3 2" xfId="8423"/>
    <cellStyle name="Navadno 3 2 4 3 2 2 2 3 2 2" xfId="22581"/>
    <cellStyle name="Navadno 3 2 4 3 2 2 2 3 3" xfId="12649"/>
    <cellStyle name="Navadno 3 2 4 3 2 2 2 3 3 2" xfId="26807"/>
    <cellStyle name="Navadno 3 2 4 3 2 2 2 3 4" xfId="16907"/>
    <cellStyle name="Navadno 3 2 4 3 2 2 2 3 5" xfId="29712"/>
    <cellStyle name="Navadno 3 2 4 3 2 2 2 3 6" xfId="32044"/>
    <cellStyle name="Navadno 3 2 4 3 2 2 2 4" xfId="2789"/>
    <cellStyle name="Navadno 3 2 4 3 2 2 2 4 2" xfId="19731"/>
    <cellStyle name="Navadno 3 2 4 3 2 2 2 5" xfId="7015"/>
    <cellStyle name="Navadno 3 2 4 3 2 2 2 5 2" xfId="21173"/>
    <cellStyle name="Navadno 3 2 4 3 2 2 2 6" xfId="11241"/>
    <cellStyle name="Navadno 3 2 4 3 2 2 2 6 2" xfId="25399"/>
    <cellStyle name="Navadno 3 2 4 3 2 2 2 7" xfId="15499"/>
    <cellStyle name="Navadno 3 2 4 3 2 2 2 8" xfId="28992"/>
    <cellStyle name="Navadno 3 2 4 3 2 2 2 9" xfId="31104"/>
    <cellStyle name="Navadno 3 2 4 3 2 2 3" xfId="4901"/>
    <cellStyle name="Navadno 3 2 4 3 2 2 3 2" xfId="9127"/>
    <cellStyle name="Navadno 3 2 4 3 2 2 3 2 2" xfId="23285"/>
    <cellStyle name="Navadno 3 2 4 3 2 2 3 3" xfId="13353"/>
    <cellStyle name="Navadno 3 2 4 3 2 2 3 3 2" xfId="27511"/>
    <cellStyle name="Navadno 3 2 4 3 2 2 3 4" xfId="17611"/>
    <cellStyle name="Navadno 3 2 4 3 2 2 3 5" xfId="30048"/>
    <cellStyle name="Navadno 3 2 4 3 2 2 3 6" xfId="32045"/>
    <cellStyle name="Navadno 3 2 4 3 2 2 4" xfId="3493"/>
    <cellStyle name="Navadno 3 2 4 3 2 2 4 2" xfId="7719"/>
    <cellStyle name="Navadno 3 2 4 3 2 2 4 2 2" xfId="21877"/>
    <cellStyle name="Navadno 3 2 4 3 2 2 4 3" xfId="11945"/>
    <cellStyle name="Navadno 3 2 4 3 2 2 4 3 2" xfId="26103"/>
    <cellStyle name="Navadno 3 2 4 3 2 2 4 4" xfId="16203"/>
    <cellStyle name="Navadno 3 2 4 3 2 2 4 5" xfId="29360"/>
    <cellStyle name="Navadno 3 2 4 3 2 2 4 6" xfId="32046"/>
    <cellStyle name="Navadno 3 2 4 3 2 2 5" xfId="2085"/>
    <cellStyle name="Navadno 3 2 4 3 2 2 5 2" xfId="19027"/>
    <cellStyle name="Navadno 3 2 4 3 2 2 6" xfId="6311"/>
    <cellStyle name="Navadno 3 2 4 3 2 2 6 2" xfId="20469"/>
    <cellStyle name="Navadno 3 2 4 3 2 2 7" xfId="10537"/>
    <cellStyle name="Navadno 3 2 4 3 2 2 7 2" xfId="24695"/>
    <cellStyle name="Navadno 3 2 4 3 2 2 8" xfId="14795"/>
    <cellStyle name="Navadno 3 2 4 3 2 2 9" xfId="28640"/>
    <cellStyle name="Navadno 3 2 4 3 2 3" xfId="992"/>
    <cellStyle name="Navadno 3 2 4 3 2 3 10" xfId="32047"/>
    <cellStyle name="Navadno 3 2 4 3 2 3 2" xfId="5253"/>
    <cellStyle name="Navadno 3 2 4 3 2 3 2 2" xfId="9479"/>
    <cellStyle name="Navadno 3 2 4 3 2 3 2 2 2" xfId="23637"/>
    <cellStyle name="Navadno 3 2 4 3 2 3 2 3" xfId="13705"/>
    <cellStyle name="Navadno 3 2 4 3 2 3 2 3 2" xfId="27863"/>
    <cellStyle name="Navadno 3 2 4 3 2 3 2 4" xfId="17963"/>
    <cellStyle name="Navadno 3 2 4 3 2 3 2 5" xfId="30224"/>
    <cellStyle name="Navadno 3 2 4 3 2 3 2 6" xfId="32048"/>
    <cellStyle name="Navadno 3 2 4 3 2 3 3" xfId="3845"/>
    <cellStyle name="Navadno 3 2 4 3 2 3 3 2" xfId="8071"/>
    <cellStyle name="Navadno 3 2 4 3 2 3 3 2 2" xfId="22229"/>
    <cellStyle name="Navadno 3 2 4 3 2 3 3 3" xfId="12297"/>
    <cellStyle name="Navadno 3 2 4 3 2 3 3 3 2" xfId="26455"/>
    <cellStyle name="Navadno 3 2 4 3 2 3 3 4" xfId="16555"/>
    <cellStyle name="Navadno 3 2 4 3 2 3 3 5" xfId="29536"/>
    <cellStyle name="Navadno 3 2 4 3 2 3 3 6" xfId="32049"/>
    <cellStyle name="Navadno 3 2 4 3 2 3 4" xfId="2437"/>
    <cellStyle name="Navadno 3 2 4 3 2 3 4 2" xfId="19379"/>
    <cellStyle name="Navadno 3 2 4 3 2 3 5" xfId="6663"/>
    <cellStyle name="Navadno 3 2 4 3 2 3 5 2" xfId="20821"/>
    <cellStyle name="Navadno 3 2 4 3 2 3 6" xfId="10889"/>
    <cellStyle name="Navadno 3 2 4 3 2 3 6 2" xfId="25047"/>
    <cellStyle name="Navadno 3 2 4 3 2 3 7" xfId="15147"/>
    <cellStyle name="Navadno 3 2 4 3 2 3 8" xfId="28816"/>
    <cellStyle name="Navadno 3 2 4 3 2 3 9" xfId="30928"/>
    <cellStyle name="Navadno 3 2 4 3 2 4" xfId="4549"/>
    <cellStyle name="Navadno 3 2 4 3 2 4 2" xfId="8775"/>
    <cellStyle name="Navadno 3 2 4 3 2 4 2 2" xfId="22933"/>
    <cellStyle name="Navadno 3 2 4 3 2 4 3" xfId="13001"/>
    <cellStyle name="Navadno 3 2 4 3 2 4 3 2" xfId="27159"/>
    <cellStyle name="Navadno 3 2 4 3 2 4 4" xfId="17259"/>
    <cellStyle name="Navadno 3 2 4 3 2 4 5" xfId="29872"/>
    <cellStyle name="Navadno 3 2 4 3 2 4 6" xfId="32050"/>
    <cellStyle name="Navadno 3 2 4 3 2 5" xfId="3141"/>
    <cellStyle name="Navadno 3 2 4 3 2 5 2" xfId="7367"/>
    <cellStyle name="Navadno 3 2 4 3 2 5 2 2" xfId="21525"/>
    <cellStyle name="Navadno 3 2 4 3 2 5 3" xfId="11593"/>
    <cellStyle name="Navadno 3 2 4 3 2 5 3 2" xfId="25751"/>
    <cellStyle name="Navadno 3 2 4 3 2 5 4" xfId="15851"/>
    <cellStyle name="Navadno 3 2 4 3 2 5 5" xfId="29184"/>
    <cellStyle name="Navadno 3 2 4 3 2 5 6" xfId="32051"/>
    <cellStyle name="Navadno 3 2 4 3 2 6" xfId="1733"/>
    <cellStyle name="Navadno 3 2 4 3 2 6 2" xfId="18675"/>
    <cellStyle name="Navadno 3 2 4 3 2 7" xfId="5959"/>
    <cellStyle name="Navadno 3 2 4 3 2 7 2" xfId="20117"/>
    <cellStyle name="Navadno 3 2 4 3 2 8" xfId="10185"/>
    <cellStyle name="Navadno 3 2 4 3 2 8 2" xfId="24343"/>
    <cellStyle name="Navadno 3 2 4 3 2 9" xfId="14443"/>
    <cellStyle name="Navadno 3 2 4 3 3" xfId="512"/>
    <cellStyle name="Navadno 3 2 4 3 3 10" xfId="30688"/>
    <cellStyle name="Navadno 3 2 4 3 3 11" xfId="32052"/>
    <cellStyle name="Navadno 3 2 4 3 3 2" xfId="1216"/>
    <cellStyle name="Navadno 3 2 4 3 3 2 10" xfId="32053"/>
    <cellStyle name="Navadno 3 2 4 3 3 2 2" xfId="5477"/>
    <cellStyle name="Navadno 3 2 4 3 3 2 2 2" xfId="9703"/>
    <cellStyle name="Navadno 3 2 4 3 3 2 2 2 2" xfId="23861"/>
    <cellStyle name="Navadno 3 2 4 3 3 2 2 3" xfId="13929"/>
    <cellStyle name="Navadno 3 2 4 3 3 2 2 3 2" xfId="28087"/>
    <cellStyle name="Navadno 3 2 4 3 3 2 2 4" xfId="18187"/>
    <cellStyle name="Navadno 3 2 4 3 3 2 2 5" xfId="30336"/>
    <cellStyle name="Navadno 3 2 4 3 3 2 2 6" xfId="32054"/>
    <cellStyle name="Navadno 3 2 4 3 3 2 3" xfId="4069"/>
    <cellStyle name="Navadno 3 2 4 3 3 2 3 2" xfId="8295"/>
    <cellStyle name="Navadno 3 2 4 3 3 2 3 2 2" xfId="22453"/>
    <cellStyle name="Navadno 3 2 4 3 3 2 3 3" xfId="12521"/>
    <cellStyle name="Navadno 3 2 4 3 3 2 3 3 2" xfId="26679"/>
    <cellStyle name="Navadno 3 2 4 3 3 2 3 4" xfId="16779"/>
    <cellStyle name="Navadno 3 2 4 3 3 2 3 5" xfId="29648"/>
    <cellStyle name="Navadno 3 2 4 3 3 2 3 6" xfId="32055"/>
    <cellStyle name="Navadno 3 2 4 3 3 2 4" xfId="2661"/>
    <cellStyle name="Navadno 3 2 4 3 3 2 4 2" xfId="19603"/>
    <cellStyle name="Navadno 3 2 4 3 3 2 5" xfId="6887"/>
    <cellStyle name="Navadno 3 2 4 3 3 2 5 2" xfId="21045"/>
    <cellStyle name="Navadno 3 2 4 3 3 2 6" xfId="11113"/>
    <cellStyle name="Navadno 3 2 4 3 3 2 6 2" xfId="25271"/>
    <cellStyle name="Navadno 3 2 4 3 3 2 7" xfId="15371"/>
    <cellStyle name="Navadno 3 2 4 3 3 2 8" xfId="28928"/>
    <cellStyle name="Navadno 3 2 4 3 3 2 9" xfId="31040"/>
    <cellStyle name="Navadno 3 2 4 3 3 3" xfId="4773"/>
    <cellStyle name="Navadno 3 2 4 3 3 3 2" xfId="8999"/>
    <cellStyle name="Navadno 3 2 4 3 3 3 2 2" xfId="23157"/>
    <cellStyle name="Navadno 3 2 4 3 3 3 3" xfId="13225"/>
    <cellStyle name="Navadno 3 2 4 3 3 3 3 2" xfId="27383"/>
    <cellStyle name="Navadno 3 2 4 3 3 3 4" xfId="17483"/>
    <cellStyle name="Navadno 3 2 4 3 3 3 5" xfId="29984"/>
    <cellStyle name="Navadno 3 2 4 3 3 3 6" xfId="32056"/>
    <cellStyle name="Navadno 3 2 4 3 3 4" xfId="3365"/>
    <cellStyle name="Navadno 3 2 4 3 3 4 2" xfId="7591"/>
    <cellStyle name="Navadno 3 2 4 3 3 4 2 2" xfId="21749"/>
    <cellStyle name="Navadno 3 2 4 3 3 4 3" xfId="11817"/>
    <cellStyle name="Navadno 3 2 4 3 3 4 3 2" xfId="25975"/>
    <cellStyle name="Navadno 3 2 4 3 3 4 4" xfId="16075"/>
    <cellStyle name="Navadno 3 2 4 3 3 4 5" xfId="29296"/>
    <cellStyle name="Navadno 3 2 4 3 3 4 6" xfId="32057"/>
    <cellStyle name="Navadno 3 2 4 3 3 5" xfId="1957"/>
    <cellStyle name="Navadno 3 2 4 3 3 5 2" xfId="18899"/>
    <cellStyle name="Navadno 3 2 4 3 3 6" xfId="6183"/>
    <cellStyle name="Navadno 3 2 4 3 3 6 2" xfId="20341"/>
    <cellStyle name="Navadno 3 2 4 3 3 7" xfId="10409"/>
    <cellStyle name="Navadno 3 2 4 3 3 7 2" xfId="24567"/>
    <cellStyle name="Navadno 3 2 4 3 3 8" xfId="14667"/>
    <cellStyle name="Navadno 3 2 4 3 3 9" xfId="28576"/>
    <cellStyle name="Navadno 3 2 4 3 4" xfId="864"/>
    <cellStyle name="Navadno 3 2 4 3 4 10" xfId="32058"/>
    <cellStyle name="Navadno 3 2 4 3 4 2" xfId="5125"/>
    <cellStyle name="Navadno 3 2 4 3 4 2 2" xfId="9351"/>
    <cellStyle name="Navadno 3 2 4 3 4 2 2 2" xfId="23509"/>
    <cellStyle name="Navadno 3 2 4 3 4 2 3" xfId="13577"/>
    <cellStyle name="Navadno 3 2 4 3 4 2 3 2" xfId="27735"/>
    <cellStyle name="Navadno 3 2 4 3 4 2 4" xfId="17835"/>
    <cellStyle name="Navadno 3 2 4 3 4 2 5" xfId="30160"/>
    <cellStyle name="Navadno 3 2 4 3 4 2 6" xfId="32059"/>
    <cellStyle name="Navadno 3 2 4 3 4 3" xfId="3717"/>
    <cellStyle name="Navadno 3 2 4 3 4 3 2" xfId="7943"/>
    <cellStyle name="Navadno 3 2 4 3 4 3 2 2" xfId="22101"/>
    <cellStyle name="Navadno 3 2 4 3 4 3 3" xfId="12169"/>
    <cellStyle name="Navadno 3 2 4 3 4 3 3 2" xfId="26327"/>
    <cellStyle name="Navadno 3 2 4 3 4 3 4" xfId="16427"/>
    <cellStyle name="Navadno 3 2 4 3 4 3 5" xfId="29472"/>
    <cellStyle name="Navadno 3 2 4 3 4 3 6" xfId="32060"/>
    <cellStyle name="Navadno 3 2 4 3 4 4" xfId="2309"/>
    <cellStyle name="Navadno 3 2 4 3 4 4 2" xfId="19251"/>
    <cellStyle name="Navadno 3 2 4 3 4 5" xfId="6535"/>
    <cellStyle name="Navadno 3 2 4 3 4 5 2" xfId="20693"/>
    <cellStyle name="Navadno 3 2 4 3 4 6" xfId="10761"/>
    <cellStyle name="Navadno 3 2 4 3 4 6 2" xfId="24919"/>
    <cellStyle name="Navadno 3 2 4 3 4 7" xfId="15019"/>
    <cellStyle name="Navadno 3 2 4 3 4 8" xfId="28752"/>
    <cellStyle name="Navadno 3 2 4 3 4 9" xfId="30864"/>
    <cellStyle name="Navadno 3 2 4 3 5" xfId="4389"/>
    <cellStyle name="Navadno 3 2 4 3 5 2" xfId="8615"/>
    <cellStyle name="Navadno 3 2 4 3 5 2 2" xfId="22773"/>
    <cellStyle name="Navadno 3 2 4 3 5 3" xfId="12841"/>
    <cellStyle name="Navadno 3 2 4 3 5 3 2" xfId="26999"/>
    <cellStyle name="Navadno 3 2 4 3 5 4" xfId="17099"/>
    <cellStyle name="Navadno 3 2 4 3 5 5" xfId="29792"/>
    <cellStyle name="Navadno 3 2 4 3 5 6" xfId="32061"/>
    <cellStyle name="Navadno 3 2 4 3 6" xfId="2981"/>
    <cellStyle name="Navadno 3 2 4 3 6 2" xfId="7207"/>
    <cellStyle name="Navadno 3 2 4 3 6 2 2" xfId="21365"/>
    <cellStyle name="Navadno 3 2 4 3 6 3" xfId="11433"/>
    <cellStyle name="Navadno 3 2 4 3 6 3 2" xfId="25591"/>
    <cellStyle name="Navadno 3 2 4 3 6 4" xfId="15691"/>
    <cellStyle name="Navadno 3 2 4 3 6 5" xfId="29104"/>
    <cellStyle name="Navadno 3 2 4 3 6 6" xfId="32062"/>
    <cellStyle name="Navadno 3 2 4 3 7" xfId="1573"/>
    <cellStyle name="Navadno 3 2 4 3 7 2" xfId="18515"/>
    <cellStyle name="Navadno 3 2 4 3 8" xfId="5799"/>
    <cellStyle name="Navadno 3 2 4 3 8 2" xfId="19957"/>
    <cellStyle name="Navadno 3 2 4 3 9" xfId="10025"/>
    <cellStyle name="Navadno 3 2 4 3 9 2" xfId="24183"/>
    <cellStyle name="Navadno 3 2 4 4" xfId="57"/>
    <cellStyle name="Navadno 3 2 4 4 10" xfId="14251"/>
    <cellStyle name="Navadno 3 2 4 4 11" xfId="28352"/>
    <cellStyle name="Navadno 3 2 4 4 12" xfId="30464"/>
    <cellStyle name="Navadno 3 2 4 4 13" xfId="32063"/>
    <cellStyle name="Navadno 3 2 4 4 2" xfId="223"/>
    <cellStyle name="Navadno 3 2 4 4 2 10" xfId="28464"/>
    <cellStyle name="Navadno 3 2 4 4 2 11" xfId="30544"/>
    <cellStyle name="Navadno 3 2 4 4 2 12" xfId="32064"/>
    <cellStyle name="Navadno 3 2 4 4 2 2" xfId="576"/>
    <cellStyle name="Navadno 3 2 4 4 2 2 10" xfId="30720"/>
    <cellStyle name="Navadno 3 2 4 4 2 2 11" xfId="32065"/>
    <cellStyle name="Navadno 3 2 4 4 2 2 2" xfId="1280"/>
    <cellStyle name="Navadno 3 2 4 4 2 2 2 10" xfId="32066"/>
    <cellStyle name="Navadno 3 2 4 4 2 2 2 2" xfId="5541"/>
    <cellStyle name="Navadno 3 2 4 4 2 2 2 2 2" xfId="9767"/>
    <cellStyle name="Navadno 3 2 4 4 2 2 2 2 2 2" xfId="23925"/>
    <cellStyle name="Navadno 3 2 4 4 2 2 2 2 3" xfId="13993"/>
    <cellStyle name="Navadno 3 2 4 4 2 2 2 2 3 2" xfId="28151"/>
    <cellStyle name="Navadno 3 2 4 4 2 2 2 2 4" xfId="18251"/>
    <cellStyle name="Navadno 3 2 4 4 2 2 2 2 5" xfId="30368"/>
    <cellStyle name="Navadno 3 2 4 4 2 2 2 2 6" xfId="32067"/>
    <cellStyle name="Navadno 3 2 4 4 2 2 2 3" xfId="4133"/>
    <cellStyle name="Navadno 3 2 4 4 2 2 2 3 2" xfId="8359"/>
    <cellStyle name="Navadno 3 2 4 4 2 2 2 3 2 2" xfId="22517"/>
    <cellStyle name="Navadno 3 2 4 4 2 2 2 3 3" xfId="12585"/>
    <cellStyle name="Navadno 3 2 4 4 2 2 2 3 3 2" xfId="26743"/>
    <cellStyle name="Navadno 3 2 4 4 2 2 2 3 4" xfId="16843"/>
    <cellStyle name="Navadno 3 2 4 4 2 2 2 3 5" xfId="29680"/>
    <cellStyle name="Navadno 3 2 4 4 2 2 2 3 6" xfId="32068"/>
    <cellStyle name="Navadno 3 2 4 4 2 2 2 4" xfId="2725"/>
    <cellStyle name="Navadno 3 2 4 4 2 2 2 4 2" xfId="19667"/>
    <cellStyle name="Navadno 3 2 4 4 2 2 2 5" xfId="6951"/>
    <cellStyle name="Navadno 3 2 4 4 2 2 2 5 2" xfId="21109"/>
    <cellStyle name="Navadno 3 2 4 4 2 2 2 6" xfId="11177"/>
    <cellStyle name="Navadno 3 2 4 4 2 2 2 6 2" xfId="25335"/>
    <cellStyle name="Navadno 3 2 4 4 2 2 2 7" xfId="15435"/>
    <cellStyle name="Navadno 3 2 4 4 2 2 2 8" xfId="28960"/>
    <cellStyle name="Navadno 3 2 4 4 2 2 2 9" xfId="31072"/>
    <cellStyle name="Navadno 3 2 4 4 2 2 3" xfId="4837"/>
    <cellStyle name="Navadno 3 2 4 4 2 2 3 2" xfId="9063"/>
    <cellStyle name="Navadno 3 2 4 4 2 2 3 2 2" xfId="23221"/>
    <cellStyle name="Navadno 3 2 4 4 2 2 3 3" xfId="13289"/>
    <cellStyle name="Navadno 3 2 4 4 2 2 3 3 2" xfId="27447"/>
    <cellStyle name="Navadno 3 2 4 4 2 2 3 4" xfId="17547"/>
    <cellStyle name="Navadno 3 2 4 4 2 2 3 5" xfId="30016"/>
    <cellStyle name="Navadno 3 2 4 4 2 2 3 6" xfId="32069"/>
    <cellStyle name="Navadno 3 2 4 4 2 2 4" xfId="3429"/>
    <cellStyle name="Navadno 3 2 4 4 2 2 4 2" xfId="7655"/>
    <cellStyle name="Navadno 3 2 4 4 2 2 4 2 2" xfId="21813"/>
    <cellStyle name="Navadno 3 2 4 4 2 2 4 3" xfId="11881"/>
    <cellStyle name="Navadno 3 2 4 4 2 2 4 3 2" xfId="26039"/>
    <cellStyle name="Navadno 3 2 4 4 2 2 4 4" xfId="16139"/>
    <cellStyle name="Navadno 3 2 4 4 2 2 4 5" xfId="29328"/>
    <cellStyle name="Navadno 3 2 4 4 2 2 4 6" xfId="32070"/>
    <cellStyle name="Navadno 3 2 4 4 2 2 5" xfId="2021"/>
    <cellStyle name="Navadno 3 2 4 4 2 2 5 2" xfId="18963"/>
    <cellStyle name="Navadno 3 2 4 4 2 2 6" xfId="6247"/>
    <cellStyle name="Navadno 3 2 4 4 2 2 6 2" xfId="20405"/>
    <cellStyle name="Navadno 3 2 4 4 2 2 7" xfId="10473"/>
    <cellStyle name="Navadno 3 2 4 4 2 2 7 2" xfId="24631"/>
    <cellStyle name="Navadno 3 2 4 4 2 2 8" xfId="14731"/>
    <cellStyle name="Navadno 3 2 4 4 2 2 9" xfId="28608"/>
    <cellStyle name="Navadno 3 2 4 4 2 3" xfId="928"/>
    <cellStyle name="Navadno 3 2 4 4 2 3 10" xfId="32071"/>
    <cellStyle name="Navadno 3 2 4 4 2 3 2" xfId="5189"/>
    <cellStyle name="Navadno 3 2 4 4 2 3 2 2" xfId="9415"/>
    <cellStyle name="Navadno 3 2 4 4 2 3 2 2 2" xfId="23573"/>
    <cellStyle name="Navadno 3 2 4 4 2 3 2 3" xfId="13641"/>
    <cellStyle name="Navadno 3 2 4 4 2 3 2 3 2" xfId="27799"/>
    <cellStyle name="Navadno 3 2 4 4 2 3 2 4" xfId="17899"/>
    <cellStyle name="Navadno 3 2 4 4 2 3 2 5" xfId="30192"/>
    <cellStyle name="Navadno 3 2 4 4 2 3 2 6" xfId="32072"/>
    <cellStyle name="Navadno 3 2 4 4 2 3 3" xfId="3781"/>
    <cellStyle name="Navadno 3 2 4 4 2 3 3 2" xfId="8007"/>
    <cellStyle name="Navadno 3 2 4 4 2 3 3 2 2" xfId="22165"/>
    <cellStyle name="Navadno 3 2 4 4 2 3 3 3" xfId="12233"/>
    <cellStyle name="Navadno 3 2 4 4 2 3 3 3 2" xfId="26391"/>
    <cellStyle name="Navadno 3 2 4 4 2 3 3 4" xfId="16491"/>
    <cellStyle name="Navadno 3 2 4 4 2 3 3 5" xfId="29504"/>
    <cellStyle name="Navadno 3 2 4 4 2 3 3 6" xfId="32073"/>
    <cellStyle name="Navadno 3 2 4 4 2 3 4" xfId="2373"/>
    <cellStyle name="Navadno 3 2 4 4 2 3 4 2" xfId="19315"/>
    <cellStyle name="Navadno 3 2 4 4 2 3 5" xfId="6599"/>
    <cellStyle name="Navadno 3 2 4 4 2 3 5 2" xfId="20757"/>
    <cellStyle name="Navadno 3 2 4 4 2 3 6" xfId="10825"/>
    <cellStyle name="Navadno 3 2 4 4 2 3 6 2" xfId="24983"/>
    <cellStyle name="Navadno 3 2 4 4 2 3 7" xfId="15083"/>
    <cellStyle name="Navadno 3 2 4 4 2 3 8" xfId="28784"/>
    <cellStyle name="Navadno 3 2 4 4 2 3 9" xfId="30896"/>
    <cellStyle name="Navadno 3 2 4 4 2 4" xfId="4485"/>
    <cellStyle name="Navadno 3 2 4 4 2 4 2" xfId="8711"/>
    <cellStyle name="Navadno 3 2 4 4 2 4 2 2" xfId="22869"/>
    <cellStyle name="Navadno 3 2 4 4 2 4 3" xfId="12937"/>
    <cellStyle name="Navadno 3 2 4 4 2 4 3 2" xfId="27095"/>
    <cellStyle name="Navadno 3 2 4 4 2 4 4" xfId="17195"/>
    <cellStyle name="Navadno 3 2 4 4 2 4 5" xfId="29840"/>
    <cellStyle name="Navadno 3 2 4 4 2 4 6" xfId="32074"/>
    <cellStyle name="Navadno 3 2 4 4 2 5" xfId="3077"/>
    <cellStyle name="Navadno 3 2 4 4 2 5 2" xfId="7303"/>
    <cellStyle name="Navadno 3 2 4 4 2 5 2 2" xfId="21461"/>
    <cellStyle name="Navadno 3 2 4 4 2 5 3" xfId="11529"/>
    <cellStyle name="Navadno 3 2 4 4 2 5 3 2" xfId="25687"/>
    <cellStyle name="Navadno 3 2 4 4 2 5 4" xfId="15787"/>
    <cellStyle name="Navadno 3 2 4 4 2 5 5" xfId="29152"/>
    <cellStyle name="Navadno 3 2 4 4 2 5 6" xfId="32075"/>
    <cellStyle name="Navadno 3 2 4 4 2 6" xfId="1669"/>
    <cellStyle name="Navadno 3 2 4 4 2 6 2" xfId="18611"/>
    <cellStyle name="Navadno 3 2 4 4 2 7" xfId="5895"/>
    <cellStyle name="Navadno 3 2 4 4 2 7 2" xfId="20053"/>
    <cellStyle name="Navadno 3 2 4 4 2 8" xfId="10121"/>
    <cellStyle name="Navadno 3 2 4 4 2 8 2" xfId="24279"/>
    <cellStyle name="Navadno 3 2 4 4 2 9" xfId="14379"/>
    <cellStyle name="Navadno 3 2 4 4 3" xfId="448"/>
    <cellStyle name="Navadno 3 2 4 4 3 10" xfId="30656"/>
    <cellStyle name="Navadno 3 2 4 4 3 11" xfId="32076"/>
    <cellStyle name="Navadno 3 2 4 4 3 2" xfId="1152"/>
    <cellStyle name="Navadno 3 2 4 4 3 2 10" xfId="32077"/>
    <cellStyle name="Navadno 3 2 4 4 3 2 2" xfId="5413"/>
    <cellStyle name="Navadno 3 2 4 4 3 2 2 2" xfId="9639"/>
    <cellStyle name="Navadno 3 2 4 4 3 2 2 2 2" xfId="23797"/>
    <cellStyle name="Navadno 3 2 4 4 3 2 2 3" xfId="13865"/>
    <cellStyle name="Navadno 3 2 4 4 3 2 2 3 2" xfId="28023"/>
    <cellStyle name="Navadno 3 2 4 4 3 2 2 4" xfId="18123"/>
    <cellStyle name="Navadno 3 2 4 4 3 2 2 5" xfId="30304"/>
    <cellStyle name="Navadno 3 2 4 4 3 2 2 6" xfId="32078"/>
    <cellStyle name="Navadno 3 2 4 4 3 2 3" xfId="4005"/>
    <cellStyle name="Navadno 3 2 4 4 3 2 3 2" xfId="8231"/>
    <cellStyle name="Navadno 3 2 4 4 3 2 3 2 2" xfId="22389"/>
    <cellStyle name="Navadno 3 2 4 4 3 2 3 3" xfId="12457"/>
    <cellStyle name="Navadno 3 2 4 4 3 2 3 3 2" xfId="26615"/>
    <cellStyle name="Navadno 3 2 4 4 3 2 3 4" xfId="16715"/>
    <cellStyle name="Navadno 3 2 4 4 3 2 3 5" xfId="29616"/>
    <cellStyle name="Navadno 3 2 4 4 3 2 3 6" xfId="32079"/>
    <cellStyle name="Navadno 3 2 4 4 3 2 4" xfId="2597"/>
    <cellStyle name="Navadno 3 2 4 4 3 2 4 2" xfId="19539"/>
    <cellStyle name="Navadno 3 2 4 4 3 2 5" xfId="6823"/>
    <cellStyle name="Navadno 3 2 4 4 3 2 5 2" xfId="20981"/>
    <cellStyle name="Navadno 3 2 4 4 3 2 6" xfId="11049"/>
    <cellStyle name="Navadno 3 2 4 4 3 2 6 2" xfId="25207"/>
    <cellStyle name="Navadno 3 2 4 4 3 2 7" xfId="15307"/>
    <cellStyle name="Navadno 3 2 4 4 3 2 8" xfId="28896"/>
    <cellStyle name="Navadno 3 2 4 4 3 2 9" xfId="31008"/>
    <cellStyle name="Navadno 3 2 4 4 3 3" xfId="4709"/>
    <cellStyle name="Navadno 3 2 4 4 3 3 2" xfId="8935"/>
    <cellStyle name="Navadno 3 2 4 4 3 3 2 2" xfId="23093"/>
    <cellStyle name="Navadno 3 2 4 4 3 3 3" xfId="13161"/>
    <cellStyle name="Navadno 3 2 4 4 3 3 3 2" xfId="27319"/>
    <cellStyle name="Navadno 3 2 4 4 3 3 4" xfId="17419"/>
    <cellStyle name="Navadno 3 2 4 4 3 3 5" xfId="29952"/>
    <cellStyle name="Navadno 3 2 4 4 3 3 6" xfId="32080"/>
    <cellStyle name="Navadno 3 2 4 4 3 4" xfId="3301"/>
    <cellStyle name="Navadno 3 2 4 4 3 4 2" xfId="7527"/>
    <cellStyle name="Navadno 3 2 4 4 3 4 2 2" xfId="21685"/>
    <cellStyle name="Navadno 3 2 4 4 3 4 3" xfId="11753"/>
    <cellStyle name="Navadno 3 2 4 4 3 4 3 2" xfId="25911"/>
    <cellStyle name="Navadno 3 2 4 4 3 4 4" xfId="16011"/>
    <cellStyle name="Navadno 3 2 4 4 3 4 5" xfId="29264"/>
    <cellStyle name="Navadno 3 2 4 4 3 4 6" xfId="32081"/>
    <cellStyle name="Navadno 3 2 4 4 3 5" xfId="1893"/>
    <cellStyle name="Navadno 3 2 4 4 3 5 2" xfId="18835"/>
    <cellStyle name="Navadno 3 2 4 4 3 6" xfId="6119"/>
    <cellStyle name="Navadno 3 2 4 4 3 6 2" xfId="20277"/>
    <cellStyle name="Navadno 3 2 4 4 3 7" xfId="10345"/>
    <cellStyle name="Navadno 3 2 4 4 3 7 2" xfId="24503"/>
    <cellStyle name="Navadno 3 2 4 4 3 8" xfId="14603"/>
    <cellStyle name="Navadno 3 2 4 4 3 9" xfId="28544"/>
    <cellStyle name="Navadno 3 2 4 4 4" xfId="800"/>
    <cellStyle name="Navadno 3 2 4 4 4 10" xfId="32082"/>
    <cellStyle name="Navadno 3 2 4 4 4 2" xfId="5061"/>
    <cellStyle name="Navadno 3 2 4 4 4 2 2" xfId="9287"/>
    <cellStyle name="Navadno 3 2 4 4 4 2 2 2" xfId="23445"/>
    <cellStyle name="Navadno 3 2 4 4 4 2 3" xfId="13513"/>
    <cellStyle name="Navadno 3 2 4 4 4 2 3 2" xfId="27671"/>
    <cellStyle name="Navadno 3 2 4 4 4 2 4" xfId="17771"/>
    <cellStyle name="Navadno 3 2 4 4 4 2 5" xfId="30128"/>
    <cellStyle name="Navadno 3 2 4 4 4 2 6" xfId="32083"/>
    <cellStyle name="Navadno 3 2 4 4 4 3" xfId="3653"/>
    <cellStyle name="Navadno 3 2 4 4 4 3 2" xfId="7879"/>
    <cellStyle name="Navadno 3 2 4 4 4 3 2 2" xfId="22037"/>
    <cellStyle name="Navadno 3 2 4 4 4 3 3" xfId="12105"/>
    <cellStyle name="Navadno 3 2 4 4 4 3 3 2" xfId="26263"/>
    <cellStyle name="Navadno 3 2 4 4 4 3 4" xfId="16363"/>
    <cellStyle name="Navadno 3 2 4 4 4 3 5" xfId="29440"/>
    <cellStyle name="Navadno 3 2 4 4 4 3 6" xfId="32084"/>
    <cellStyle name="Navadno 3 2 4 4 4 4" xfId="2245"/>
    <cellStyle name="Navadno 3 2 4 4 4 4 2" xfId="19187"/>
    <cellStyle name="Navadno 3 2 4 4 4 5" xfId="6471"/>
    <cellStyle name="Navadno 3 2 4 4 4 5 2" xfId="20629"/>
    <cellStyle name="Navadno 3 2 4 4 4 6" xfId="10697"/>
    <cellStyle name="Navadno 3 2 4 4 4 6 2" xfId="24855"/>
    <cellStyle name="Navadno 3 2 4 4 4 7" xfId="14955"/>
    <cellStyle name="Navadno 3 2 4 4 4 8" xfId="28720"/>
    <cellStyle name="Navadno 3 2 4 4 4 9" xfId="30832"/>
    <cellStyle name="Navadno 3 2 4 4 5" xfId="4325"/>
    <cellStyle name="Navadno 3 2 4 4 5 2" xfId="8551"/>
    <cellStyle name="Navadno 3 2 4 4 5 2 2" xfId="22709"/>
    <cellStyle name="Navadno 3 2 4 4 5 3" xfId="12777"/>
    <cellStyle name="Navadno 3 2 4 4 5 3 2" xfId="26935"/>
    <cellStyle name="Navadno 3 2 4 4 5 4" xfId="17035"/>
    <cellStyle name="Navadno 3 2 4 4 5 5" xfId="29760"/>
    <cellStyle name="Navadno 3 2 4 4 5 6" xfId="32085"/>
    <cellStyle name="Navadno 3 2 4 4 6" xfId="2917"/>
    <cellStyle name="Navadno 3 2 4 4 6 2" xfId="7143"/>
    <cellStyle name="Navadno 3 2 4 4 6 2 2" xfId="21301"/>
    <cellStyle name="Navadno 3 2 4 4 6 3" xfId="11369"/>
    <cellStyle name="Navadno 3 2 4 4 6 3 2" xfId="25527"/>
    <cellStyle name="Navadno 3 2 4 4 6 4" xfId="15627"/>
    <cellStyle name="Navadno 3 2 4 4 6 5" xfId="29072"/>
    <cellStyle name="Navadno 3 2 4 4 6 6" xfId="32086"/>
    <cellStyle name="Navadno 3 2 4 4 7" xfId="1541"/>
    <cellStyle name="Navadno 3 2 4 4 7 2" xfId="18483"/>
    <cellStyle name="Navadno 3 2 4 4 8" xfId="5767"/>
    <cellStyle name="Navadno 3 2 4 4 8 2" xfId="19925"/>
    <cellStyle name="Navadno 3 2 4 4 9" xfId="9993"/>
    <cellStyle name="Navadno 3 2 4 4 9 2" xfId="24151"/>
    <cellStyle name="Navadno 3 2 4 5" xfId="160"/>
    <cellStyle name="Navadno 3 2 4 5 10" xfId="28432"/>
    <cellStyle name="Navadno 3 2 4 5 11" xfId="30512"/>
    <cellStyle name="Navadno 3 2 4 5 12" xfId="32087"/>
    <cellStyle name="Navadno 3 2 4 5 2" xfId="545"/>
    <cellStyle name="Navadno 3 2 4 5 2 10" xfId="30704"/>
    <cellStyle name="Navadno 3 2 4 5 2 11" xfId="32088"/>
    <cellStyle name="Navadno 3 2 4 5 2 2" xfId="1249"/>
    <cellStyle name="Navadno 3 2 4 5 2 2 10" xfId="32089"/>
    <cellStyle name="Navadno 3 2 4 5 2 2 2" xfId="5510"/>
    <cellStyle name="Navadno 3 2 4 5 2 2 2 2" xfId="9736"/>
    <cellStyle name="Navadno 3 2 4 5 2 2 2 2 2" xfId="23894"/>
    <cellStyle name="Navadno 3 2 4 5 2 2 2 3" xfId="13962"/>
    <cellStyle name="Navadno 3 2 4 5 2 2 2 3 2" xfId="28120"/>
    <cellStyle name="Navadno 3 2 4 5 2 2 2 4" xfId="18220"/>
    <cellStyle name="Navadno 3 2 4 5 2 2 2 5" xfId="30352"/>
    <cellStyle name="Navadno 3 2 4 5 2 2 2 6" xfId="32090"/>
    <cellStyle name="Navadno 3 2 4 5 2 2 3" xfId="4102"/>
    <cellStyle name="Navadno 3 2 4 5 2 2 3 2" xfId="8328"/>
    <cellStyle name="Navadno 3 2 4 5 2 2 3 2 2" xfId="22486"/>
    <cellStyle name="Navadno 3 2 4 5 2 2 3 3" xfId="12554"/>
    <cellStyle name="Navadno 3 2 4 5 2 2 3 3 2" xfId="26712"/>
    <cellStyle name="Navadno 3 2 4 5 2 2 3 4" xfId="16812"/>
    <cellStyle name="Navadno 3 2 4 5 2 2 3 5" xfId="29664"/>
    <cellStyle name="Navadno 3 2 4 5 2 2 3 6" xfId="32091"/>
    <cellStyle name="Navadno 3 2 4 5 2 2 4" xfId="2694"/>
    <cellStyle name="Navadno 3 2 4 5 2 2 4 2" xfId="19636"/>
    <cellStyle name="Navadno 3 2 4 5 2 2 5" xfId="6920"/>
    <cellStyle name="Navadno 3 2 4 5 2 2 5 2" xfId="21078"/>
    <cellStyle name="Navadno 3 2 4 5 2 2 6" xfId="11146"/>
    <cellStyle name="Navadno 3 2 4 5 2 2 6 2" xfId="25304"/>
    <cellStyle name="Navadno 3 2 4 5 2 2 7" xfId="15404"/>
    <cellStyle name="Navadno 3 2 4 5 2 2 8" xfId="28944"/>
    <cellStyle name="Navadno 3 2 4 5 2 2 9" xfId="31056"/>
    <cellStyle name="Navadno 3 2 4 5 2 3" xfId="4806"/>
    <cellStyle name="Navadno 3 2 4 5 2 3 2" xfId="9032"/>
    <cellStyle name="Navadno 3 2 4 5 2 3 2 2" xfId="23190"/>
    <cellStyle name="Navadno 3 2 4 5 2 3 3" xfId="13258"/>
    <cellStyle name="Navadno 3 2 4 5 2 3 3 2" xfId="27416"/>
    <cellStyle name="Navadno 3 2 4 5 2 3 4" xfId="17516"/>
    <cellStyle name="Navadno 3 2 4 5 2 3 5" xfId="30000"/>
    <cellStyle name="Navadno 3 2 4 5 2 3 6" xfId="32092"/>
    <cellStyle name="Navadno 3 2 4 5 2 4" xfId="3398"/>
    <cellStyle name="Navadno 3 2 4 5 2 4 2" xfId="7624"/>
    <cellStyle name="Navadno 3 2 4 5 2 4 2 2" xfId="21782"/>
    <cellStyle name="Navadno 3 2 4 5 2 4 3" xfId="11850"/>
    <cellStyle name="Navadno 3 2 4 5 2 4 3 2" xfId="26008"/>
    <cellStyle name="Navadno 3 2 4 5 2 4 4" xfId="16108"/>
    <cellStyle name="Navadno 3 2 4 5 2 4 5" xfId="29312"/>
    <cellStyle name="Navadno 3 2 4 5 2 4 6" xfId="32093"/>
    <cellStyle name="Navadno 3 2 4 5 2 5" xfId="1990"/>
    <cellStyle name="Navadno 3 2 4 5 2 5 2" xfId="18932"/>
    <cellStyle name="Navadno 3 2 4 5 2 6" xfId="6216"/>
    <cellStyle name="Navadno 3 2 4 5 2 6 2" xfId="20374"/>
    <cellStyle name="Navadno 3 2 4 5 2 7" xfId="10442"/>
    <cellStyle name="Navadno 3 2 4 5 2 7 2" xfId="24600"/>
    <cellStyle name="Navadno 3 2 4 5 2 8" xfId="14700"/>
    <cellStyle name="Navadno 3 2 4 5 2 9" xfId="28592"/>
    <cellStyle name="Navadno 3 2 4 5 3" xfId="897"/>
    <cellStyle name="Navadno 3 2 4 5 3 10" xfId="32094"/>
    <cellStyle name="Navadno 3 2 4 5 3 2" xfId="5158"/>
    <cellStyle name="Navadno 3 2 4 5 3 2 2" xfId="9384"/>
    <cellStyle name="Navadno 3 2 4 5 3 2 2 2" xfId="23542"/>
    <cellStyle name="Navadno 3 2 4 5 3 2 3" xfId="13610"/>
    <cellStyle name="Navadno 3 2 4 5 3 2 3 2" xfId="27768"/>
    <cellStyle name="Navadno 3 2 4 5 3 2 4" xfId="17868"/>
    <cellStyle name="Navadno 3 2 4 5 3 2 5" xfId="30176"/>
    <cellStyle name="Navadno 3 2 4 5 3 2 6" xfId="32095"/>
    <cellStyle name="Navadno 3 2 4 5 3 3" xfId="3750"/>
    <cellStyle name="Navadno 3 2 4 5 3 3 2" xfId="7976"/>
    <cellStyle name="Navadno 3 2 4 5 3 3 2 2" xfId="22134"/>
    <cellStyle name="Navadno 3 2 4 5 3 3 3" xfId="12202"/>
    <cellStyle name="Navadno 3 2 4 5 3 3 3 2" xfId="26360"/>
    <cellStyle name="Navadno 3 2 4 5 3 3 4" xfId="16460"/>
    <cellStyle name="Navadno 3 2 4 5 3 3 5" xfId="29488"/>
    <cellStyle name="Navadno 3 2 4 5 3 3 6" xfId="32096"/>
    <cellStyle name="Navadno 3 2 4 5 3 4" xfId="2342"/>
    <cellStyle name="Navadno 3 2 4 5 3 4 2" xfId="19284"/>
    <cellStyle name="Navadno 3 2 4 5 3 5" xfId="6568"/>
    <cellStyle name="Navadno 3 2 4 5 3 5 2" xfId="20726"/>
    <cellStyle name="Navadno 3 2 4 5 3 6" xfId="10794"/>
    <cellStyle name="Navadno 3 2 4 5 3 6 2" xfId="24952"/>
    <cellStyle name="Navadno 3 2 4 5 3 7" xfId="15052"/>
    <cellStyle name="Navadno 3 2 4 5 3 8" xfId="28768"/>
    <cellStyle name="Navadno 3 2 4 5 3 9" xfId="30880"/>
    <cellStyle name="Navadno 3 2 4 5 4" xfId="4422"/>
    <cellStyle name="Navadno 3 2 4 5 4 2" xfId="8648"/>
    <cellStyle name="Navadno 3 2 4 5 4 2 2" xfId="22806"/>
    <cellStyle name="Navadno 3 2 4 5 4 3" xfId="12874"/>
    <cellStyle name="Navadno 3 2 4 5 4 3 2" xfId="27032"/>
    <cellStyle name="Navadno 3 2 4 5 4 4" xfId="17132"/>
    <cellStyle name="Navadno 3 2 4 5 4 5" xfId="29808"/>
    <cellStyle name="Navadno 3 2 4 5 4 6" xfId="32097"/>
    <cellStyle name="Navadno 3 2 4 5 5" xfId="3014"/>
    <cellStyle name="Navadno 3 2 4 5 5 2" xfId="7240"/>
    <cellStyle name="Navadno 3 2 4 5 5 2 2" xfId="21398"/>
    <cellStyle name="Navadno 3 2 4 5 5 3" xfId="11466"/>
    <cellStyle name="Navadno 3 2 4 5 5 3 2" xfId="25624"/>
    <cellStyle name="Navadno 3 2 4 5 5 4" xfId="15724"/>
    <cellStyle name="Navadno 3 2 4 5 5 5" xfId="29120"/>
    <cellStyle name="Navadno 3 2 4 5 5 6" xfId="32098"/>
    <cellStyle name="Navadno 3 2 4 5 6" xfId="1606"/>
    <cellStyle name="Navadno 3 2 4 5 6 2" xfId="18548"/>
    <cellStyle name="Navadno 3 2 4 5 7" xfId="5832"/>
    <cellStyle name="Navadno 3 2 4 5 7 2" xfId="19990"/>
    <cellStyle name="Navadno 3 2 4 5 8" xfId="10058"/>
    <cellStyle name="Navadno 3 2 4 5 8 2" xfId="24216"/>
    <cellStyle name="Navadno 3 2 4 5 9" xfId="14316"/>
    <cellStyle name="Navadno 3 2 4 6" xfId="192"/>
    <cellStyle name="Navadno 3 2 4 6 10" xfId="28448"/>
    <cellStyle name="Navadno 3 2 4 6 11" xfId="30528"/>
    <cellStyle name="Navadno 3 2 4 6 12" xfId="32099"/>
    <cellStyle name="Navadno 3 2 4 6 2" xfId="417"/>
    <cellStyle name="Navadno 3 2 4 6 2 10" xfId="30640"/>
    <cellStyle name="Navadno 3 2 4 6 2 11" xfId="32100"/>
    <cellStyle name="Navadno 3 2 4 6 2 2" xfId="1121"/>
    <cellStyle name="Navadno 3 2 4 6 2 2 10" xfId="32101"/>
    <cellStyle name="Navadno 3 2 4 6 2 2 2" xfId="5382"/>
    <cellStyle name="Navadno 3 2 4 6 2 2 2 2" xfId="9608"/>
    <cellStyle name="Navadno 3 2 4 6 2 2 2 2 2" xfId="23766"/>
    <cellStyle name="Navadno 3 2 4 6 2 2 2 3" xfId="13834"/>
    <cellStyle name="Navadno 3 2 4 6 2 2 2 3 2" xfId="27992"/>
    <cellStyle name="Navadno 3 2 4 6 2 2 2 4" xfId="18092"/>
    <cellStyle name="Navadno 3 2 4 6 2 2 2 5" xfId="30288"/>
    <cellStyle name="Navadno 3 2 4 6 2 2 2 6" xfId="32102"/>
    <cellStyle name="Navadno 3 2 4 6 2 2 3" xfId="3974"/>
    <cellStyle name="Navadno 3 2 4 6 2 2 3 2" xfId="8200"/>
    <cellStyle name="Navadno 3 2 4 6 2 2 3 2 2" xfId="22358"/>
    <cellStyle name="Navadno 3 2 4 6 2 2 3 3" xfId="12426"/>
    <cellStyle name="Navadno 3 2 4 6 2 2 3 3 2" xfId="26584"/>
    <cellStyle name="Navadno 3 2 4 6 2 2 3 4" xfId="16684"/>
    <cellStyle name="Navadno 3 2 4 6 2 2 3 5" xfId="29600"/>
    <cellStyle name="Navadno 3 2 4 6 2 2 3 6" xfId="32103"/>
    <cellStyle name="Navadno 3 2 4 6 2 2 4" xfId="2566"/>
    <cellStyle name="Navadno 3 2 4 6 2 2 4 2" xfId="19508"/>
    <cellStyle name="Navadno 3 2 4 6 2 2 5" xfId="6792"/>
    <cellStyle name="Navadno 3 2 4 6 2 2 5 2" xfId="20950"/>
    <cellStyle name="Navadno 3 2 4 6 2 2 6" xfId="11018"/>
    <cellStyle name="Navadno 3 2 4 6 2 2 6 2" xfId="25176"/>
    <cellStyle name="Navadno 3 2 4 6 2 2 7" xfId="15276"/>
    <cellStyle name="Navadno 3 2 4 6 2 2 8" xfId="28880"/>
    <cellStyle name="Navadno 3 2 4 6 2 2 9" xfId="30992"/>
    <cellStyle name="Navadno 3 2 4 6 2 3" xfId="4678"/>
    <cellStyle name="Navadno 3 2 4 6 2 3 2" xfId="8904"/>
    <cellStyle name="Navadno 3 2 4 6 2 3 2 2" xfId="23062"/>
    <cellStyle name="Navadno 3 2 4 6 2 3 3" xfId="13130"/>
    <cellStyle name="Navadno 3 2 4 6 2 3 3 2" xfId="27288"/>
    <cellStyle name="Navadno 3 2 4 6 2 3 4" xfId="17388"/>
    <cellStyle name="Navadno 3 2 4 6 2 3 5" xfId="29936"/>
    <cellStyle name="Navadno 3 2 4 6 2 3 6" xfId="32104"/>
    <cellStyle name="Navadno 3 2 4 6 2 4" xfId="3270"/>
    <cellStyle name="Navadno 3 2 4 6 2 4 2" xfId="7496"/>
    <cellStyle name="Navadno 3 2 4 6 2 4 2 2" xfId="21654"/>
    <cellStyle name="Navadno 3 2 4 6 2 4 3" xfId="11722"/>
    <cellStyle name="Navadno 3 2 4 6 2 4 3 2" xfId="25880"/>
    <cellStyle name="Navadno 3 2 4 6 2 4 4" xfId="15980"/>
    <cellStyle name="Navadno 3 2 4 6 2 4 5" xfId="29248"/>
    <cellStyle name="Navadno 3 2 4 6 2 4 6" xfId="32105"/>
    <cellStyle name="Navadno 3 2 4 6 2 5" xfId="1862"/>
    <cellStyle name="Navadno 3 2 4 6 2 5 2" xfId="18804"/>
    <cellStyle name="Navadno 3 2 4 6 2 6" xfId="6088"/>
    <cellStyle name="Navadno 3 2 4 6 2 6 2" xfId="20246"/>
    <cellStyle name="Navadno 3 2 4 6 2 7" xfId="10314"/>
    <cellStyle name="Navadno 3 2 4 6 2 7 2" xfId="24472"/>
    <cellStyle name="Navadno 3 2 4 6 2 8" xfId="14572"/>
    <cellStyle name="Navadno 3 2 4 6 2 9" xfId="28528"/>
    <cellStyle name="Navadno 3 2 4 6 3" xfId="769"/>
    <cellStyle name="Navadno 3 2 4 6 3 10" xfId="32106"/>
    <cellStyle name="Navadno 3 2 4 6 3 2" xfId="5030"/>
    <cellStyle name="Navadno 3 2 4 6 3 2 2" xfId="9256"/>
    <cellStyle name="Navadno 3 2 4 6 3 2 2 2" xfId="23414"/>
    <cellStyle name="Navadno 3 2 4 6 3 2 3" xfId="13482"/>
    <cellStyle name="Navadno 3 2 4 6 3 2 3 2" xfId="27640"/>
    <cellStyle name="Navadno 3 2 4 6 3 2 4" xfId="17740"/>
    <cellStyle name="Navadno 3 2 4 6 3 2 5" xfId="30112"/>
    <cellStyle name="Navadno 3 2 4 6 3 2 6" xfId="32107"/>
    <cellStyle name="Navadno 3 2 4 6 3 3" xfId="3622"/>
    <cellStyle name="Navadno 3 2 4 6 3 3 2" xfId="7848"/>
    <cellStyle name="Navadno 3 2 4 6 3 3 2 2" xfId="22006"/>
    <cellStyle name="Navadno 3 2 4 6 3 3 3" xfId="12074"/>
    <cellStyle name="Navadno 3 2 4 6 3 3 3 2" xfId="26232"/>
    <cellStyle name="Navadno 3 2 4 6 3 3 4" xfId="16332"/>
    <cellStyle name="Navadno 3 2 4 6 3 3 5" xfId="29424"/>
    <cellStyle name="Navadno 3 2 4 6 3 3 6" xfId="32108"/>
    <cellStyle name="Navadno 3 2 4 6 3 4" xfId="2214"/>
    <cellStyle name="Navadno 3 2 4 6 3 4 2" xfId="19156"/>
    <cellStyle name="Navadno 3 2 4 6 3 5" xfId="6440"/>
    <cellStyle name="Navadno 3 2 4 6 3 5 2" xfId="20598"/>
    <cellStyle name="Navadno 3 2 4 6 3 6" xfId="10666"/>
    <cellStyle name="Navadno 3 2 4 6 3 6 2" xfId="24824"/>
    <cellStyle name="Navadno 3 2 4 6 3 7" xfId="14924"/>
    <cellStyle name="Navadno 3 2 4 6 3 8" xfId="28704"/>
    <cellStyle name="Navadno 3 2 4 6 3 9" xfId="30816"/>
    <cellStyle name="Navadno 3 2 4 6 4" xfId="4454"/>
    <cellStyle name="Navadno 3 2 4 6 4 2" xfId="8680"/>
    <cellStyle name="Navadno 3 2 4 6 4 2 2" xfId="22838"/>
    <cellStyle name="Navadno 3 2 4 6 4 3" xfId="12906"/>
    <cellStyle name="Navadno 3 2 4 6 4 3 2" xfId="27064"/>
    <cellStyle name="Navadno 3 2 4 6 4 4" xfId="17164"/>
    <cellStyle name="Navadno 3 2 4 6 4 5" xfId="29824"/>
    <cellStyle name="Navadno 3 2 4 6 4 6" xfId="32109"/>
    <cellStyle name="Navadno 3 2 4 6 5" xfId="3046"/>
    <cellStyle name="Navadno 3 2 4 6 5 2" xfId="7272"/>
    <cellStyle name="Navadno 3 2 4 6 5 2 2" xfId="21430"/>
    <cellStyle name="Navadno 3 2 4 6 5 3" xfId="11498"/>
    <cellStyle name="Navadno 3 2 4 6 5 3 2" xfId="25656"/>
    <cellStyle name="Navadno 3 2 4 6 5 4" xfId="15756"/>
    <cellStyle name="Navadno 3 2 4 6 5 5" xfId="29136"/>
    <cellStyle name="Navadno 3 2 4 6 5 6" xfId="32110"/>
    <cellStyle name="Navadno 3 2 4 6 6" xfId="1638"/>
    <cellStyle name="Navadno 3 2 4 6 6 2" xfId="18580"/>
    <cellStyle name="Navadno 3 2 4 6 7" xfId="5864"/>
    <cellStyle name="Navadno 3 2 4 6 7 2" xfId="20022"/>
    <cellStyle name="Navadno 3 2 4 6 8" xfId="10090"/>
    <cellStyle name="Navadno 3 2 4 6 8 2" xfId="24248"/>
    <cellStyle name="Navadno 3 2 4 6 9" xfId="14348"/>
    <cellStyle name="Navadno 3 2 4 7" xfId="363"/>
    <cellStyle name="Navadno 3 2 4 7 10" xfId="28502"/>
    <cellStyle name="Navadno 3 2 4 7 11" xfId="30614"/>
    <cellStyle name="Navadno 3 2 4 7 12" xfId="32111"/>
    <cellStyle name="Navadno 3 2 4 7 2" xfId="715"/>
    <cellStyle name="Navadno 3 2 4 7 2 10" xfId="30790"/>
    <cellStyle name="Navadno 3 2 4 7 2 11" xfId="32112"/>
    <cellStyle name="Navadno 3 2 4 7 2 2" xfId="1419"/>
    <cellStyle name="Navadno 3 2 4 7 2 2 10" xfId="32113"/>
    <cellStyle name="Navadno 3 2 4 7 2 2 2" xfId="5680"/>
    <cellStyle name="Navadno 3 2 4 7 2 2 2 2" xfId="9906"/>
    <cellStyle name="Navadno 3 2 4 7 2 2 2 2 2" xfId="24064"/>
    <cellStyle name="Navadno 3 2 4 7 2 2 2 3" xfId="14132"/>
    <cellStyle name="Navadno 3 2 4 7 2 2 2 3 2" xfId="28290"/>
    <cellStyle name="Navadno 3 2 4 7 2 2 2 4" xfId="18390"/>
    <cellStyle name="Navadno 3 2 4 7 2 2 2 5" xfId="30438"/>
    <cellStyle name="Navadno 3 2 4 7 2 2 2 6" xfId="32114"/>
    <cellStyle name="Navadno 3 2 4 7 2 2 3" xfId="4272"/>
    <cellStyle name="Navadno 3 2 4 7 2 2 3 2" xfId="8498"/>
    <cellStyle name="Navadno 3 2 4 7 2 2 3 2 2" xfId="22656"/>
    <cellStyle name="Navadno 3 2 4 7 2 2 3 3" xfId="12724"/>
    <cellStyle name="Navadno 3 2 4 7 2 2 3 3 2" xfId="26882"/>
    <cellStyle name="Navadno 3 2 4 7 2 2 3 4" xfId="16982"/>
    <cellStyle name="Navadno 3 2 4 7 2 2 3 5" xfId="29750"/>
    <cellStyle name="Navadno 3 2 4 7 2 2 3 6" xfId="32115"/>
    <cellStyle name="Navadno 3 2 4 7 2 2 4" xfId="2864"/>
    <cellStyle name="Navadno 3 2 4 7 2 2 4 2" xfId="19806"/>
    <cellStyle name="Navadno 3 2 4 7 2 2 5" xfId="7090"/>
    <cellStyle name="Navadno 3 2 4 7 2 2 5 2" xfId="21248"/>
    <cellStyle name="Navadno 3 2 4 7 2 2 6" xfId="11316"/>
    <cellStyle name="Navadno 3 2 4 7 2 2 6 2" xfId="25474"/>
    <cellStyle name="Navadno 3 2 4 7 2 2 7" xfId="15574"/>
    <cellStyle name="Navadno 3 2 4 7 2 2 8" xfId="29030"/>
    <cellStyle name="Navadno 3 2 4 7 2 2 9" xfId="31142"/>
    <cellStyle name="Navadno 3 2 4 7 2 3" xfId="4976"/>
    <cellStyle name="Navadno 3 2 4 7 2 3 2" xfId="9202"/>
    <cellStyle name="Navadno 3 2 4 7 2 3 2 2" xfId="23360"/>
    <cellStyle name="Navadno 3 2 4 7 2 3 3" xfId="13428"/>
    <cellStyle name="Navadno 3 2 4 7 2 3 3 2" xfId="27586"/>
    <cellStyle name="Navadno 3 2 4 7 2 3 4" xfId="17686"/>
    <cellStyle name="Navadno 3 2 4 7 2 3 5" xfId="30086"/>
    <cellStyle name="Navadno 3 2 4 7 2 3 6" xfId="32116"/>
    <cellStyle name="Navadno 3 2 4 7 2 4" xfId="3568"/>
    <cellStyle name="Navadno 3 2 4 7 2 4 2" xfId="7794"/>
    <cellStyle name="Navadno 3 2 4 7 2 4 2 2" xfId="21952"/>
    <cellStyle name="Navadno 3 2 4 7 2 4 3" xfId="12020"/>
    <cellStyle name="Navadno 3 2 4 7 2 4 3 2" xfId="26178"/>
    <cellStyle name="Navadno 3 2 4 7 2 4 4" xfId="16278"/>
    <cellStyle name="Navadno 3 2 4 7 2 4 5" xfId="29398"/>
    <cellStyle name="Navadno 3 2 4 7 2 4 6" xfId="32117"/>
    <cellStyle name="Navadno 3 2 4 7 2 5" xfId="2160"/>
    <cellStyle name="Navadno 3 2 4 7 2 5 2" xfId="19102"/>
    <cellStyle name="Navadno 3 2 4 7 2 6" xfId="6386"/>
    <cellStyle name="Navadno 3 2 4 7 2 6 2" xfId="20544"/>
    <cellStyle name="Navadno 3 2 4 7 2 7" xfId="10612"/>
    <cellStyle name="Navadno 3 2 4 7 2 7 2" xfId="24770"/>
    <cellStyle name="Navadno 3 2 4 7 2 8" xfId="14870"/>
    <cellStyle name="Navadno 3 2 4 7 2 9" xfId="28678"/>
    <cellStyle name="Navadno 3 2 4 7 3" xfId="1067"/>
    <cellStyle name="Navadno 3 2 4 7 3 10" xfId="32118"/>
    <cellStyle name="Navadno 3 2 4 7 3 2" xfId="5328"/>
    <cellStyle name="Navadno 3 2 4 7 3 2 2" xfId="9554"/>
    <cellStyle name="Navadno 3 2 4 7 3 2 2 2" xfId="23712"/>
    <cellStyle name="Navadno 3 2 4 7 3 2 3" xfId="13780"/>
    <cellStyle name="Navadno 3 2 4 7 3 2 3 2" xfId="27938"/>
    <cellStyle name="Navadno 3 2 4 7 3 2 4" xfId="18038"/>
    <cellStyle name="Navadno 3 2 4 7 3 2 5" xfId="30262"/>
    <cellStyle name="Navadno 3 2 4 7 3 2 6" xfId="32119"/>
    <cellStyle name="Navadno 3 2 4 7 3 3" xfId="3920"/>
    <cellStyle name="Navadno 3 2 4 7 3 3 2" xfId="8146"/>
    <cellStyle name="Navadno 3 2 4 7 3 3 2 2" xfId="22304"/>
    <cellStyle name="Navadno 3 2 4 7 3 3 3" xfId="12372"/>
    <cellStyle name="Navadno 3 2 4 7 3 3 3 2" xfId="26530"/>
    <cellStyle name="Navadno 3 2 4 7 3 3 4" xfId="16630"/>
    <cellStyle name="Navadno 3 2 4 7 3 3 5" xfId="29574"/>
    <cellStyle name="Navadno 3 2 4 7 3 3 6" xfId="32120"/>
    <cellStyle name="Navadno 3 2 4 7 3 4" xfId="2512"/>
    <cellStyle name="Navadno 3 2 4 7 3 4 2" xfId="19454"/>
    <cellStyle name="Navadno 3 2 4 7 3 5" xfId="6738"/>
    <cellStyle name="Navadno 3 2 4 7 3 5 2" xfId="20896"/>
    <cellStyle name="Navadno 3 2 4 7 3 6" xfId="10964"/>
    <cellStyle name="Navadno 3 2 4 7 3 6 2" xfId="25122"/>
    <cellStyle name="Navadno 3 2 4 7 3 7" xfId="15222"/>
    <cellStyle name="Navadno 3 2 4 7 3 8" xfId="28854"/>
    <cellStyle name="Navadno 3 2 4 7 3 9" xfId="30966"/>
    <cellStyle name="Navadno 3 2 4 7 4" xfId="4624"/>
    <cellStyle name="Navadno 3 2 4 7 4 2" xfId="8850"/>
    <cellStyle name="Navadno 3 2 4 7 4 2 2" xfId="23008"/>
    <cellStyle name="Navadno 3 2 4 7 4 3" xfId="13076"/>
    <cellStyle name="Navadno 3 2 4 7 4 3 2" xfId="27234"/>
    <cellStyle name="Navadno 3 2 4 7 4 4" xfId="17334"/>
    <cellStyle name="Navadno 3 2 4 7 4 5" xfId="29910"/>
    <cellStyle name="Navadno 3 2 4 7 4 6" xfId="32121"/>
    <cellStyle name="Navadno 3 2 4 7 5" xfId="3216"/>
    <cellStyle name="Navadno 3 2 4 7 5 2" xfId="7442"/>
    <cellStyle name="Navadno 3 2 4 7 5 2 2" xfId="21600"/>
    <cellStyle name="Navadno 3 2 4 7 5 3" xfId="11668"/>
    <cellStyle name="Navadno 3 2 4 7 5 3 2" xfId="25826"/>
    <cellStyle name="Navadno 3 2 4 7 5 4" xfId="15926"/>
    <cellStyle name="Navadno 3 2 4 7 5 5" xfId="29222"/>
    <cellStyle name="Navadno 3 2 4 7 5 6" xfId="32122"/>
    <cellStyle name="Navadno 3 2 4 7 6" xfId="1808"/>
    <cellStyle name="Navadno 3 2 4 7 6 2" xfId="18750"/>
    <cellStyle name="Navadno 3 2 4 7 7" xfId="6034"/>
    <cellStyle name="Navadno 3 2 4 7 7 2" xfId="20192"/>
    <cellStyle name="Navadno 3 2 4 7 8" xfId="10260"/>
    <cellStyle name="Navadno 3 2 4 7 8 2" xfId="24418"/>
    <cellStyle name="Navadno 3 2 4 7 9" xfId="14518"/>
    <cellStyle name="Navadno 3 2 4 8" xfId="385"/>
    <cellStyle name="Navadno 3 2 4 8 10" xfId="30624"/>
    <cellStyle name="Navadno 3 2 4 8 11" xfId="32123"/>
    <cellStyle name="Navadno 3 2 4 8 2" xfId="1089"/>
    <cellStyle name="Navadno 3 2 4 8 2 10" xfId="32124"/>
    <cellStyle name="Navadno 3 2 4 8 2 2" xfId="5350"/>
    <cellStyle name="Navadno 3 2 4 8 2 2 2" xfId="9576"/>
    <cellStyle name="Navadno 3 2 4 8 2 2 2 2" xfId="23734"/>
    <cellStyle name="Navadno 3 2 4 8 2 2 3" xfId="13802"/>
    <cellStyle name="Navadno 3 2 4 8 2 2 3 2" xfId="27960"/>
    <cellStyle name="Navadno 3 2 4 8 2 2 4" xfId="18060"/>
    <cellStyle name="Navadno 3 2 4 8 2 2 5" xfId="30272"/>
    <cellStyle name="Navadno 3 2 4 8 2 2 6" xfId="32125"/>
    <cellStyle name="Navadno 3 2 4 8 2 3" xfId="3942"/>
    <cellStyle name="Navadno 3 2 4 8 2 3 2" xfId="8168"/>
    <cellStyle name="Navadno 3 2 4 8 2 3 2 2" xfId="22326"/>
    <cellStyle name="Navadno 3 2 4 8 2 3 3" xfId="12394"/>
    <cellStyle name="Navadno 3 2 4 8 2 3 3 2" xfId="26552"/>
    <cellStyle name="Navadno 3 2 4 8 2 3 4" xfId="16652"/>
    <cellStyle name="Navadno 3 2 4 8 2 3 5" xfId="29584"/>
    <cellStyle name="Navadno 3 2 4 8 2 3 6" xfId="32126"/>
    <cellStyle name="Navadno 3 2 4 8 2 4" xfId="2534"/>
    <cellStyle name="Navadno 3 2 4 8 2 4 2" xfId="19476"/>
    <cellStyle name="Navadno 3 2 4 8 2 5" xfId="6760"/>
    <cellStyle name="Navadno 3 2 4 8 2 5 2" xfId="20918"/>
    <cellStyle name="Navadno 3 2 4 8 2 6" xfId="10986"/>
    <cellStyle name="Navadno 3 2 4 8 2 6 2" xfId="25144"/>
    <cellStyle name="Navadno 3 2 4 8 2 7" xfId="15244"/>
    <cellStyle name="Navadno 3 2 4 8 2 8" xfId="28864"/>
    <cellStyle name="Navadno 3 2 4 8 2 9" xfId="30976"/>
    <cellStyle name="Navadno 3 2 4 8 3" xfId="4646"/>
    <cellStyle name="Navadno 3 2 4 8 3 2" xfId="8872"/>
    <cellStyle name="Navadno 3 2 4 8 3 2 2" xfId="23030"/>
    <cellStyle name="Navadno 3 2 4 8 3 3" xfId="13098"/>
    <cellStyle name="Navadno 3 2 4 8 3 3 2" xfId="27256"/>
    <cellStyle name="Navadno 3 2 4 8 3 4" xfId="17356"/>
    <cellStyle name="Navadno 3 2 4 8 3 5" xfId="29920"/>
    <cellStyle name="Navadno 3 2 4 8 3 6" xfId="32127"/>
    <cellStyle name="Navadno 3 2 4 8 4" xfId="3238"/>
    <cellStyle name="Navadno 3 2 4 8 4 2" xfId="7464"/>
    <cellStyle name="Navadno 3 2 4 8 4 2 2" xfId="21622"/>
    <cellStyle name="Navadno 3 2 4 8 4 3" xfId="11690"/>
    <cellStyle name="Navadno 3 2 4 8 4 3 2" xfId="25848"/>
    <cellStyle name="Navadno 3 2 4 8 4 4" xfId="15948"/>
    <cellStyle name="Navadno 3 2 4 8 4 5" xfId="29232"/>
    <cellStyle name="Navadno 3 2 4 8 4 6" xfId="32128"/>
    <cellStyle name="Navadno 3 2 4 8 5" xfId="1830"/>
    <cellStyle name="Navadno 3 2 4 8 5 2" xfId="18772"/>
    <cellStyle name="Navadno 3 2 4 8 6" xfId="6056"/>
    <cellStyle name="Navadno 3 2 4 8 6 2" xfId="20214"/>
    <cellStyle name="Navadno 3 2 4 8 7" xfId="10282"/>
    <cellStyle name="Navadno 3 2 4 8 7 2" xfId="24440"/>
    <cellStyle name="Navadno 3 2 4 8 8" xfId="14540"/>
    <cellStyle name="Navadno 3 2 4 8 9" xfId="28512"/>
    <cellStyle name="Navadno 3 2 4 9" xfId="737"/>
    <cellStyle name="Navadno 3 2 4 9 10" xfId="32129"/>
    <cellStyle name="Navadno 3 2 4 9 2" xfId="4998"/>
    <cellStyle name="Navadno 3 2 4 9 2 2" xfId="9224"/>
    <cellStyle name="Navadno 3 2 4 9 2 2 2" xfId="23382"/>
    <cellStyle name="Navadno 3 2 4 9 2 3" xfId="13450"/>
    <cellStyle name="Navadno 3 2 4 9 2 3 2" xfId="27608"/>
    <cellStyle name="Navadno 3 2 4 9 2 4" xfId="17708"/>
    <cellStyle name="Navadno 3 2 4 9 2 5" xfId="30096"/>
    <cellStyle name="Navadno 3 2 4 9 2 6" xfId="32130"/>
    <cellStyle name="Navadno 3 2 4 9 3" xfId="3590"/>
    <cellStyle name="Navadno 3 2 4 9 3 2" xfId="7816"/>
    <cellStyle name="Navadno 3 2 4 9 3 2 2" xfId="21974"/>
    <cellStyle name="Navadno 3 2 4 9 3 3" xfId="12042"/>
    <cellStyle name="Navadno 3 2 4 9 3 3 2" xfId="26200"/>
    <cellStyle name="Navadno 3 2 4 9 3 4" xfId="16300"/>
    <cellStyle name="Navadno 3 2 4 9 3 5" xfId="29408"/>
    <cellStyle name="Navadno 3 2 4 9 3 6" xfId="32131"/>
    <cellStyle name="Navadno 3 2 4 9 4" xfId="2182"/>
    <cellStyle name="Navadno 3 2 4 9 4 2" xfId="19124"/>
    <cellStyle name="Navadno 3 2 4 9 5" xfId="6408"/>
    <cellStyle name="Navadno 3 2 4 9 5 2" xfId="20566"/>
    <cellStyle name="Navadno 3 2 4 9 6" xfId="10634"/>
    <cellStyle name="Navadno 3 2 4 9 6 2" xfId="24792"/>
    <cellStyle name="Navadno 3 2 4 9 7" xfId="14892"/>
    <cellStyle name="Navadno 3 2 4 9 8" xfId="28688"/>
    <cellStyle name="Navadno 3 2 4 9 9" xfId="30800"/>
    <cellStyle name="Navadno 3 2 5" xfId="77"/>
    <cellStyle name="Navadno 3 2 5 10" xfId="9945"/>
    <cellStyle name="Navadno 3 2 5 10 2" xfId="24103"/>
    <cellStyle name="Navadno 3 2 5 11" xfId="14203"/>
    <cellStyle name="Navadno 3 2 5 12" xfId="28360"/>
    <cellStyle name="Navadno 3 2 5 13" xfId="30472"/>
    <cellStyle name="Navadno 3 2 5 14" xfId="32132"/>
    <cellStyle name="Navadno 3 2 5 2" xfId="239"/>
    <cellStyle name="Navadno 3 2 5 2 10" xfId="28392"/>
    <cellStyle name="Navadno 3 2 5 2 11" xfId="30552"/>
    <cellStyle name="Navadno 3 2 5 2 12" xfId="32133"/>
    <cellStyle name="Navadno 3 2 5 2 2" xfId="592"/>
    <cellStyle name="Navadno 3 2 5 2 2 10" xfId="30728"/>
    <cellStyle name="Navadno 3 2 5 2 2 11" xfId="32134"/>
    <cellStyle name="Navadno 3 2 5 2 2 2" xfId="1296"/>
    <cellStyle name="Navadno 3 2 5 2 2 2 10" xfId="32135"/>
    <cellStyle name="Navadno 3 2 5 2 2 2 2" xfId="5557"/>
    <cellStyle name="Navadno 3 2 5 2 2 2 2 2" xfId="9783"/>
    <cellStyle name="Navadno 3 2 5 2 2 2 2 2 2" xfId="23941"/>
    <cellStyle name="Navadno 3 2 5 2 2 2 2 3" xfId="14009"/>
    <cellStyle name="Navadno 3 2 5 2 2 2 2 3 2" xfId="28167"/>
    <cellStyle name="Navadno 3 2 5 2 2 2 2 4" xfId="18267"/>
    <cellStyle name="Navadno 3 2 5 2 2 2 2 5" xfId="30376"/>
    <cellStyle name="Navadno 3 2 5 2 2 2 2 6" xfId="32136"/>
    <cellStyle name="Navadno 3 2 5 2 2 2 3" xfId="4149"/>
    <cellStyle name="Navadno 3 2 5 2 2 2 3 2" xfId="8375"/>
    <cellStyle name="Navadno 3 2 5 2 2 2 3 2 2" xfId="22533"/>
    <cellStyle name="Navadno 3 2 5 2 2 2 3 3" xfId="12601"/>
    <cellStyle name="Navadno 3 2 5 2 2 2 3 3 2" xfId="26759"/>
    <cellStyle name="Navadno 3 2 5 2 2 2 3 4" xfId="16859"/>
    <cellStyle name="Navadno 3 2 5 2 2 2 3 5" xfId="29688"/>
    <cellStyle name="Navadno 3 2 5 2 2 2 3 6" xfId="32137"/>
    <cellStyle name="Navadno 3 2 5 2 2 2 4" xfId="2741"/>
    <cellStyle name="Navadno 3 2 5 2 2 2 4 2" xfId="19683"/>
    <cellStyle name="Navadno 3 2 5 2 2 2 5" xfId="6967"/>
    <cellStyle name="Navadno 3 2 5 2 2 2 5 2" xfId="21125"/>
    <cellStyle name="Navadno 3 2 5 2 2 2 6" xfId="11193"/>
    <cellStyle name="Navadno 3 2 5 2 2 2 6 2" xfId="25351"/>
    <cellStyle name="Navadno 3 2 5 2 2 2 7" xfId="15451"/>
    <cellStyle name="Navadno 3 2 5 2 2 2 8" xfId="28968"/>
    <cellStyle name="Navadno 3 2 5 2 2 2 9" xfId="31080"/>
    <cellStyle name="Navadno 3 2 5 2 2 3" xfId="4853"/>
    <cellStyle name="Navadno 3 2 5 2 2 3 2" xfId="9079"/>
    <cellStyle name="Navadno 3 2 5 2 2 3 2 2" xfId="23237"/>
    <cellStyle name="Navadno 3 2 5 2 2 3 3" xfId="13305"/>
    <cellStyle name="Navadno 3 2 5 2 2 3 3 2" xfId="27463"/>
    <cellStyle name="Navadno 3 2 5 2 2 3 4" xfId="17563"/>
    <cellStyle name="Navadno 3 2 5 2 2 3 5" xfId="30024"/>
    <cellStyle name="Navadno 3 2 5 2 2 3 6" xfId="32138"/>
    <cellStyle name="Navadno 3 2 5 2 2 4" xfId="3445"/>
    <cellStyle name="Navadno 3 2 5 2 2 4 2" xfId="7671"/>
    <cellStyle name="Navadno 3 2 5 2 2 4 2 2" xfId="21829"/>
    <cellStyle name="Navadno 3 2 5 2 2 4 3" xfId="11897"/>
    <cellStyle name="Navadno 3 2 5 2 2 4 3 2" xfId="26055"/>
    <cellStyle name="Navadno 3 2 5 2 2 4 4" xfId="16155"/>
    <cellStyle name="Navadno 3 2 5 2 2 4 5" xfId="29336"/>
    <cellStyle name="Navadno 3 2 5 2 2 4 6" xfId="32139"/>
    <cellStyle name="Navadno 3 2 5 2 2 5" xfId="2037"/>
    <cellStyle name="Navadno 3 2 5 2 2 5 2" xfId="18979"/>
    <cellStyle name="Navadno 3 2 5 2 2 6" xfId="6263"/>
    <cellStyle name="Navadno 3 2 5 2 2 6 2" xfId="20421"/>
    <cellStyle name="Navadno 3 2 5 2 2 7" xfId="10489"/>
    <cellStyle name="Navadno 3 2 5 2 2 7 2" xfId="24647"/>
    <cellStyle name="Navadno 3 2 5 2 2 8" xfId="14747"/>
    <cellStyle name="Navadno 3 2 5 2 2 9" xfId="28616"/>
    <cellStyle name="Navadno 3 2 5 2 3" xfId="944"/>
    <cellStyle name="Navadno 3 2 5 2 3 10" xfId="32140"/>
    <cellStyle name="Navadno 3 2 5 2 3 2" xfId="5205"/>
    <cellStyle name="Navadno 3 2 5 2 3 2 2" xfId="9431"/>
    <cellStyle name="Navadno 3 2 5 2 3 2 2 2" xfId="23589"/>
    <cellStyle name="Navadno 3 2 5 2 3 2 3" xfId="13657"/>
    <cellStyle name="Navadno 3 2 5 2 3 2 3 2" xfId="27815"/>
    <cellStyle name="Navadno 3 2 5 2 3 2 4" xfId="17915"/>
    <cellStyle name="Navadno 3 2 5 2 3 2 5" xfId="30200"/>
    <cellStyle name="Navadno 3 2 5 2 3 2 6" xfId="32141"/>
    <cellStyle name="Navadno 3 2 5 2 3 3" xfId="3797"/>
    <cellStyle name="Navadno 3 2 5 2 3 3 2" xfId="8023"/>
    <cellStyle name="Navadno 3 2 5 2 3 3 2 2" xfId="22181"/>
    <cellStyle name="Navadno 3 2 5 2 3 3 3" xfId="12249"/>
    <cellStyle name="Navadno 3 2 5 2 3 3 3 2" xfId="26407"/>
    <cellStyle name="Navadno 3 2 5 2 3 3 4" xfId="16507"/>
    <cellStyle name="Navadno 3 2 5 2 3 3 5" xfId="29512"/>
    <cellStyle name="Navadno 3 2 5 2 3 3 6" xfId="32142"/>
    <cellStyle name="Navadno 3 2 5 2 3 4" xfId="2389"/>
    <cellStyle name="Navadno 3 2 5 2 3 4 2" xfId="19331"/>
    <cellStyle name="Navadno 3 2 5 2 3 5" xfId="6615"/>
    <cellStyle name="Navadno 3 2 5 2 3 5 2" xfId="20773"/>
    <cellStyle name="Navadno 3 2 5 2 3 6" xfId="10841"/>
    <cellStyle name="Navadno 3 2 5 2 3 6 2" xfId="24999"/>
    <cellStyle name="Navadno 3 2 5 2 3 7" xfId="15099"/>
    <cellStyle name="Navadno 3 2 5 2 3 8" xfId="28792"/>
    <cellStyle name="Navadno 3 2 5 2 3 9" xfId="30904"/>
    <cellStyle name="Navadno 3 2 5 2 4" xfId="4501"/>
    <cellStyle name="Navadno 3 2 5 2 4 2" xfId="8727"/>
    <cellStyle name="Navadno 3 2 5 2 4 2 2" xfId="22885"/>
    <cellStyle name="Navadno 3 2 5 2 4 3" xfId="12953"/>
    <cellStyle name="Navadno 3 2 5 2 4 3 2" xfId="27111"/>
    <cellStyle name="Navadno 3 2 5 2 4 4" xfId="17211"/>
    <cellStyle name="Navadno 3 2 5 2 4 5" xfId="29848"/>
    <cellStyle name="Navadno 3 2 5 2 4 6" xfId="32143"/>
    <cellStyle name="Navadno 3 2 5 2 5" xfId="3093"/>
    <cellStyle name="Navadno 3 2 5 2 5 2" xfId="7319"/>
    <cellStyle name="Navadno 3 2 5 2 5 2 2" xfId="21477"/>
    <cellStyle name="Navadno 3 2 5 2 5 3" xfId="11545"/>
    <cellStyle name="Navadno 3 2 5 2 5 3 2" xfId="25703"/>
    <cellStyle name="Navadno 3 2 5 2 5 4" xfId="15803"/>
    <cellStyle name="Navadno 3 2 5 2 5 5" xfId="29160"/>
    <cellStyle name="Navadno 3 2 5 2 5 6" xfId="32144"/>
    <cellStyle name="Navadno 3 2 5 2 6" xfId="1685"/>
    <cellStyle name="Navadno 3 2 5 2 6 2" xfId="18627"/>
    <cellStyle name="Navadno 3 2 5 2 7" xfId="5911"/>
    <cellStyle name="Navadno 3 2 5 2 7 2" xfId="20069"/>
    <cellStyle name="Navadno 3 2 5 2 8" xfId="10137"/>
    <cellStyle name="Navadno 3 2 5 2 8 2" xfId="24295"/>
    <cellStyle name="Navadno 3 2 5 2 9" xfId="14395"/>
    <cellStyle name="Navadno 3 2 5 3" xfId="302"/>
    <cellStyle name="Navadno 3 2 5 3 10" xfId="28407"/>
    <cellStyle name="Navadno 3 2 5 3 11" xfId="30583"/>
    <cellStyle name="Navadno 3 2 5 3 12" xfId="32145"/>
    <cellStyle name="Navadno 3 2 5 3 2" xfId="655"/>
    <cellStyle name="Navadno 3 2 5 3 2 10" xfId="30759"/>
    <cellStyle name="Navadno 3 2 5 3 2 11" xfId="32146"/>
    <cellStyle name="Navadno 3 2 5 3 2 2" xfId="1359"/>
    <cellStyle name="Navadno 3 2 5 3 2 2 10" xfId="32147"/>
    <cellStyle name="Navadno 3 2 5 3 2 2 2" xfId="5620"/>
    <cellStyle name="Navadno 3 2 5 3 2 2 2 2" xfId="9846"/>
    <cellStyle name="Navadno 3 2 5 3 2 2 2 2 2" xfId="24004"/>
    <cellStyle name="Navadno 3 2 5 3 2 2 2 3" xfId="14072"/>
    <cellStyle name="Navadno 3 2 5 3 2 2 2 3 2" xfId="28230"/>
    <cellStyle name="Navadno 3 2 5 3 2 2 2 4" xfId="18330"/>
    <cellStyle name="Navadno 3 2 5 3 2 2 2 5" xfId="30407"/>
    <cellStyle name="Navadno 3 2 5 3 2 2 2 6" xfId="32148"/>
    <cellStyle name="Navadno 3 2 5 3 2 2 3" xfId="4212"/>
    <cellStyle name="Navadno 3 2 5 3 2 2 3 2" xfId="8438"/>
    <cellStyle name="Navadno 3 2 5 3 2 2 3 2 2" xfId="22596"/>
    <cellStyle name="Navadno 3 2 5 3 2 2 3 3" xfId="12664"/>
    <cellStyle name="Navadno 3 2 5 3 2 2 3 3 2" xfId="26822"/>
    <cellStyle name="Navadno 3 2 5 3 2 2 3 4" xfId="16922"/>
    <cellStyle name="Navadno 3 2 5 3 2 2 3 5" xfId="29719"/>
    <cellStyle name="Navadno 3 2 5 3 2 2 3 6" xfId="32149"/>
    <cellStyle name="Navadno 3 2 5 3 2 2 4" xfId="2804"/>
    <cellStyle name="Navadno 3 2 5 3 2 2 4 2" xfId="19746"/>
    <cellStyle name="Navadno 3 2 5 3 2 2 5" xfId="7030"/>
    <cellStyle name="Navadno 3 2 5 3 2 2 5 2" xfId="21188"/>
    <cellStyle name="Navadno 3 2 5 3 2 2 6" xfId="11256"/>
    <cellStyle name="Navadno 3 2 5 3 2 2 6 2" xfId="25414"/>
    <cellStyle name="Navadno 3 2 5 3 2 2 7" xfId="15514"/>
    <cellStyle name="Navadno 3 2 5 3 2 2 8" xfId="28999"/>
    <cellStyle name="Navadno 3 2 5 3 2 2 9" xfId="31111"/>
    <cellStyle name="Navadno 3 2 5 3 2 3" xfId="4916"/>
    <cellStyle name="Navadno 3 2 5 3 2 3 2" xfId="9142"/>
    <cellStyle name="Navadno 3 2 5 3 2 3 2 2" xfId="23300"/>
    <cellStyle name="Navadno 3 2 5 3 2 3 3" xfId="13368"/>
    <cellStyle name="Navadno 3 2 5 3 2 3 3 2" xfId="27526"/>
    <cellStyle name="Navadno 3 2 5 3 2 3 4" xfId="17626"/>
    <cellStyle name="Navadno 3 2 5 3 2 3 5" xfId="30055"/>
    <cellStyle name="Navadno 3 2 5 3 2 3 6" xfId="32150"/>
    <cellStyle name="Navadno 3 2 5 3 2 4" xfId="3508"/>
    <cellStyle name="Navadno 3 2 5 3 2 4 2" xfId="7734"/>
    <cellStyle name="Navadno 3 2 5 3 2 4 2 2" xfId="21892"/>
    <cellStyle name="Navadno 3 2 5 3 2 4 3" xfId="11960"/>
    <cellStyle name="Navadno 3 2 5 3 2 4 3 2" xfId="26118"/>
    <cellStyle name="Navadno 3 2 5 3 2 4 4" xfId="16218"/>
    <cellStyle name="Navadno 3 2 5 3 2 4 5" xfId="29367"/>
    <cellStyle name="Navadno 3 2 5 3 2 4 6" xfId="32151"/>
    <cellStyle name="Navadno 3 2 5 3 2 5" xfId="2100"/>
    <cellStyle name="Navadno 3 2 5 3 2 5 2" xfId="19042"/>
    <cellStyle name="Navadno 3 2 5 3 2 6" xfId="6326"/>
    <cellStyle name="Navadno 3 2 5 3 2 6 2" xfId="20484"/>
    <cellStyle name="Navadno 3 2 5 3 2 7" xfId="10552"/>
    <cellStyle name="Navadno 3 2 5 3 2 7 2" xfId="24710"/>
    <cellStyle name="Navadno 3 2 5 3 2 8" xfId="14810"/>
    <cellStyle name="Navadno 3 2 5 3 2 9" xfId="28647"/>
    <cellStyle name="Navadno 3 2 5 3 3" xfId="1007"/>
    <cellStyle name="Navadno 3 2 5 3 3 10" xfId="32152"/>
    <cellStyle name="Navadno 3 2 5 3 3 2" xfId="5268"/>
    <cellStyle name="Navadno 3 2 5 3 3 2 2" xfId="9494"/>
    <cellStyle name="Navadno 3 2 5 3 3 2 2 2" xfId="23652"/>
    <cellStyle name="Navadno 3 2 5 3 3 2 3" xfId="13720"/>
    <cellStyle name="Navadno 3 2 5 3 3 2 3 2" xfId="27878"/>
    <cellStyle name="Navadno 3 2 5 3 3 2 4" xfId="17978"/>
    <cellStyle name="Navadno 3 2 5 3 3 2 5" xfId="30231"/>
    <cellStyle name="Navadno 3 2 5 3 3 2 6" xfId="32153"/>
    <cellStyle name="Navadno 3 2 5 3 3 3" xfId="3860"/>
    <cellStyle name="Navadno 3 2 5 3 3 3 2" xfId="8086"/>
    <cellStyle name="Navadno 3 2 5 3 3 3 2 2" xfId="22244"/>
    <cellStyle name="Navadno 3 2 5 3 3 3 3" xfId="12312"/>
    <cellStyle name="Navadno 3 2 5 3 3 3 3 2" xfId="26470"/>
    <cellStyle name="Navadno 3 2 5 3 3 3 4" xfId="16570"/>
    <cellStyle name="Navadno 3 2 5 3 3 3 5" xfId="29543"/>
    <cellStyle name="Navadno 3 2 5 3 3 3 6" xfId="32154"/>
    <cellStyle name="Navadno 3 2 5 3 3 4" xfId="2452"/>
    <cellStyle name="Navadno 3 2 5 3 3 4 2" xfId="19394"/>
    <cellStyle name="Navadno 3 2 5 3 3 5" xfId="6678"/>
    <cellStyle name="Navadno 3 2 5 3 3 5 2" xfId="20836"/>
    <cellStyle name="Navadno 3 2 5 3 3 6" xfId="10904"/>
    <cellStyle name="Navadno 3 2 5 3 3 6 2" xfId="25062"/>
    <cellStyle name="Navadno 3 2 5 3 3 7" xfId="15162"/>
    <cellStyle name="Navadno 3 2 5 3 3 8" xfId="28823"/>
    <cellStyle name="Navadno 3 2 5 3 3 9" xfId="30935"/>
    <cellStyle name="Navadno 3 2 5 3 4" xfId="4564"/>
    <cellStyle name="Navadno 3 2 5 3 4 2" xfId="8790"/>
    <cellStyle name="Navadno 3 2 5 3 4 2 2" xfId="22948"/>
    <cellStyle name="Navadno 3 2 5 3 4 3" xfId="13016"/>
    <cellStyle name="Navadno 3 2 5 3 4 3 2" xfId="27174"/>
    <cellStyle name="Navadno 3 2 5 3 4 4" xfId="17274"/>
    <cellStyle name="Navadno 3 2 5 3 4 5" xfId="29879"/>
    <cellStyle name="Navadno 3 2 5 3 4 6" xfId="32155"/>
    <cellStyle name="Navadno 3 2 5 3 5" xfId="3156"/>
    <cellStyle name="Navadno 3 2 5 3 5 2" xfId="7382"/>
    <cellStyle name="Navadno 3 2 5 3 5 2 2" xfId="21540"/>
    <cellStyle name="Navadno 3 2 5 3 5 3" xfId="11608"/>
    <cellStyle name="Navadno 3 2 5 3 5 3 2" xfId="25766"/>
    <cellStyle name="Navadno 3 2 5 3 5 4" xfId="15866"/>
    <cellStyle name="Navadno 3 2 5 3 5 5" xfId="29191"/>
    <cellStyle name="Navadno 3 2 5 3 5 6" xfId="32156"/>
    <cellStyle name="Navadno 3 2 5 3 6" xfId="1748"/>
    <cellStyle name="Navadno 3 2 5 3 6 2" xfId="18690"/>
    <cellStyle name="Navadno 3 2 5 3 7" xfId="5974"/>
    <cellStyle name="Navadno 3 2 5 3 7 2" xfId="20132"/>
    <cellStyle name="Navadno 3 2 5 3 8" xfId="10200"/>
    <cellStyle name="Navadno 3 2 5 3 8 2" xfId="24358"/>
    <cellStyle name="Navadno 3 2 5 3 9" xfId="14458"/>
    <cellStyle name="Navadno 3 2 5 4" xfId="464"/>
    <cellStyle name="Navadno 3 2 5 4 10" xfId="30664"/>
    <cellStyle name="Navadno 3 2 5 4 11" xfId="32157"/>
    <cellStyle name="Navadno 3 2 5 4 2" xfId="1168"/>
    <cellStyle name="Navadno 3 2 5 4 2 10" xfId="32158"/>
    <cellStyle name="Navadno 3 2 5 4 2 2" xfId="5429"/>
    <cellStyle name="Navadno 3 2 5 4 2 2 2" xfId="9655"/>
    <cellStyle name="Navadno 3 2 5 4 2 2 2 2" xfId="23813"/>
    <cellStyle name="Navadno 3 2 5 4 2 2 3" xfId="13881"/>
    <cellStyle name="Navadno 3 2 5 4 2 2 3 2" xfId="28039"/>
    <cellStyle name="Navadno 3 2 5 4 2 2 4" xfId="18139"/>
    <cellStyle name="Navadno 3 2 5 4 2 2 5" xfId="30312"/>
    <cellStyle name="Navadno 3 2 5 4 2 2 6" xfId="32159"/>
    <cellStyle name="Navadno 3 2 5 4 2 3" xfId="4021"/>
    <cellStyle name="Navadno 3 2 5 4 2 3 2" xfId="8247"/>
    <cellStyle name="Navadno 3 2 5 4 2 3 2 2" xfId="22405"/>
    <cellStyle name="Navadno 3 2 5 4 2 3 3" xfId="12473"/>
    <cellStyle name="Navadno 3 2 5 4 2 3 3 2" xfId="26631"/>
    <cellStyle name="Navadno 3 2 5 4 2 3 4" xfId="16731"/>
    <cellStyle name="Navadno 3 2 5 4 2 3 5" xfId="29624"/>
    <cellStyle name="Navadno 3 2 5 4 2 3 6" xfId="32160"/>
    <cellStyle name="Navadno 3 2 5 4 2 4" xfId="2613"/>
    <cellStyle name="Navadno 3 2 5 4 2 4 2" xfId="19555"/>
    <cellStyle name="Navadno 3 2 5 4 2 5" xfId="6839"/>
    <cellStyle name="Navadno 3 2 5 4 2 5 2" xfId="20997"/>
    <cellStyle name="Navadno 3 2 5 4 2 6" xfId="11065"/>
    <cellStyle name="Navadno 3 2 5 4 2 6 2" xfId="25223"/>
    <cellStyle name="Navadno 3 2 5 4 2 7" xfId="15323"/>
    <cellStyle name="Navadno 3 2 5 4 2 8" xfId="28904"/>
    <cellStyle name="Navadno 3 2 5 4 2 9" xfId="31016"/>
    <cellStyle name="Navadno 3 2 5 4 3" xfId="4725"/>
    <cellStyle name="Navadno 3 2 5 4 3 2" xfId="8951"/>
    <cellStyle name="Navadno 3 2 5 4 3 2 2" xfId="23109"/>
    <cellStyle name="Navadno 3 2 5 4 3 3" xfId="13177"/>
    <cellStyle name="Navadno 3 2 5 4 3 3 2" xfId="27335"/>
    <cellStyle name="Navadno 3 2 5 4 3 4" xfId="17435"/>
    <cellStyle name="Navadno 3 2 5 4 3 5" xfId="29960"/>
    <cellStyle name="Navadno 3 2 5 4 3 6" xfId="32161"/>
    <cellStyle name="Navadno 3 2 5 4 4" xfId="3317"/>
    <cellStyle name="Navadno 3 2 5 4 4 2" xfId="7543"/>
    <cellStyle name="Navadno 3 2 5 4 4 2 2" xfId="21701"/>
    <cellStyle name="Navadno 3 2 5 4 4 3" xfId="11769"/>
    <cellStyle name="Navadno 3 2 5 4 4 3 2" xfId="25927"/>
    <cellStyle name="Navadno 3 2 5 4 4 4" xfId="16027"/>
    <cellStyle name="Navadno 3 2 5 4 4 5" xfId="29272"/>
    <cellStyle name="Navadno 3 2 5 4 4 6" xfId="32162"/>
    <cellStyle name="Navadno 3 2 5 4 5" xfId="1909"/>
    <cellStyle name="Navadno 3 2 5 4 5 2" xfId="18851"/>
    <cellStyle name="Navadno 3 2 5 4 6" xfId="6135"/>
    <cellStyle name="Navadno 3 2 5 4 6 2" xfId="20293"/>
    <cellStyle name="Navadno 3 2 5 4 7" xfId="10361"/>
    <cellStyle name="Navadno 3 2 5 4 7 2" xfId="24519"/>
    <cellStyle name="Navadno 3 2 5 4 8" xfId="14619"/>
    <cellStyle name="Navadno 3 2 5 4 9" xfId="28552"/>
    <cellStyle name="Navadno 3 2 5 5" xfId="816"/>
    <cellStyle name="Navadno 3 2 5 5 10" xfId="32163"/>
    <cellStyle name="Navadno 3 2 5 5 2" xfId="5077"/>
    <cellStyle name="Navadno 3 2 5 5 2 2" xfId="9303"/>
    <cellStyle name="Navadno 3 2 5 5 2 2 2" xfId="23461"/>
    <cellStyle name="Navadno 3 2 5 5 2 3" xfId="13529"/>
    <cellStyle name="Navadno 3 2 5 5 2 3 2" xfId="27687"/>
    <cellStyle name="Navadno 3 2 5 5 2 4" xfId="17787"/>
    <cellStyle name="Navadno 3 2 5 5 2 5" xfId="30136"/>
    <cellStyle name="Navadno 3 2 5 5 2 6" xfId="32164"/>
    <cellStyle name="Navadno 3 2 5 5 3" xfId="3669"/>
    <cellStyle name="Navadno 3 2 5 5 3 2" xfId="7895"/>
    <cellStyle name="Navadno 3 2 5 5 3 2 2" xfId="22053"/>
    <cellStyle name="Navadno 3 2 5 5 3 3" xfId="12121"/>
    <cellStyle name="Navadno 3 2 5 5 3 3 2" xfId="26279"/>
    <cellStyle name="Navadno 3 2 5 5 3 4" xfId="16379"/>
    <cellStyle name="Navadno 3 2 5 5 3 5" xfId="29448"/>
    <cellStyle name="Navadno 3 2 5 5 3 6" xfId="32165"/>
    <cellStyle name="Navadno 3 2 5 5 4" xfId="2261"/>
    <cellStyle name="Navadno 3 2 5 5 4 2" xfId="19203"/>
    <cellStyle name="Navadno 3 2 5 5 5" xfId="6487"/>
    <cellStyle name="Navadno 3 2 5 5 5 2" xfId="20645"/>
    <cellStyle name="Navadno 3 2 5 5 6" xfId="10713"/>
    <cellStyle name="Navadno 3 2 5 5 6 2" xfId="24871"/>
    <cellStyle name="Navadno 3 2 5 5 7" xfId="14971"/>
    <cellStyle name="Navadno 3 2 5 5 8" xfId="28728"/>
    <cellStyle name="Navadno 3 2 5 5 9" xfId="30840"/>
    <cellStyle name="Navadno 3 2 5 6" xfId="4341"/>
    <cellStyle name="Navadno 3 2 5 6 2" xfId="8567"/>
    <cellStyle name="Navadno 3 2 5 6 2 2" xfId="22725"/>
    <cellStyle name="Navadno 3 2 5 6 3" xfId="12793"/>
    <cellStyle name="Navadno 3 2 5 6 3 2" xfId="26951"/>
    <cellStyle name="Navadno 3 2 5 6 4" xfId="17051"/>
    <cellStyle name="Navadno 3 2 5 6 5" xfId="29768"/>
    <cellStyle name="Navadno 3 2 5 6 6" xfId="32166"/>
    <cellStyle name="Navadno 3 2 5 7" xfId="2933"/>
    <cellStyle name="Navadno 3 2 5 7 2" xfId="7159"/>
    <cellStyle name="Navadno 3 2 5 7 2 2" xfId="21317"/>
    <cellStyle name="Navadno 3 2 5 7 3" xfId="11385"/>
    <cellStyle name="Navadno 3 2 5 7 3 2" xfId="25543"/>
    <cellStyle name="Navadno 3 2 5 7 4" xfId="15643"/>
    <cellStyle name="Navadno 3 2 5 7 5" xfId="29080"/>
    <cellStyle name="Navadno 3 2 5 7 6" xfId="32167"/>
    <cellStyle name="Navadno 3 2 5 8" xfId="1493"/>
    <cellStyle name="Navadno 3 2 5 8 2" xfId="18435"/>
    <cellStyle name="Navadno 3 2 5 9" xfId="5719"/>
    <cellStyle name="Navadno 3 2 5 9 2" xfId="19877"/>
    <cellStyle name="Navadno 3 2 6" xfId="111"/>
    <cellStyle name="Navadno 3 2 6 10" xfId="14267"/>
    <cellStyle name="Navadno 3 2 6 11" xfId="28376"/>
    <cellStyle name="Navadno 3 2 6 12" xfId="30488"/>
    <cellStyle name="Navadno 3 2 6 13" xfId="32168"/>
    <cellStyle name="Navadno 3 2 6 2" xfId="271"/>
    <cellStyle name="Navadno 3 2 6 2 10" xfId="28472"/>
    <cellStyle name="Navadno 3 2 6 2 11" xfId="30568"/>
    <cellStyle name="Navadno 3 2 6 2 12" xfId="32169"/>
    <cellStyle name="Navadno 3 2 6 2 2" xfId="624"/>
    <cellStyle name="Navadno 3 2 6 2 2 10" xfId="30744"/>
    <cellStyle name="Navadno 3 2 6 2 2 11" xfId="32170"/>
    <cellStyle name="Navadno 3 2 6 2 2 2" xfId="1328"/>
    <cellStyle name="Navadno 3 2 6 2 2 2 10" xfId="32171"/>
    <cellStyle name="Navadno 3 2 6 2 2 2 2" xfId="5589"/>
    <cellStyle name="Navadno 3 2 6 2 2 2 2 2" xfId="9815"/>
    <cellStyle name="Navadno 3 2 6 2 2 2 2 2 2" xfId="23973"/>
    <cellStyle name="Navadno 3 2 6 2 2 2 2 3" xfId="14041"/>
    <cellStyle name="Navadno 3 2 6 2 2 2 2 3 2" xfId="28199"/>
    <cellStyle name="Navadno 3 2 6 2 2 2 2 4" xfId="18299"/>
    <cellStyle name="Navadno 3 2 6 2 2 2 2 5" xfId="30392"/>
    <cellStyle name="Navadno 3 2 6 2 2 2 2 6" xfId="32172"/>
    <cellStyle name="Navadno 3 2 6 2 2 2 3" xfId="4181"/>
    <cellStyle name="Navadno 3 2 6 2 2 2 3 2" xfId="8407"/>
    <cellStyle name="Navadno 3 2 6 2 2 2 3 2 2" xfId="22565"/>
    <cellStyle name="Navadno 3 2 6 2 2 2 3 3" xfId="12633"/>
    <cellStyle name="Navadno 3 2 6 2 2 2 3 3 2" xfId="26791"/>
    <cellStyle name="Navadno 3 2 6 2 2 2 3 4" xfId="16891"/>
    <cellStyle name="Navadno 3 2 6 2 2 2 3 5" xfId="29704"/>
    <cellStyle name="Navadno 3 2 6 2 2 2 3 6" xfId="32173"/>
    <cellStyle name="Navadno 3 2 6 2 2 2 4" xfId="2773"/>
    <cellStyle name="Navadno 3 2 6 2 2 2 4 2" xfId="19715"/>
    <cellStyle name="Navadno 3 2 6 2 2 2 5" xfId="6999"/>
    <cellStyle name="Navadno 3 2 6 2 2 2 5 2" xfId="21157"/>
    <cellStyle name="Navadno 3 2 6 2 2 2 6" xfId="11225"/>
    <cellStyle name="Navadno 3 2 6 2 2 2 6 2" xfId="25383"/>
    <cellStyle name="Navadno 3 2 6 2 2 2 7" xfId="15483"/>
    <cellStyle name="Navadno 3 2 6 2 2 2 8" xfId="28984"/>
    <cellStyle name="Navadno 3 2 6 2 2 2 9" xfId="31096"/>
    <cellStyle name="Navadno 3 2 6 2 2 3" xfId="4885"/>
    <cellStyle name="Navadno 3 2 6 2 2 3 2" xfId="9111"/>
    <cellStyle name="Navadno 3 2 6 2 2 3 2 2" xfId="23269"/>
    <cellStyle name="Navadno 3 2 6 2 2 3 3" xfId="13337"/>
    <cellStyle name="Navadno 3 2 6 2 2 3 3 2" xfId="27495"/>
    <cellStyle name="Navadno 3 2 6 2 2 3 4" xfId="17595"/>
    <cellStyle name="Navadno 3 2 6 2 2 3 5" xfId="30040"/>
    <cellStyle name="Navadno 3 2 6 2 2 3 6" xfId="32174"/>
    <cellStyle name="Navadno 3 2 6 2 2 4" xfId="3477"/>
    <cellStyle name="Navadno 3 2 6 2 2 4 2" xfId="7703"/>
    <cellStyle name="Navadno 3 2 6 2 2 4 2 2" xfId="21861"/>
    <cellStyle name="Navadno 3 2 6 2 2 4 3" xfId="11929"/>
    <cellStyle name="Navadno 3 2 6 2 2 4 3 2" xfId="26087"/>
    <cellStyle name="Navadno 3 2 6 2 2 4 4" xfId="16187"/>
    <cellStyle name="Navadno 3 2 6 2 2 4 5" xfId="29352"/>
    <cellStyle name="Navadno 3 2 6 2 2 4 6" xfId="32175"/>
    <cellStyle name="Navadno 3 2 6 2 2 5" xfId="2069"/>
    <cellStyle name="Navadno 3 2 6 2 2 5 2" xfId="19011"/>
    <cellStyle name="Navadno 3 2 6 2 2 6" xfId="6295"/>
    <cellStyle name="Navadno 3 2 6 2 2 6 2" xfId="20453"/>
    <cellStyle name="Navadno 3 2 6 2 2 7" xfId="10521"/>
    <cellStyle name="Navadno 3 2 6 2 2 7 2" xfId="24679"/>
    <cellStyle name="Navadno 3 2 6 2 2 8" xfId="14779"/>
    <cellStyle name="Navadno 3 2 6 2 2 9" xfId="28632"/>
    <cellStyle name="Navadno 3 2 6 2 3" xfId="976"/>
    <cellStyle name="Navadno 3 2 6 2 3 10" xfId="32176"/>
    <cellStyle name="Navadno 3 2 6 2 3 2" xfId="5237"/>
    <cellStyle name="Navadno 3 2 6 2 3 2 2" xfId="9463"/>
    <cellStyle name="Navadno 3 2 6 2 3 2 2 2" xfId="23621"/>
    <cellStyle name="Navadno 3 2 6 2 3 2 3" xfId="13689"/>
    <cellStyle name="Navadno 3 2 6 2 3 2 3 2" xfId="27847"/>
    <cellStyle name="Navadno 3 2 6 2 3 2 4" xfId="17947"/>
    <cellStyle name="Navadno 3 2 6 2 3 2 5" xfId="30216"/>
    <cellStyle name="Navadno 3 2 6 2 3 2 6" xfId="32177"/>
    <cellStyle name="Navadno 3 2 6 2 3 3" xfId="3829"/>
    <cellStyle name="Navadno 3 2 6 2 3 3 2" xfId="8055"/>
    <cellStyle name="Navadno 3 2 6 2 3 3 2 2" xfId="22213"/>
    <cellStyle name="Navadno 3 2 6 2 3 3 3" xfId="12281"/>
    <cellStyle name="Navadno 3 2 6 2 3 3 3 2" xfId="26439"/>
    <cellStyle name="Navadno 3 2 6 2 3 3 4" xfId="16539"/>
    <cellStyle name="Navadno 3 2 6 2 3 3 5" xfId="29528"/>
    <cellStyle name="Navadno 3 2 6 2 3 3 6" xfId="32178"/>
    <cellStyle name="Navadno 3 2 6 2 3 4" xfId="2421"/>
    <cellStyle name="Navadno 3 2 6 2 3 4 2" xfId="19363"/>
    <cellStyle name="Navadno 3 2 6 2 3 5" xfId="6647"/>
    <cellStyle name="Navadno 3 2 6 2 3 5 2" xfId="20805"/>
    <cellStyle name="Navadno 3 2 6 2 3 6" xfId="10873"/>
    <cellStyle name="Navadno 3 2 6 2 3 6 2" xfId="25031"/>
    <cellStyle name="Navadno 3 2 6 2 3 7" xfId="15131"/>
    <cellStyle name="Navadno 3 2 6 2 3 8" xfId="28808"/>
    <cellStyle name="Navadno 3 2 6 2 3 9" xfId="30920"/>
    <cellStyle name="Navadno 3 2 6 2 4" xfId="4533"/>
    <cellStyle name="Navadno 3 2 6 2 4 2" xfId="8759"/>
    <cellStyle name="Navadno 3 2 6 2 4 2 2" xfId="22917"/>
    <cellStyle name="Navadno 3 2 6 2 4 3" xfId="12985"/>
    <cellStyle name="Navadno 3 2 6 2 4 3 2" xfId="27143"/>
    <cellStyle name="Navadno 3 2 6 2 4 4" xfId="17243"/>
    <cellStyle name="Navadno 3 2 6 2 4 5" xfId="29864"/>
    <cellStyle name="Navadno 3 2 6 2 4 6" xfId="32179"/>
    <cellStyle name="Navadno 3 2 6 2 5" xfId="3125"/>
    <cellStyle name="Navadno 3 2 6 2 5 2" xfId="7351"/>
    <cellStyle name="Navadno 3 2 6 2 5 2 2" xfId="21509"/>
    <cellStyle name="Navadno 3 2 6 2 5 3" xfId="11577"/>
    <cellStyle name="Navadno 3 2 6 2 5 3 2" xfId="25735"/>
    <cellStyle name="Navadno 3 2 6 2 5 4" xfId="15835"/>
    <cellStyle name="Navadno 3 2 6 2 5 5" xfId="29176"/>
    <cellStyle name="Navadno 3 2 6 2 5 6" xfId="32180"/>
    <cellStyle name="Navadno 3 2 6 2 6" xfId="1717"/>
    <cellStyle name="Navadno 3 2 6 2 6 2" xfId="18659"/>
    <cellStyle name="Navadno 3 2 6 2 7" xfId="5943"/>
    <cellStyle name="Navadno 3 2 6 2 7 2" xfId="20101"/>
    <cellStyle name="Navadno 3 2 6 2 8" xfId="10169"/>
    <cellStyle name="Navadno 3 2 6 2 8 2" xfId="24327"/>
    <cellStyle name="Navadno 3 2 6 2 9" xfId="14427"/>
    <cellStyle name="Navadno 3 2 6 3" xfId="496"/>
    <cellStyle name="Navadno 3 2 6 3 10" xfId="30680"/>
    <cellStyle name="Navadno 3 2 6 3 11" xfId="32181"/>
    <cellStyle name="Navadno 3 2 6 3 2" xfId="1200"/>
    <cellStyle name="Navadno 3 2 6 3 2 10" xfId="32182"/>
    <cellStyle name="Navadno 3 2 6 3 2 2" xfId="5461"/>
    <cellStyle name="Navadno 3 2 6 3 2 2 2" xfId="9687"/>
    <cellStyle name="Navadno 3 2 6 3 2 2 2 2" xfId="23845"/>
    <cellStyle name="Navadno 3 2 6 3 2 2 3" xfId="13913"/>
    <cellStyle name="Navadno 3 2 6 3 2 2 3 2" xfId="28071"/>
    <cellStyle name="Navadno 3 2 6 3 2 2 4" xfId="18171"/>
    <cellStyle name="Navadno 3 2 6 3 2 2 5" xfId="30328"/>
    <cellStyle name="Navadno 3 2 6 3 2 2 6" xfId="32183"/>
    <cellStyle name="Navadno 3 2 6 3 2 3" xfId="4053"/>
    <cellStyle name="Navadno 3 2 6 3 2 3 2" xfId="8279"/>
    <cellStyle name="Navadno 3 2 6 3 2 3 2 2" xfId="22437"/>
    <cellStyle name="Navadno 3 2 6 3 2 3 3" xfId="12505"/>
    <cellStyle name="Navadno 3 2 6 3 2 3 3 2" xfId="26663"/>
    <cellStyle name="Navadno 3 2 6 3 2 3 4" xfId="16763"/>
    <cellStyle name="Navadno 3 2 6 3 2 3 5" xfId="29640"/>
    <cellStyle name="Navadno 3 2 6 3 2 3 6" xfId="32184"/>
    <cellStyle name="Navadno 3 2 6 3 2 4" xfId="2645"/>
    <cellStyle name="Navadno 3 2 6 3 2 4 2" xfId="19587"/>
    <cellStyle name="Navadno 3 2 6 3 2 5" xfId="6871"/>
    <cellStyle name="Navadno 3 2 6 3 2 5 2" xfId="21029"/>
    <cellStyle name="Navadno 3 2 6 3 2 6" xfId="11097"/>
    <cellStyle name="Navadno 3 2 6 3 2 6 2" xfId="25255"/>
    <cellStyle name="Navadno 3 2 6 3 2 7" xfId="15355"/>
    <cellStyle name="Navadno 3 2 6 3 2 8" xfId="28920"/>
    <cellStyle name="Navadno 3 2 6 3 2 9" xfId="31032"/>
    <cellStyle name="Navadno 3 2 6 3 3" xfId="4757"/>
    <cellStyle name="Navadno 3 2 6 3 3 2" xfId="8983"/>
    <cellStyle name="Navadno 3 2 6 3 3 2 2" xfId="23141"/>
    <cellStyle name="Navadno 3 2 6 3 3 3" xfId="13209"/>
    <cellStyle name="Navadno 3 2 6 3 3 3 2" xfId="27367"/>
    <cellStyle name="Navadno 3 2 6 3 3 4" xfId="17467"/>
    <cellStyle name="Navadno 3 2 6 3 3 5" xfId="29976"/>
    <cellStyle name="Navadno 3 2 6 3 3 6" xfId="32185"/>
    <cellStyle name="Navadno 3 2 6 3 4" xfId="3349"/>
    <cellStyle name="Navadno 3 2 6 3 4 2" xfId="7575"/>
    <cellStyle name="Navadno 3 2 6 3 4 2 2" xfId="21733"/>
    <cellStyle name="Navadno 3 2 6 3 4 3" xfId="11801"/>
    <cellStyle name="Navadno 3 2 6 3 4 3 2" xfId="25959"/>
    <cellStyle name="Navadno 3 2 6 3 4 4" xfId="16059"/>
    <cellStyle name="Navadno 3 2 6 3 4 5" xfId="29288"/>
    <cellStyle name="Navadno 3 2 6 3 4 6" xfId="32186"/>
    <cellStyle name="Navadno 3 2 6 3 5" xfId="1941"/>
    <cellStyle name="Navadno 3 2 6 3 5 2" xfId="18883"/>
    <cellStyle name="Navadno 3 2 6 3 6" xfId="6167"/>
    <cellStyle name="Navadno 3 2 6 3 6 2" xfId="20325"/>
    <cellStyle name="Navadno 3 2 6 3 7" xfId="10393"/>
    <cellStyle name="Navadno 3 2 6 3 7 2" xfId="24551"/>
    <cellStyle name="Navadno 3 2 6 3 8" xfId="14651"/>
    <cellStyle name="Navadno 3 2 6 3 9" xfId="28568"/>
    <cellStyle name="Navadno 3 2 6 4" xfId="848"/>
    <cellStyle name="Navadno 3 2 6 4 10" xfId="32187"/>
    <cellStyle name="Navadno 3 2 6 4 2" xfId="5109"/>
    <cellStyle name="Navadno 3 2 6 4 2 2" xfId="9335"/>
    <cellStyle name="Navadno 3 2 6 4 2 2 2" xfId="23493"/>
    <cellStyle name="Navadno 3 2 6 4 2 3" xfId="13561"/>
    <cellStyle name="Navadno 3 2 6 4 2 3 2" xfId="27719"/>
    <cellStyle name="Navadno 3 2 6 4 2 4" xfId="17819"/>
    <cellStyle name="Navadno 3 2 6 4 2 5" xfId="30152"/>
    <cellStyle name="Navadno 3 2 6 4 2 6" xfId="32188"/>
    <cellStyle name="Navadno 3 2 6 4 3" xfId="3701"/>
    <cellStyle name="Navadno 3 2 6 4 3 2" xfId="7927"/>
    <cellStyle name="Navadno 3 2 6 4 3 2 2" xfId="22085"/>
    <cellStyle name="Navadno 3 2 6 4 3 3" xfId="12153"/>
    <cellStyle name="Navadno 3 2 6 4 3 3 2" xfId="26311"/>
    <cellStyle name="Navadno 3 2 6 4 3 4" xfId="16411"/>
    <cellStyle name="Navadno 3 2 6 4 3 5" xfId="29464"/>
    <cellStyle name="Navadno 3 2 6 4 3 6" xfId="32189"/>
    <cellStyle name="Navadno 3 2 6 4 4" xfId="2293"/>
    <cellStyle name="Navadno 3 2 6 4 4 2" xfId="19235"/>
    <cellStyle name="Navadno 3 2 6 4 5" xfId="6519"/>
    <cellStyle name="Navadno 3 2 6 4 5 2" xfId="20677"/>
    <cellStyle name="Navadno 3 2 6 4 6" xfId="10745"/>
    <cellStyle name="Navadno 3 2 6 4 6 2" xfId="24903"/>
    <cellStyle name="Navadno 3 2 6 4 7" xfId="15003"/>
    <cellStyle name="Navadno 3 2 6 4 8" xfId="28744"/>
    <cellStyle name="Navadno 3 2 6 4 9" xfId="30856"/>
    <cellStyle name="Navadno 3 2 6 5" xfId="4373"/>
    <cellStyle name="Navadno 3 2 6 5 2" xfId="8599"/>
    <cellStyle name="Navadno 3 2 6 5 2 2" xfId="22757"/>
    <cellStyle name="Navadno 3 2 6 5 3" xfId="12825"/>
    <cellStyle name="Navadno 3 2 6 5 3 2" xfId="26983"/>
    <cellStyle name="Navadno 3 2 6 5 4" xfId="17083"/>
    <cellStyle name="Navadno 3 2 6 5 5" xfId="29784"/>
    <cellStyle name="Navadno 3 2 6 5 6" xfId="32190"/>
    <cellStyle name="Navadno 3 2 6 6" xfId="2965"/>
    <cellStyle name="Navadno 3 2 6 6 2" xfId="7191"/>
    <cellStyle name="Navadno 3 2 6 6 2 2" xfId="21349"/>
    <cellStyle name="Navadno 3 2 6 6 3" xfId="11417"/>
    <cellStyle name="Navadno 3 2 6 6 3 2" xfId="25575"/>
    <cellStyle name="Navadno 3 2 6 6 4" xfId="15675"/>
    <cellStyle name="Navadno 3 2 6 6 5" xfId="29096"/>
    <cellStyle name="Navadno 3 2 6 6 6" xfId="32191"/>
    <cellStyle name="Navadno 3 2 6 7" xfId="1557"/>
    <cellStyle name="Navadno 3 2 6 7 2" xfId="18499"/>
    <cellStyle name="Navadno 3 2 6 8" xfId="5783"/>
    <cellStyle name="Navadno 3 2 6 8 2" xfId="19941"/>
    <cellStyle name="Navadno 3 2 6 9" xfId="10009"/>
    <cellStyle name="Navadno 3 2 6 9 2" xfId="24167"/>
    <cellStyle name="Navadno 3 2 7" xfId="41"/>
    <cellStyle name="Navadno 3 2 7 10" xfId="14235"/>
    <cellStyle name="Navadno 3 2 7 11" xfId="28344"/>
    <cellStyle name="Navadno 3 2 7 12" xfId="30456"/>
    <cellStyle name="Navadno 3 2 7 13" xfId="32192"/>
    <cellStyle name="Navadno 3 2 7 2" xfId="207"/>
    <cellStyle name="Navadno 3 2 7 2 10" xfId="28456"/>
    <cellStyle name="Navadno 3 2 7 2 11" xfId="30536"/>
    <cellStyle name="Navadno 3 2 7 2 12" xfId="32193"/>
    <cellStyle name="Navadno 3 2 7 2 2" xfId="560"/>
    <cellStyle name="Navadno 3 2 7 2 2 10" xfId="30712"/>
    <cellStyle name="Navadno 3 2 7 2 2 11" xfId="32194"/>
    <cellStyle name="Navadno 3 2 7 2 2 2" xfId="1264"/>
    <cellStyle name="Navadno 3 2 7 2 2 2 10" xfId="32195"/>
    <cellStyle name="Navadno 3 2 7 2 2 2 2" xfId="5525"/>
    <cellStyle name="Navadno 3 2 7 2 2 2 2 2" xfId="9751"/>
    <cellStyle name="Navadno 3 2 7 2 2 2 2 2 2" xfId="23909"/>
    <cellStyle name="Navadno 3 2 7 2 2 2 2 3" xfId="13977"/>
    <cellStyle name="Navadno 3 2 7 2 2 2 2 3 2" xfId="28135"/>
    <cellStyle name="Navadno 3 2 7 2 2 2 2 4" xfId="18235"/>
    <cellStyle name="Navadno 3 2 7 2 2 2 2 5" xfId="30360"/>
    <cellStyle name="Navadno 3 2 7 2 2 2 2 6" xfId="32196"/>
    <cellStyle name="Navadno 3 2 7 2 2 2 3" xfId="4117"/>
    <cellStyle name="Navadno 3 2 7 2 2 2 3 2" xfId="8343"/>
    <cellStyle name="Navadno 3 2 7 2 2 2 3 2 2" xfId="22501"/>
    <cellStyle name="Navadno 3 2 7 2 2 2 3 3" xfId="12569"/>
    <cellStyle name="Navadno 3 2 7 2 2 2 3 3 2" xfId="26727"/>
    <cellStyle name="Navadno 3 2 7 2 2 2 3 4" xfId="16827"/>
    <cellStyle name="Navadno 3 2 7 2 2 2 3 5" xfId="29672"/>
    <cellStyle name="Navadno 3 2 7 2 2 2 3 6" xfId="32197"/>
    <cellStyle name="Navadno 3 2 7 2 2 2 4" xfId="2709"/>
    <cellStyle name="Navadno 3 2 7 2 2 2 4 2" xfId="19651"/>
    <cellStyle name="Navadno 3 2 7 2 2 2 5" xfId="6935"/>
    <cellStyle name="Navadno 3 2 7 2 2 2 5 2" xfId="21093"/>
    <cellStyle name="Navadno 3 2 7 2 2 2 6" xfId="11161"/>
    <cellStyle name="Navadno 3 2 7 2 2 2 6 2" xfId="25319"/>
    <cellStyle name="Navadno 3 2 7 2 2 2 7" xfId="15419"/>
    <cellStyle name="Navadno 3 2 7 2 2 2 8" xfId="28952"/>
    <cellStyle name="Navadno 3 2 7 2 2 2 9" xfId="31064"/>
    <cellStyle name="Navadno 3 2 7 2 2 3" xfId="4821"/>
    <cellStyle name="Navadno 3 2 7 2 2 3 2" xfId="9047"/>
    <cellStyle name="Navadno 3 2 7 2 2 3 2 2" xfId="23205"/>
    <cellStyle name="Navadno 3 2 7 2 2 3 3" xfId="13273"/>
    <cellStyle name="Navadno 3 2 7 2 2 3 3 2" xfId="27431"/>
    <cellStyle name="Navadno 3 2 7 2 2 3 4" xfId="17531"/>
    <cellStyle name="Navadno 3 2 7 2 2 3 5" xfId="30008"/>
    <cellStyle name="Navadno 3 2 7 2 2 3 6" xfId="32198"/>
    <cellStyle name="Navadno 3 2 7 2 2 4" xfId="3413"/>
    <cellStyle name="Navadno 3 2 7 2 2 4 2" xfId="7639"/>
    <cellStyle name="Navadno 3 2 7 2 2 4 2 2" xfId="21797"/>
    <cellStyle name="Navadno 3 2 7 2 2 4 3" xfId="11865"/>
    <cellStyle name="Navadno 3 2 7 2 2 4 3 2" xfId="26023"/>
    <cellStyle name="Navadno 3 2 7 2 2 4 4" xfId="16123"/>
    <cellStyle name="Navadno 3 2 7 2 2 4 5" xfId="29320"/>
    <cellStyle name="Navadno 3 2 7 2 2 4 6" xfId="32199"/>
    <cellStyle name="Navadno 3 2 7 2 2 5" xfId="2005"/>
    <cellStyle name="Navadno 3 2 7 2 2 5 2" xfId="18947"/>
    <cellStyle name="Navadno 3 2 7 2 2 6" xfId="6231"/>
    <cellStyle name="Navadno 3 2 7 2 2 6 2" xfId="20389"/>
    <cellStyle name="Navadno 3 2 7 2 2 7" xfId="10457"/>
    <cellStyle name="Navadno 3 2 7 2 2 7 2" xfId="24615"/>
    <cellStyle name="Navadno 3 2 7 2 2 8" xfId="14715"/>
    <cellStyle name="Navadno 3 2 7 2 2 9" xfId="28600"/>
    <cellStyle name="Navadno 3 2 7 2 3" xfId="912"/>
    <cellStyle name="Navadno 3 2 7 2 3 10" xfId="32200"/>
    <cellStyle name="Navadno 3 2 7 2 3 2" xfId="5173"/>
    <cellStyle name="Navadno 3 2 7 2 3 2 2" xfId="9399"/>
    <cellStyle name="Navadno 3 2 7 2 3 2 2 2" xfId="23557"/>
    <cellStyle name="Navadno 3 2 7 2 3 2 3" xfId="13625"/>
    <cellStyle name="Navadno 3 2 7 2 3 2 3 2" xfId="27783"/>
    <cellStyle name="Navadno 3 2 7 2 3 2 4" xfId="17883"/>
    <cellStyle name="Navadno 3 2 7 2 3 2 5" xfId="30184"/>
    <cellStyle name="Navadno 3 2 7 2 3 2 6" xfId="32201"/>
    <cellStyle name="Navadno 3 2 7 2 3 3" xfId="3765"/>
    <cellStyle name="Navadno 3 2 7 2 3 3 2" xfId="7991"/>
    <cellStyle name="Navadno 3 2 7 2 3 3 2 2" xfId="22149"/>
    <cellStyle name="Navadno 3 2 7 2 3 3 3" xfId="12217"/>
    <cellStyle name="Navadno 3 2 7 2 3 3 3 2" xfId="26375"/>
    <cellStyle name="Navadno 3 2 7 2 3 3 4" xfId="16475"/>
    <cellStyle name="Navadno 3 2 7 2 3 3 5" xfId="29496"/>
    <cellStyle name="Navadno 3 2 7 2 3 3 6" xfId="32202"/>
    <cellStyle name="Navadno 3 2 7 2 3 4" xfId="2357"/>
    <cellStyle name="Navadno 3 2 7 2 3 4 2" xfId="19299"/>
    <cellStyle name="Navadno 3 2 7 2 3 5" xfId="6583"/>
    <cellStyle name="Navadno 3 2 7 2 3 5 2" xfId="20741"/>
    <cellStyle name="Navadno 3 2 7 2 3 6" xfId="10809"/>
    <cellStyle name="Navadno 3 2 7 2 3 6 2" xfId="24967"/>
    <cellStyle name="Navadno 3 2 7 2 3 7" xfId="15067"/>
    <cellStyle name="Navadno 3 2 7 2 3 8" xfId="28776"/>
    <cellStyle name="Navadno 3 2 7 2 3 9" xfId="30888"/>
    <cellStyle name="Navadno 3 2 7 2 4" xfId="4469"/>
    <cellStyle name="Navadno 3 2 7 2 4 2" xfId="8695"/>
    <cellStyle name="Navadno 3 2 7 2 4 2 2" xfId="22853"/>
    <cellStyle name="Navadno 3 2 7 2 4 3" xfId="12921"/>
    <cellStyle name="Navadno 3 2 7 2 4 3 2" xfId="27079"/>
    <cellStyle name="Navadno 3 2 7 2 4 4" xfId="17179"/>
    <cellStyle name="Navadno 3 2 7 2 4 5" xfId="29832"/>
    <cellStyle name="Navadno 3 2 7 2 4 6" xfId="32203"/>
    <cellStyle name="Navadno 3 2 7 2 5" xfId="3061"/>
    <cellStyle name="Navadno 3 2 7 2 5 2" xfId="7287"/>
    <cellStyle name="Navadno 3 2 7 2 5 2 2" xfId="21445"/>
    <cellStyle name="Navadno 3 2 7 2 5 3" xfId="11513"/>
    <cellStyle name="Navadno 3 2 7 2 5 3 2" xfId="25671"/>
    <cellStyle name="Navadno 3 2 7 2 5 4" xfId="15771"/>
    <cellStyle name="Navadno 3 2 7 2 5 5" xfId="29144"/>
    <cellStyle name="Navadno 3 2 7 2 5 6" xfId="32204"/>
    <cellStyle name="Navadno 3 2 7 2 6" xfId="1653"/>
    <cellStyle name="Navadno 3 2 7 2 6 2" xfId="18595"/>
    <cellStyle name="Navadno 3 2 7 2 7" xfId="5879"/>
    <cellStyle name="Navadno 3 2 7 2 7 2" xfId="20037"/>
    <cellStyle name="Navadno 3 2 7 2 8" xfId="10105"/>
    <cellStyle name="Navadno 3 2 7 2 8 2" xfId="24263"/>
    <cellStyle name="Navadno 3 2 7 2 9" xfId="14363"/>
    <cellStyle name="Navadno 3 2 7 3" xfId="432"/>
    <cellStyle name="Navadno 3 2 7 3 10" xfId="30648"/>
    <cellStyle name="Navadno 3 2 7 3 11" xfId="32205"/>
    <cellStyle name="Navadno 3 2 7 3 2" xfId="1136"/>
    <cellStyle name="Navadno 3 2 7 3 2 10" xfId="32206"/>
    <cellStyle name="Navadno 3 2 7 3 2 2" xfId="5397"/>
    <cellStyle name="Navadno 3 2 7 3 2 2 2" xfId="9623"/>
    <cellStyle name="Navadno 3 2 7 3 2 2 2 2" xfId="23781"/>
    <cellStyle name="Navadno 3 2 7 3 2 2 3" xfId="13849"/>
    <cellStyle name="Navadno 3 2 7 3 2 2 3 2" xfId="28007"/>
    <cellStyle name="Navadno 3 2 7 3 2 2 4" xfId="18107"/>
    <cellStyle name="Navadno 3 2 7 3 2 2 5" xfId="30296"/>
    <cellStyle name="Navadno 3 2 7 3 2 2 6" xfId="32207"/>
    <cellStyle name="Navadno 3 2 7 3 2 3" xfId="3989"/>
    <cellStyle name="Navadno 3 2 7 3 2 3 2" xfId="8215"/>
    <cellStyle name="Navadno 3 2 7 3 2 3 2 2" xfId="22373"/>
    <cellStyle name="Navadno 3 2 7 3 2 3 3" xfId="12441"/>
    <cellStyle name="Navadno 3 2 7 3 2 3 3 2" xfId="26599"/>
    <cellStyle name="Navadno 3 2 7 3 2 3 4" xfId="16699"/>
    <cellStyle name="Navadno 3 2 7 3 2 3 5" xfId="29608"/>
    <cellStyle name="Navadno 3 2 7 3 2 3 6" xfId="32208"/>
    <cellStyle name="Navadno 3 2 7 3 2 4" xfId="2581"/>
    <cellStyle name="Navadno 3 2 7 3 2 4 2" xfId="19523"/>
    <cellStyle name="Navadno 3 2 7 3 2 5" xfId="6807"/>
    <cellStyle name="Navadno 3 2 7 3 2 5 2" xfId="20965"/>
    <cellStyle name="Navadno 3 2 7 3 2 6" xfId="11033"/>
    <cellStyle name="Navadno 3 2 7 3 2 6 2" xfId="25191"/>
    <cellStyle name="Navadno 3 2 7 3 2 7" xfId="15291"/>
    <cellStyle name="Navadno 3 2 7 3 2 8" xfId="28888"/>
    <cellStyle name="Navadno 3 2 7 3 2 9" xfId="31000"/>
    <cellStyle name="Navadno 3 2 7 3 3" xfId="4693"/>
    <cellStyle name="Navadno 3 2 7 3 3 2" xfId="8919"/>
    <cellStyle name="Navadno 3 2 7 3 3 2 2" xfId="23077"/>
    <cellStyle name="Navadno 3 2 7 3 3 3" xfId="13145"/>
    <cellStyle name="Navadno 3 2 7 3 3 3 2" xfId="27303"/>
    <cellStyle name="Navadno 3 2 7 3 3 4" xfId="17403"/>
    <cellStyle name="Navadno 3 2 7 3 3 5" xfId="29944"/>
    <cellStyle name="Navadno 3 2 7 3 3 6" xfId="32209"/>
    <cellStyle name="Navadno 3 2 7 3 4" xfId="3285"/>
    <cellStyle name="Navadno 3 2 7 3 4 2" xfId="7511"/>
    <cellStyle name="Navadno 3 2 7 3 4 2 2" xfId="21669"/>
    <cellStyle name="Navadno 3 2 7 3 4 3" xfId="11737"/>
    <cellStyle name="Navadno 3 2 7 3 4 3 2" xfId="25895"/>
    <cellStyle name="Navadno 3 2 7 3 4 4" xfId="15995"/>
    <cellStyle name="Navadno 3 2 7 3 4 5" xfId="29256"/>
    <cellStyle name="Navadno 3 2 7 3 4 6" xfId="32210"/>
    <cellStyle name="Navadno 3 2 7 3 5" xfId="1877"/>
    <cellStyle name="Navadno 3 2 7 3 5 2" xfId="18819"/>
    <cellStyle name="Navadno 3 2 7 3 6" xfId="6103"/>
    <cellStyle name="Navadno 3 2 7 3 6 2" xfId="20261"/>
    <cellStyle name="Navadno 3 2 7 3 7" xfId="10329"/>
    <cellStyle name="Navadno 3 2 7 3 7 2" xfId="24487"/>
    <cellStyle name="Navadno 3 2 7 3 8" xfId="14587"/>
    <cellStyle name="Navadno 3 2 7 3 9" xfId="28536"/>
    <cellStyle name="Navadno 3 2 7 4" xfId="784"/>
    <cellStyle name="Navadno 3 2 7 4 10" xfId="32211"/>
    <cellStyle name="Navadno 3 2 7 4 2" xfId="5045"/>
    <cellStyle name="Navadno 3 2 7 4 2 2" xfId="9271"/>
    <cellStyle name="Navadno 3 2 7 4 2 2 2" xfId="23429"/>
    <cellStyle name="Navadno 3 2 7 4 2 3" xfId="13497"/>
    <cellStyle name="Navadno 3 2 7 4 2 3 2" xfId="27655"/>
    <cellStyle name="Navadno 3 2 7 4 2 4" xfId="17755"/>
    <cellStyle name="Navadno 3 2 7 4 2 5" xfId="30120"/>
    <cellStyle name="Navadno 3 2 7 4 2 6" xfId="32212"/>
    <cellStyle name="Navadno 3 2 7 4 3" xfId="3637"/>
    <cellStyle name="Navadno 3 2 7 4 3 2" xfId="7863"/>
    <cellStyle name="Navadno 3 2 7 4 3 2 2" xfId="22021"/>
    <cellStyle name="Navadno 3 2 7 4 3 3" xfId="12089"/>
    <cellStyle name="Navadno 3 2 7 4 3 3 2" xfId="26247"/>
    <cellStyle name="Navadno 3 2 7 4 3 4" xfId="16347"/>
    <cellStyle name="Navadno 3 2 7 4 3 5" xfId="29432"/>
    <cellStyle name="Navadno 3 2 7 4 3 6" xfId="32213"/>
    <cellStyle name="Navadno 3 2 7 4 4" xfId="2229"/>
    <cellStyle name="Navadno 3 2 7 4 4 2" xfId="19171"/>
    <cellStyle name="Navadno 3 2 7 4 5" xfId="6455"/>
    <cellStyle name="Navadno 3 2 7 4 5 2" xfId="20613"/>
    <cellStyle name="Navadno 3 2 7 4 6" xfId="10681"/>
    <cellStyle name="Navadno 3 2 7 4 6 2" xfId="24839"/>
    <cellStyle name="Navadno 3 2 7 4 7" xfId="14939"/>
    <cellStyle name="Navadno 3 2 7 4 8" xfId="28712"/>
    <cellStyle name="Navadno 3 2 7 4 9" xfId="30824"/>
    <cellStyle name="Navadno 3 2 7 5" xfId="4309"/>
    <cellStyle name="Navadno 3 2 7 5 2" xfId="8535"/>
    <cellStyle name="Navadno 3 2 7 5 2 2" xfId="22693"/>
    <cellStyle name="Navadno 3 2 7 5 3" xfId="12761"/>
    <cellStyle name="Navadno 3 2 7 5 3 2" xfId="26919"/>
    <cellStyle name="Navadno 3 2 7 5 4" xfId="17019"/>
    <cellStyle name="Navadno 3 2 7 5 5" xfId="29752"/>
    <cellStyle name="Navadno 3 2 7 5 6" xfId="32214"/>
    <cellStyle name="Navadno 3 2 7 6" xfId="2901"/>
    <cellStyle name="Navadno 3 2 7 6 2" xfId="7127"/>
    <cellStyle name="Navadno 3 2 7 6 2 2" xfId="21285"/>
    <cellStyle name="Navadno 3 2 7 6 3" xfId="11353"/>
    <cellStyle name="Navadno 3 2 7 6 3 2" xfId="25511"/>
    <cellStyle name="Navadno 3 2 7 6 4" xfId="15611"/>
    <cellStyle name="Navadno 3 2 7 6 5" xfId="29064"/>
    <cellStyle name="Navadno 3 2 7 6 6" xfId="32215"/>
    <cellStyle name="Navadno 3 2 7 7" xfId="1525"/>
    <cellStyle name="Navadno 3 2 7 7 2" xfId="18467"/>
    <cellStyle name="Navadno 3 2 7 8" xfId="5751"/>
    <cellStyle name="Navadno 3 2 7 8 2" xfId="19909"/>
    <cellStyle name="Navadno 3 2 7 9" xfId="9977"/>
    <cellStyle name="Navadno 3 2 7 9 2" xfId="24135"/>
    <cellStyle name="Navadno 3 2 8" xfId="144"/>
    <cellStyle name="Navadno 3 2 8 10" xfId="28424"/>
    <cellStyle name="Navadno 3 2 8 11" xfId="30504"/>
    <cellStyle name="Navadno 3 2 8 12" xfId="32216"/>
    <cellStyle name="Navadno 3 2 8 2" xfId="529"/>
    <cellStyle name="Navadno 3 2 8 2 10" xfId="30696"/>
    <cellStyle name="Navadno 3 2 8 2 11" xfId="32217"/>
    <cellStyle name="Navadno 3 2 8 2 2" xfId="1233"/>
    <cellStyle name="Navadno 3 2 8 2 2 10" xfId="32218"/>
    <cellStyle name="Navadno 3 2 8 2 2 2" xfId="5494"/>
    <cellStyle name="Navadno 3 2 8 2 2 2 2" xfId="9720"/>
    <cellStyle name="Navadno 3 2 8 2 2 2 2 2" xfId="23878"/>
    <cellStyle name="Navadno 3 2 8 2 2 2 3" xfId="13946"/>
    <cellStyle name="Navadno 3 2 8 2 2 2 3 2" xfId="28104"/>
    <cellStyle name="Navadno 3 2 8 2 2 2 4" xfId="18204"/>
    <cellStyle name="Navadno 3 2 8 2 2 2 5" xfId="30344"/>
    <cellStyle name="Navadno 3 2 8 2 2 2 6" xfId="32219"/>
    <cellStyle name="Navadno 3 2 8 2 2 3" xfId="4086"/>
    <cellStyle name="Navadno 3 2 8 2 2 3 2" xfId="8312"/>
    <cellStyle name="Navadno 3 2 8 2 2 3 2 2" xfId="22470"/>
    <cellStyle name="Navadno 3 2 8 2 2 3 3" xfId="12538"/>
    <cellStyle name="Navadno 3 2 8 2 2 3 3 2" xfId="26696"/>
    <cellStyle name="Navadno 3 2 8 2 2 3 4" xfId="16796"/>
    <cellStyle name="Navadno 3 2 8 2 2 3 5" xfId="29656"/>
    <cellStyle name="Navadno 3 2 8 2 2 3 6" xfId="32220"/>
    <cellStyle name="Navadno 3 2 8 2 2 4" xfId="2678"/>
    <cellStyle name="Navadno 3 2 8 2 2 4 2" xfId="19620"/>
    <cellStyle name="Navadno 3 2 8 2 2 5" xfId="6904"/>
    <cellStyle name="Navadno 3 2 8 2 2 5 2" xfId="21062"/>
    <cellStyle name="Navadno 3 2 8 2 2 6" xfId="11130"/>
    <cellStyle name="Navadno 3 2 8 2 2 6 2" xfId="25288"/>
    <cellStyle name="Navadno 3 2 8 2 2 7" xfId="15388"/>
    <cellStyle name="Navadno 3 2 8 2 2 8" xfId="28936"/>
    <cellStyle name="Navadno 3 2 8 2 2 9" xfId="31048"/>
    <cellStyle name="Navadno 3 2 8 2 3" xfId="4790"/>
    <cellStyle name="Navadno 3 2 8 2 3 2" xfId="9016"/>
    <cellStyle name="Navadno 3 2 8 2 3 2 2" xfId="23174"/>
    <cellStyle name="Navadno 3 2 8 2 3 3" xfId="13242"/>
    <cellStyle name="Navadno 3 2 8 2 3 3 2" xfId="27400"/>
    <cellStyle name="Navadno 3 2 8 2 3 4" xfId="17500"/>
    <cellStyle name="Navadno 3 2 8 2 3 5" xfId="29992"/>
    <cellStyle name="Navadno 3 2 8 2 3 6" xfId="32221"/>
    <cellStyle name="Navadno 3 2 8 2 4" xfId="3382"/>
    <cellStyle name="Navadno 3 2 8 2 4 2" xfId="7608"/>
    <cellStyle name="Navadno 3 2 8 2 4 2 2" xfId="21766"/>
    <cellStyle name="Navadno 3 2 8 2 4 3" xfId="11834"/>
    <cellStyle name="Navadno 3 2 8 2 4 3 2" xfId="25992"/>
    <cellStyle name="Navadno 3 2 8 2 4 4" xfId="16092"/>
    <cellStyle name="Navadno 3 2 8 2 4 5" xfId="29304"/>
    <cellStyle name="Navadno 3 2 8 2 4 6" xfId="32222"/>
    <cellStyle name="Navadno 3 2 8 2 5" xfId="1974"/>
    <cellStyle name="Navadno 3 2 8 2 5 2" xfId="18916"/>
    <cellStyle name="Navadno 3 2 8 2 6" xfId="6200"/>
    <cellStyle name="Navadno 3 2 8 2 6 2" xfId="20358"/>
    <cellStyle name="Navadno 3 2 8 2 7" xfId="10426"/>
    <cellStyle name="Navadno 3 2 8 2 7 2" xfId="24584"/>
    <cellStyle name="Navadno 3 2 8 2 8" xfId="14684"/>
    <cellStyle name="Navadno 3 2 8 2 9" xfId="28584"/>
    <cellStyle name="Navadno 3 2 8 3" xfId="881"/>
    <cellStyle name="Navadno 3 2 8 3 10" xfId="32223"/>
    <cellStyle name="Navadno 3 2 8 3 2" xfId="5142"/>
    <cellStyle name="Navadno 3 2 8 3 2 2" xfId="9368"/>
    <cellStyle name="Navadno 3 2 8 3 2 2 2" xfId="23526"/>
    <cellStyle name="Navadno 3 2 8 3 2 3" xfId="13594"/>
    <cellStyle name="Navadno 3 2 8 3 2 3 2" xfId="27752"/>
    <cellStyle name="Navadno 3 2 8 3 2 4" xfId="17852"/>
    <cellStyle name="Navadno 3 2 8 3 2 5" xfId="30168"/>
    <cellStyle name="Navadno 3 2 8 3 2 6" xfId="32224"/>
    <cellStyle name="Navadno 3 2 8 3 3" xfId="3734"/>
    <cellStyle name="Navadno 3 2 8 3 3 2" xfId="7960"/>
    <cellStyle name="Navadno 3 2 8 3 3 2 2" xfId="22118"/>
    <cellStyle name="Navadno 3 2 8 3 3 3" xfId="12186"/>
    <cellStyle name="Navadno 3 2 8 3 3 3 2" xfId="26344"/>
    <cellStyle name="Navadno 3 2 8 3 3 4" xfId="16444"/>
    <cellStyle name="Navadno 3 2 8 3 3 5" xfId="29480"/>
    <cellStyle name="Navadno 3 2 8 3 3 6" xfId="32225"/>
    <cellStyle name="Navadno 3 2 8 3 4" xfId="2326"/>
    <cellStyle name="Navadno 3 2 8 3 4 2" xfId="19268"/>
    <cellStyle name="Navadno 3 2 8 3 5" xfId="6552"/>
    <cellStyle name="Navadno 3 2 8 3 5 2" xfId="20710"/>
    <cellStyle name="Navadno 3 2 8 3 6" xfId="10778"/>
    <cellStyle name="Navadno 3 2 8 3 6 2" xfId="24936"/>
    <cellStyle name="Navadno 3 2 8 3 7" xfId="15036"/>
    <cellStyle name="Navadno 3 2 8 3 8" xfId="28760"/>
    <cellStyle name="Navadno 3 2 8 3 9" xfId="30872"/>
    <cellStyle name="Navadno 3 2 8 4" xfId="4406"/>
    <cellStyle name="Navadno 3 2 8 4 2" xfId="8632"/>
    <cellStyle name="Navadno 3 2 8 4 2 2" xfId="22790"/>
    <cellStyle name="Navadno 3 2 8 4 3" xfId="12858"/>
    <cellStyle name="Navadno 3 2 8 4 3 2" xfId="27016"/>
    <cellStyle name="Navadno 3 2 8 4 4" xfId="17116"/>
    <cellStyle name="Navadno 3 2 8 4 5" xfId="29800"/>
    <cellStyle name="Navadno 3 2 8 4 6" xfId="32226"/>
    <cellStyle name="Navadno 3 2 8 5" xfId="2998"/>
    <cellStyle name="Navadno 3 2 8 5 2" xfId="7224"/>
    <cellStyle name="Navadno 3 2 8 5 2 2" xfId="21382"/>
    <cellStyle name="Navadno 3 2 8 5 3" xfId="11450"/>
    <cellStyle name="Navadno 3 2 8 5 3 2" xfId="25608"/>
    <cellStyle name="Navadno 3 2 8 5 4" xfId="15708"/>
    <cellStyle name="Navadno 3 2 8 5 5" xfId="29112"/>
    <cellStyle name="Navadno 3 2 8 5 6" xfId="32227"/>
    <cellStyle name="Navadno 3 2 8 6" xfId="1590"/>
    <cellStyle name="Navadno 3 2 8 6 2" xfId="18532"/>
    <cellStyle name="Navadno 3 2 8 7" xfId="5816"/>
    <cellStyle name="Navadno 3 2 8 7 2" xfId="19974"/>
    <cellStyle name="Navadno 3 2 8 8" xfId="10042"/>
    <cellStyle name="Navadno 3 2 8 8 2" xfId="24200"/>
    <cellStyle name="Navadno 3 2 8 9" xfId="14300"/>
    <cellStyle name="Navadno 3 2 9" xfId="176"/>
    <cellStyle name="Navadno 3 2 9 10" xfId="28440"/>
    <cellStyle name="Navadno 3 2 9 11" xfId="30520"/>
    <cellStyle name="Navadno 3 2 9 12" xfId="32228"/>
    <cellStyle name="Navadno 3 2 9 2" xfId="401"/>
    <cellStyle name="Navadno 3 2 9 2 10" xfId="30632"/>
    <cellStyle name="Navadno 3 2 9 2 11" xfId="32229"/>
    <cellStyle name="Navadno 3 2 9 2 2" xfId="1105"/>
    <cellStyle name="Navadno 3 2 9 2 2 10" xfId="32230"/>
    <cellStyle name="Navadno 3 2 9 2 2 2" xfId="5366"/>
    <cellStyle name="Navadno 3 2 9 2 2 2 2" xfId="9592"/>
    <cellStyle name="Navadno 3 2 9 2 2 2 2 2" xfId="23750"/>
    <cellStyle name="Navadno 3 2 9 2 2 2 3" xfId="13818"/>
    <cellStyle name="Navadno 3 2 9 2 2 2 3 2" xfId="27976"/>
    <cellStyle name="Navadno 3 2 9 2 2 2 4" xfId="18076"/>
    <cellStyle name="Navadno 3 2 9 2 2 2 5" xfId="30280"/>
    <cellStyle name="Navadno 3 2 9 2 2 2 6" xfId="32231"/>
    <cellStyle name="Navadno 3 2 9 2 2 3" xfId="3958"/>
    <cellStyle name="Navadno 3 2 9 2 2 3 2" xfId="8184"/>
    <cellStyle name="Navadno 3 2 9 2 2 3 2 2" xfId="22342"/>
    <cellStyle name="Navadno 3 2 9 2 2 3 3" xfId="12410"/>
    <cellStyle name="Navadno 3 2 9 2 2 3 3 2" xfId="26568"/>
    <cellStyle name="Navadno 3 2 9 2 2 3 4" xfId="16668"/>
    <cellStyle name="Navadno 3 2 9 2 2 3 5" xfId="29592"/>
    <cellStyle name="Navadno 3 2 9 2 2 3 6" xfId="32232"/>
    <cellStyle name="Navadno 3 2 9 2 2 4" xfId="2550"/>
    <cellStyle name="Navadno 3 2 9 2 2 4 2" xfId="19492"/>
    <cellStyle name="Navadno 3 2 9 2 2 5" xfId="6776"/>
    <cellStyle name="Navadno 3 2 9 2 2 5 2" xfId="20934"/>
    <cellStyle name="Navadno 3 2 9 2 2 6" xfId="11002"/>
    <cellStyle name="Navadno 3 2 9 2 2 6 2" xfId="25160"/>
    <cellStyle name="Navadno 3 2 9 2 2 7" xfId="15260"/>
    <cellStyle name="Navadno 3 2 9 2 2 8" xfId="28872"/>
    <cellStyle name="Navadno 3 2 9 2 2 9" xfId="30984"/>
    <cellStyle name="Navadno 3 2 9 2 3" xfId="4662"/>
    <cellStyle name="Navadno 3 2 9 2 3 2" xfId="8888"/>
    <cellStyle name="Navadno 3 2 9 2 3 2 2" xfId="23046"/>
    <cellStyle name="Navadno 3 2 9 2 3 3" xfId="13114"/>
    <cellStyle name="Navadno 3 2 9 2 3 3 2" xfId="27272"/>
    <cellStyle name="Navadno 3 2 9 2 3 4" xfId="17372"/>
    <cellStyle name="Navadno 3 2 9 2 3 5" xfId="29928"/>
    <cellStyle name="Navadno 3 2 9 2 3 6" xfId="32233"/>
    <cellStyle name="Navadno 3 2 9 2 4" xfId="3254"/>
    <cellStyle name="Navadno 3 2 9 2 4 2" xfId="7480"/>
    <cellStyle name="Navadno 3 2 9 2 4 2 2" xfId="21638"/>
    <cellStyle name="Navadno 3 2 9 2 4 3" xfId="11706"/>
    <cellStyle name="Navadno 3 2 9 2 4 3 2" xfId="25864"/>
    <cellStyle name="Navadno 3 2 9 2 4 4" xfId="15964"/>
    <cellStyle name="Navadno 3 2 9 2 4 5" xfId="29240"/>
    <cellStyle name="Navadno 3 2 9 2 4 6" xfId="32234"/>
    <cellStyle name="Navadno 3 2 9 2 5" xfId="1846"/>
    <cellStyle name="Navadno 3 2 9 2 5 2" xfId="18788"/>
    <cellStyle name="Navadno 3 2 9 2 6" xfId="6072"/>
    <cellStyle name="Navadno 3 2 9 2 6 2" xfId="20230"/>
    <cellStyle name="Navadno 3 2 9 2 7" xfId="10298"/>
    <cellStyle name="Navadno 3 2 9 2 7 2" xfId="24456"/>
    <cellStyle name="Navadno 3 2 9 2 8" xfId="14556"/>
    <cellStyle name="Navadno 3 2 9 2 9" xfId="28520"/>
    <cellStyle name="Navadno 3 2 9 3" xfId="753"/>
    <cellStyle name="Navadno 3 2 9 3 10" xfId="32235"/>
    <cellStyle name="Navadno 3 2 9 3 2" xfId="5014"/>
    <cellStyle name="Navadno 3 2 9 3 2 2" xfId="9240"/>
    <cellStyle name="Navadno 3 2 9 3 2 2 2" xfId="23398"/>
    <cellStyle name="Navadno 3 2 9 3 2 3" xfId="13466"/>
    <cellStyle name="Navadno 3 2 9 3 2 3 2" xfId="27624"/>
    <cellStyle name="Navadno 3 2 9 3 2 4" xfId="17724"/>
    <cellStyle name="Navadno 3 2 9 3 2 5" xfId="30104"/>
    <cellStyle name="Navadno 3 2 9 3 2 6" xfId="32236"/>
    <cellStyle name="Navadno 3 2 9 3 3" xfId="3606"/>
    <cellStyle name="Navadno 3 2 9 3 3 2" xfId="7832"/>
    <cellStyle name="Navadno 3 2 9 3 3 2 2" xfId="21990"/>
    <cellStyle name="Navadno 3 2 9 3 3 3" xfId="12058"/>
    <cellStyle name="Navadno 3 2 9 3 3 3 2" xfId="26216"/>
    <cellStyle name="Navadno 3 2 9 3 3 4" xfId="16316"/>
    <cellStyle name="Navadno 3 2 9 3 3 5" xfId="29416"/>
    <cellStyle name="Navadno 3 2 9 3 3 6" xfId="32237"/>
    <cellStyle name="Navadno 3 2 9 3 4" xfId="2198"/>
    <cellStyle name="Navadno 3 2 9 3 4 2" xfId="19140"/>
    <cellStyle name="Navadno 3 2 9 3 5" xfId="6424"/>
    <cellStyle name="Navadno 3 2 9 3 5 2" xfId="20582"/>
    <cellStyle name="Navadno 3 2 9 3 6" xfId="10650"/>
    <cellStyle name="Navadno 3 2 9 3 6 2" xfId="24808"/>
    <cellStyle name="Navadno 3 2 9 3 7" xfId="14908"/>
    <cellStyle name="Navadno 3 2 9 3 8" xfId="28696"/>
    <cellStyle name="Navadno 3 2 9 3 9" xfId="30808"/>
    <cellStyle name="Navadno 3 2 9 4" xfId="4438"/>
    <cellStyle name="Navadno 3 2 9 4 2" xfId="8664"/>
    <cellStyle name="Navadno 3 2 9 4 2 2" xfId="22822"/>
    <cellStyle name="Navadno 3 2 9 4 3" xfId="12890"/>
    <cellStyle name="Navadno 3 2 9 4 3 2" xfId="27048"/>
    <cellStyle name="Navadno 3 2 9 4 4" xfId="17148"/>
    <cellStyle name="Navadno 3 2 9 4 5" xfId="29816"/>
    <cellStyle name="Navadno 3 2 9 4 6" xfId="32238"/>
    <cellStyle name="Navadno 3 2 9 5" xfId="3030"/>
    <cellStyle name="Navadno 3 2 9 5 2" xfId="7256"/>
    <cellStyle name="Navadno 3 2 9 5 2 2" xfId="21414"/>
    <cellStyle name="Navadno 3 2 9 5 3" xfId="11482"/>
    <cellStyle name="Navadno 3 2 9 5 3 2" xfId="25640"/>
    <cellStyle name="Navadno 3 2 9 5 4" xfId="15740"/>
    <cellStyle name="Navadno 3 2 9 5 5" xfId="29128"/>
    <cellStyle name="Navadno 3 2 9 5 6" xfId="32239"/>
    <cellStyle name="Navadno 3 2 9 6" xfId="1622"/>
    <cellStyle name="Navadno 3 2 9 6 2" xfId="18564"/>
    <cellStyle name="Navadno 3 2 9 7" xfId="5848"/>
    <cellStyle name="Navadno 3 2 9 7 2" xfId="20006"/>
    <cellStyle name="Navadno 3 2 9 8" xfId="10074"/>
    <cellStyle name="Navadno 3 2 9 8 2" xfId="24232"/>
    <cellStyle name="Navadno 3 2 9 9" xfId="14332"/>
    <cellStyle name="Navadno 3 20" xfId="14170"/>
    <cellStyle name="Navadno 3 21" xfId="28327"/>
    <cellStyle name="Navadno 3 22" xfId="30439"/>
    <cellStyle name="Navadno 3 23" xfId="31148"/>
    <cellStyle name="Navadno 3 3" xfId="11"/>
    <cellStyle name="Navadno 3 3 10" xfId="371"/>
    <cellStyle name="Navadno 3 3 10 10" xfId="30617"/>
    <cellStyle name="Navadno 3 3 10 11" xfId="32241"/>
    <cellStyle name="Navadno 3 3 10 2" xfId="1075"/>
    <cellStyle name="Navadno 3 3 10 2 10" xfId="32242"/>
    <cellStyle name="Navadno 3 3 10 2 2" xfId="5336"/>
    <cellStyle name="Navadno 3 3 10 2 2 2" xfId="9562"/>
    <cellStyle name="Navadno 3 3 10 2 2 2 2" xfId="23720"/>
    <cellStyle name="Navadno 3 3 10 2 2 3" xfId="13788"/>
    <cellStyle name="Navadno 3 3 10 2 2 3 2" xfId="27946"/>
    <cellStyle name="Navadno 3 3 10 2 2 4" xfId="18046"/>
    <cellStyle name="Navadno 3 3 10 2 2 5" xfId="30265"/>
    <cellStyle name="Navadno 3 3 10 2 2 6" xfId="32243"/>
    <cellStyle name="Navadno 3 3 10 2 3" xfId="3928"/>
    <cellStyle name="Navadno 3 3 10 2 3 2" xfId="8154"/>
    <cellStyle name="Navadno 3 3 10 2 3 2 2" xfId="22312"/>
    <cellStyle name="Navadno 3 3 10 2 3 3" xfId="12380"/>
    <cellStyle name="Navadno 3 3 10 2 3 3 2" xfId="26538"/>
    <cellStyle name="Navadno 3 3 10 2 3 4" xfId="16638"/>
    <cellStyle name="Navadno 3 3 10 2 3 5" xfId="29577"/>
    <cellStyle name="Navadno 3 3 10 2 3 6" xfId="32244"/>
    <cellStyle name="Navadno 3 3 10 2 4" xfId="2520"/>
    <cellStyle name="Navadno 3 3 10 2 4 2" xfId="19462"/>
    <cellStyle name="Navadno 3 3 10 2 5" xfId="6746"/>
    <cellStyle name="Navadno 3 3 10 2 5 2" xfId="20904"/>
    <cellStyle name="Navadno 3 3 10 2 6" xfId="10972"/>
    <cellStyle name="Navadno 3 3 10 2 6 2" xfId="25130"/>
    <cellStyle name="Navadno 3 3 10 2 7" xfId="15230"/>
    <cellStyle name="Navadno 3 3 10 2 8" xfId="28857"/>
    <cellStyle name="Navadno 3 3 10 2 9" xfId="30969"/>
    <cellStyle name="Navadno 3 3 10 3" xfId="4632"/>
    <cellStyle name="Navadno 3 3 10 3 2" xfId="8858"/>
    <cellStyle name="Navadno 3 3 10 3 2 2" xfId="23016"/>
    <cellStyle name="Navadno 3 3 10 3 3" xfId="13084"/>
    <cellStyle name="Navadno 3 3 10 3 3 2" xfId="27242"/>
    <cellStyle name="Navadno 3 3 10 3 4" xfId="17342"/>
    <cellStyle name="Navadno 3 3 10 3 5" xfId="29913"/>
    <cellStyle name="Navadno 3 3 10 3 6" xfId="32245"/>
    <cellStyle name="Navadno 3 3 10 4" xfId="3224"/>
    <cellStyle name="Navadno 3 3 10 4 2" xfId="7450"/>
    <cellStyle name="Navadno 3 3 10 4 2 2" xfId="21608"/>
    <cellStyle name="Navadno 3 3 10 4 3" xfId="11676"/>
    <cellStyle name="Navadno 3 3 10 4 3 2" xfId="25834"/>
    <cellStyle name="Navadno 3 3 10 4 4" xfId="15934"/>
    <cellStyle name="Navadno 3 3 10 4 5" xfId="29225"/>
    <cellStyle name="Navadno 3 3 10 4 6" xfId="32246"/>
    <cellStyle name="Navadno 3 3 10 5" xfId="1816"/>
    <cellStyle name="Navadno 3 3 10 5 2" xfId="18758"/>
    <cellStyle name="Navadno 3 3 10 6" xfId="6042"/>
    <cellStyle name="Navadno 3 3 10 6 2" xfId="20200"/>
    <cellStyle name="Navadno 3 3 10 7" xfId="10268"/>
    <cellStyle name="Navadno 3 3 10 7 2" xfId="24426"/>
    <cellStyle name="Navadno 3 3 10 8" xfId="14526"/>
    <cellStyle name="Navadno 3 3 10 9" xfId="28505"/>
    <cellStyle name="Navadno 3 3 11" xfId="723"/>
    <cellStyle name="Navadno 3 3 11 10" xfId="32247"/>
    <cellStyle name="Navadno 3 3 11 2" xfId="4984"/>
    <cellStyle name="Navadno 3 3 11 2 2" xfId="9210"/>
    <cellStyle name="Navadno 3 3 11 2 2 2" xfId="23368"/>
    <cellStyle name="Navadno 3 3 11 2 3" xfId="13436"/>
    <cellStyle name="Navadno 3 3 11 2 3 2" xfId="27594"/>
    <cellStyle name="Navadno 3 3 11 2 4" xfId="17694"/>
    <cellStyle name="Navadno 3 3 11 2 5" xfId="30089"/>
    <cellStyle name="Navadno 3 3 11 2 6" xfId="32248"/>
    <cellStyle name="Navadno 3 3 11 3" xfId="3576"/>
    <cellStyle name="Navadno 3 3 11 3 2" xfId="7802"/>
    <cellStyle name="Navadno 3 3 11 3 2 2" xfId="21960"/>
    <cellStyle name="Navadno 3 3 11 3 3" xfId="12028"/>
    <cellStyle name="Navadno 3 3 11 3 3 2" xfId="26186"/>
    <cellStyle name="Navadno 3 3 11 3 4" xfId="16286"/>
    <cellStyle name="Navadno 3 3 11 3 5" xfId="29401"/>
    <cellStyle name="Navadno 3 3 11 3 6" xfId="32249"/>
    <cellStyle name="Navadno 3 3 11 4" xfId="2168"/>
    <cellStyle name="Navadno 3 3 11 4 2" xfId="19110"/>
    <cellStyle name="Navadno 3 3 11 5" xfId="6394"/>
    <cellStyle name="Navadno 3 3 11 5 2" xfId="20552"/>
    <cellStyle name="Navadno 3 3 11 6" xfId="10620"/>
    <cellStyle name="Navadno 3 3 11 6 2" xfId="24778"/>
    <cellStyle name="Navadno 3 3 11 7" xfId="14878"/>
    <cellStyle name="Navadno 3 3 11 8" xfId="28681"/>
    <cellStyle name="Navadno 3 3 11 9" xfId="30793"/>
    <cellStyle name="Navadno 3 3 12" xfId="1426"/>
    <cellStyle name="Navadno 3 3 12 2" xfId="4280"/>
    <cellStyle name="Navadno 3 3 12 2 2" xfId="19814"/>
    <cellStyle name="Navadno 3 3 12 3" xfId="8506"/>
    <cellStyle name="Navadno 3 3 12 3 2" xfId="22664"/>
    <cellStyle name="Navadno 3 3 12 4" xfId="12732"/>
    <cellStyle name="Navadno 3 3 12 4 2" xfId="26890"/>
    <cellStyle name="Navadno 3 3 12 5" xfId="16990"/>
    <cellStyle name="Navadno 3 3 12 6" xfId="29034"/>
    <cellStyle name="Navadno 3 3 12 7" xfId="32250"/>
    <cellStyle name="Navadno 3 3 13" xfId="2872"/>
    <cellStyle name="Navadno 3 3 13 2" xfId="7098"/>
    <cellStyle name="Navadno 3 3 13 2 2" xfId="21256"/>
    <cellStyle name="Navadno 3 3 13 3" xfId="11324"/>
    <cellStyle name="Navadno 3 3 13 3 2" xfId="25482"/>
    <cellStyle name="Navadno 3 3 13 4" xfId="15582"/>
    <cellStyle name="Navadno 3 3 13 5" xfId="29049"/>
    <cellStyle name="Navadno 3 3 13 6" xfId="32251"/>
    <cellStyle name="Navadno 3 3 14" xfId="1461"/>
    <cellStyle name="Navadno 3 3 14 2" xfId="18405"/>
    <cellStyle name="Navadno 3 3 15" xfId="5689"/>
    <cellStyle name="Navadno 3 3 15 2" xfId="19847"/>
    <cellStyle name="Navadno 3 3 16" xfId="9915"/>
    <cellStyle name="Navadno 3 3 16 2" xfId="24073"/>
    <cellStyle name="Navadno 3 3 17" xfId="14139"/>
    <cellStyle name="Navadno 3 3 17 2" xfId="28297"/>
    <cellStyle name="Navadno 3 3 18" xfId="14173"/>
    <cellStyle name="Navadno 3 3 19" xfId="28329"/>
    <cellStyle name="Navadno 3 3 2" xfId="20"/>
    <cellStyle name="Navadno 3 3 2 10" xfId="731"/>
    <cellStyle name="Navadno 3 3 2 10 10" xfId="32253"/>
    <cellStyle name="Navadno 3 3 2 10 2" xfId="4992"/>
    <cellStyle name="Navadno 3 3 2 10 2 2" xfId="9218"/>
    <cellStyle name="Navadno 3 3 2 10 2 2 2" xfId="23376"/>
    <cellStyle name="Navadno 3 3 2 10 2 3" xfId="13444"/>
    <cellStyle name="Navadno 3 3 2 10 2 3 2" xfId="27602"/>
    <cellStyle name="Navadno 3 3 2 10 2 4" xfId="17702"/>
    <cellStyle name="Navadno 3 3 2 10 2 5" xfId="30093"/>
    <cellStyle name="Navadno 3 3 2 10 2 6" xfId="32254"/>
    <cellStyle name="Navadno 3 3 2 10 3" xfId="3584"/>
    <cellStyle name="Navadno 3 3 2 10 3 2" xfId="7810"/>
    <cellStyle name="Navadno 3 3 2 10 3 2 2" xfId="21968"/>
    <cellStyle name="Navadno 3 3 2 10 3 3" xfId="12036"/>
    <cellStyle name="Navadno 3 3 2 10 3 3 2" xfId="26194"/>
    <cellStyle name="Navadno 3 3 2 10 3 4" xfId="16294"/>
    <cellStyle name="Navadno 3 3 2 10 3 5" xfId="29405"/>
    <cellStyle name="Navadno 3 3 2 10 3 6" xfId="32255"/>
    <cellStyle name="Navadno 3 3 2 10 4" xfId="2176"/>
    <cellStyle name="Navadno 3 3 2 10 4 2" xfId="19118"/>
    <cellStyle name="Navadno 3 3 2 10 5" xfId="6402"/>
    <cellStyle name="Navadno 3 3 2 10 5 2" xfId="20560"/>
    <cellStyle name="Navadno 3 3 2 10 6" xfId="10628"/>
    <cellStyle name="Navadno 3 3 2 10 6 2" xfId="24786"/>
    <cellStyle name="Navadno 3 3 2 10 7" xfId="14886"/>
    <cellStyle name="Navadno 3 3 2 10 8" xfId="28685"/>
    <cellStyle name="Navadno 3 3 2 10 9" xfId="30797"/>
    <cellStyle name="Navadno 3 3 2 11" xfId="1434"/>
    <cellStyle name="Navadno 3 3 2 11 2" xfId="4288"/>
    <cellStyle name="Navadno 3 3 2 11 2 2" xfId="19822"/>
    <cellStyle name="Navadno 3 3 2 11 3" xfId="8514"/>
    <cellStyle name="Navadno 3 3 2 11 3 2" xfId="22672"/>
    <cellStyle name="Navadno 3 3 2 11 4" xfId="12740"/>
    <cellStyle name="Navadno 3 3 2 11 4 2" xfId="26898"/>
    <cellStyle name="Navadno 3 3 2 11 5" xfId="16998"/>
    <cellStyle name="Navadno 3 3 2 11 6" xfId="29038"/>
    <cellStyle name="Navadno 3 3 2 11 7" xfId="32256"/>
    <cellStyle name="Navadno 3 3 2 12" xfId="2880"/>
    <cellStyle name="Navadno 3 3 2 12 2" xfId="7106"/>
    <cellStyle name="Navadno 3 3 2 12 2 2" xfId="21264"/>
    <cellStyle name="Navadno 3 3 2 12 3" xfId="11332"/>
    <cellStyle name="Navadno 3 3 2 12 3 2" xfId="25490"/>
    <cellStyle name="Navadno 3 3 2 12 4" xfId="15590"/>
    <cellStyle name="Navadno 3 3 2 12 5" xfId="29053"/>
    <cellStyle name="Navadno 3 3 2 12 6" xfId="32257"/>
    <cellStyle name="Navadno 3 3 2 13" xfId="1471"/>
    <cellStyle name="Navadno 3 3 2 13 2" xfId="18413"/>
    <cellStyle name="Navadno 3 3 2 14" xfId="5697"/>
    <cellStyle name="Navadno 3 3 2 14 2" xfId="19855"/>
    <cellStyle name="Navadno 3 3 2 15" xfId="9923"/>
    <cellStyle name="Navadno 3 3 2 15 2" xfId="24081"/>
    <cellStyle name="Navadno 3 3 2 16" xfId="14147"/>
    <cellStyle name="Navadno 3 3 2 16 2" xfId="28305"/>
    <cellStyle name="Navadno 3 3 2 17" xfId="14181"/>
    <cellStyle name="Navadno 3 3 2 18" xfId="28333"/>
    <cellStyle name="Navadno 3 3 2 19" xfId="30445"/>
    <cellStyle name="Navadno 3 3 2 2" xfId="36"/>
    <cellStyle name="Navadno 3 3 2 2 10" xfId="1450"/>
    <cellStyle name="Navadno 3 3 2 2 10 2" xfId="4304"/>
    <cellStyle name="Navadno 3 3 2 2 10 2 2" xfId="19838"/>
    <cellStyle name="Navadno 3 3 2 2 10 3" xfId="8530"/>
    <cellStyle name="Navadno 3 3 2 2 10 3 2" xfId="22688"/>
    <cellStyle name="Navadno 3 3 2 2 10 4" xfId="12756"/>
    <cellStyle name="Navadno 3 3 2 2 10 4 2" xfId="26914"/>
    <cellStyle name="Navadno 3 3 2 2 10 5" xfId="17014"/>
    <cellStyle name="Navadno 3 3 2 2 10 6" xfId="29046"/>
    <cellStyle name="Navadno 3 3 2 2 10 7" xfId="32259"/>
    <cellStyle name="Navadno 3 3 2 2 11" xfId="2896"/>
    <cellStyle name="Navadno 3 3 2 2 11 2" xfId="7122"/>
    <cellStyle name="Navadno 3 3 2 2 11 2 2" xfId="21280"/>
    <cellStyle name="Navadno 3 3 2 2 11 3" xfId="11348"/>
    <cellStyle name="Navadno 3 3 2 2 11 3 2" xfId="25506"/>
    <cellStyle name="Navadno 3 3 2 2 11 4" xfId="15606"/>
    <cellStyle name="Navadno 3 3 2 2 11 5" xfId="29061"/>
    <cellStyle name="Navadno 3 3 2 2 11 6" xfId="32260"/>
    <cellStyle name="Navadno 3 3 2 2 12" xfId="1487"/>
    <cellStyle name="Navadno 3 3 2 2 12 2" xfId="18429"/>
    <cellStyle name="Navadno 3 3 2 2 13" xfId="5713"/>
    <cellStyle name="Navadno 3 3 2 2 13 2" xfId="19871"/>
    <cellStyle name="Navadno 3 3 2 2 14" xfId="9939"/>
    <cellStyle name="Navadno 3 3 2 2 14 2" xfId="24097"/>
    <cellStyle name="Navadno 3 3 2 2 15" xfId="14163"/>
    <cellStyle name="Navadno 3 3 2 2 15 2" xfId="28321"/>
    <cellStyle name="Navadno 3 3 2 2 16" xfId="14197"/>
    <cellStyle name="Navadno 3 3 2 2 17" xfId="28341"/>
    <cellStyle name="Navadno 3 3 2 2 18" xfId="30453"/>
    <cellStyle name="Navadno 3 3 2 2 19" xfId="32258"/>
    <cellStyle name="Navadno 3 3 2 2 2" xfId="105"/>
    <cellStyle name="Navadno 3 3 2 2 2 10" xfId="9971"/>
    <cellStyle name="Navadno 3 3 2 2 2 10 2" xfId="24129"/>
    <cellStyle name="Navadno 3 3 2 2 2 11" xfId="14229"/>
    <cellStyle name="Navadno 3 3 2 2 2 12" xfId="28374"/>
    <cellStyle name="Navadno 3 3 2 2 2 13" xfId="30486"/>
    <cellStyle name="Navadno 3 3 2 2 2 14" xfId="32261"/>
    <cellStyle name="Navadno 3 3 2 2 2 2" xfId="265"/>
    <cellStyle name="Navadno 3 3 2 2 2 2 10" xfId="28406"/>
    <cellStyle name="Navadno 3 3 2 2 2 2 11" xfId="30566"/>
    <cellStyle name="Navadno 3 3 2 2 2 2 12" xfId="32262"/>
    <cellStyle name="Navadno 3 3 2 2 2 2 2" xfId="618"/>
    <cellStyle name="Navadno 3 3 2 2 2 2 2 10" xfId="30742"/>
    <cellStyle name="Navadno 3 3 2 2 2 2 2 11" xfId="32263"/>
    <cellStyle name="Navadno 3 3 2 2 2 2 2 2" xfId="1322"/>
    <cellStyle name="Navadno 3 3 2 2 2 2 2 2 10" xfId="32264"/>
    <cellStyle name="Navadno 3 3 2 2 2 2 2 2 2" xfId="5583"/>
    <cellStyle name="Navadno 3 3 2 2 2 2 2 2 2 2" xfId="9809"/>
    <cellStyle name="Navadno 3 3 2 2 2 2 2 2 2 2 2" xfId="23967"/>
    <cellStyle name="Navadno 3 3 2 2 2 2 2 2 2 3" xfId="14035"/>
    <cellStyle name="Navadno 3 3 2 2 2 2 2 2 2 3 2" xfId="28193"/>
    <cellStyle name="Navadno 3 3 2 2 2 2 2 2 2 4" xfId="18293"/>
    <cellStyle name="Navadno 3 3 2 2 2 2 2 2 2 5" xfId="30390"/>
    <cellStyle name="Navadno 3 3 2 2 2 2 2 2 2 6" xfId="32265"/>
    <cellStyle name="Navadno 3 3 2 2 2 2 2 2 3" xfId="4175"/>
    <cellStyle name="Navadno 3 3 2 2 2 2 2 2 3 2" xfId="8401"/>
    <cellStyle name="Navadno 3 3 2 2 2 2 2 2 3 2 2" xfId="22559"/>
    <cellStyle name="Navadno 3 3 2 2 2 2 2 2 3 3" xfId="12627"/>
    <cellStyle name="Navadno 3 3 2 2 2 2 2 2 3 3 2" xfId="26785"/>
    <cellStyle name="Navadno 3 3 2 2 2 2 2 2 3 4" xfId="16885"/>
    <cellStyle name="Navadno 3 3 2 2 2 2 2 2 3 5" xfId="29702"/>
    <cellStyle name="Navadno 3 3 2 2 2 2 2 2 3 6" xfId="32266"/>
    <cellStyle name="Navadno 3 3 2 2 2 2 2 2 4" xfId="2767"/>
    <cellStyle name="Navadno 3 3 2 2 2 2 2 2 4 2" xfId="19709"/>
    <cellStyle name="Navadno 3 3 2 2 2 2 2 2 5" xfId="6993"/>
    <cellStyle name="Navadno 3 3 2 2 2 2 2 2 5 2" xfId="21151"/>
    <cellStyle name="Navadno 3 3 2 2 2 2 2 2 6" xfId="11219"/>
    <cellStyle name="Navadno 3 3 2 2 2 2 2 2 6 2" xfId="25377"/>
    <cellStyle name="Navadno 3 3 2 2 2 2 2 2 7" xfId="15477"/>
    <cellStyle name="Navadno 3 3 2 2 2 2 2 2 8" xfId="28982"/>
    <cellStyle name="Navadno 3 3 2 2 2 2 2 2 9" xfId="31094"/>
    <cellStyle name="Navadno 3 3 2 2 2 2 2 3" xfId="4879"/>
    <cellStyle name="Navadno 3 3 2 2 2 2 2 3 2" xfId="9105"/>
    <cellStyle name="Navadno 3 3 2 2 2 2 2 3 2 2" xfId="23263"/>
    <cellStyle name="Navadno 3 3 2 2 2 2 2 3 3" xfId="13331"/>
    <cellStyle name="Navadno 3 3 2 2 2 2 2 3 3 2" xfId="27489"/>
    <cellStyle name="Navadno 3 3 2 2 2 2 2 3 4" xfId="17589"/>
    <cellStyle name="Navadno 3 3 2 2 2 2 2 3 5" xfId="30038"/>
    <cellStyle name="Navadno 3 3 2 2 2 2 2 3 6" xfId="32267"/>
    <cellStyle name="Navadno 3 3 2 2 2 2 2 4" xfId="3471"/>
    <cellStyle name="Navadno 3 3 2 2 2 2 2 4 2" xfId="7697"/>
    <cellStyle name="Navadno 3 3 2 2 2 2 2 4 2 2" xfId="21855"/>
    <cellStyle name="Navadno 3 3 2 2 2 2 2 4 3" xfId="11923"/>
    <cellStyle name="Navadno 3 3 2 2 2 2 2 4 3 2" xfId="26081"/>
    <cellStyle name="Navadno 3 3 2 2 2 2 2 4 4" xfId="16181"/>
    <cellStyle name="Navadno 3 3 2 2 2 2 2 4 5" xfId="29350"/>
    <cellStyle name="Navadno 3 3 2 2 2 2 2 4 6" xfId="32268"/>
    <cellStyle name="Navadno 3 3 2 2 2 2 2 5" xfId="2063"/>
    <cellStyle name="Navadno 3 3 2 2 2 2 2 5 2" xfId="19005"/>
    <cellStyle name="Navadno 3 3 2 2 2 2 2 6" xfId="6289"/>
    <cellStyle name="Navadno 3 3 2 2 2 2 2 6 2" xfId="20447"/>
    <cellStyle name="Navadno 3 3 2 2 2 2 2 7" xfId="10515"/>
    <cellStyle name="Navadno 3 3 2 2 2 2 2 7 2" xfId="24673"/>
    <cellStyle name="Navadno 3 3 2 2 2 2 2 8" xfId="14773"/>
    <cellStyle name="Navadno 3 3 2 2 2 2 2 9" xfId="28630"/>
    <cellStyle name="Navadno 3 3 2 2 2 2 3" xfId="970"/>
    <cellStyle name="Navadno 3 3 2 2 2 2 3 10" xfId="32269"/>
    <cellStyle name="Navadno 3 3 2 2 2 2 3 2" xfId="5231"/>
    <cellStyle name="Navadno 3 3 2 2 2 2 3 2 2" xfId="9457"/>
    <cellStyle name="Navadno 3 3 2 2 2 2 3 2 2 2" xfId="23615"/>
    <cellStyle name="Navadno 3 3 2 2 2 2 3 2 3" xfId="13683"/>
    <cellStyle name="Navadno 3 3 2 2 2 2 3 2 3 2" xfId="27841"/>
    <cellStyle name="Navadno 3 3 2 2 2 2 3 2 4" xfId="17941"/>
    <cellStyle name="Navadno 3 3 2 2 2 2 3 2 5" xfId="30214"/>
    <cellStyle name="Navadno 3 3 2 2 2 2 3 2 6" xfId="32270"/>
    <cellStyle name="Navadno 3 3 2 2 2 2 3 3" xfId="3823"/>
    <cellStyle name="Navadno 3 3 2 2 2 2 3 3 2" xfId="8049"/>
    <cellStyle name="Navadno 3 3 2 2 2 2 3 3 2 2" xfId="22207"/>
    <cellStyle name="Navadno 3 3 2 2 2 2 3 3 3" xfId="12275"/>
    <cellStyle name="Navadno 3 3 2 2 2 2 3 3 3 2" xfId="26433"/>
    <cellStyle name="Navadno 3 3 2 2 2 2 3 3 4" xfId="16533"/>
    <cellStyle name="Navadno 3 3 2 2 2 2 3 3 5" xfId="29526"/>
    <cellStyle name="Navadno 3 3 2 2 2 2 3 3 6" xfId="32271"/>
    <cellStyle name="Navadno 3 3 2 2 2 2 3 4" xfId="2415"/>
    <cellStyle name="Navadno 3 3 2 2 2 2 3 4 2" xfId="19357"/>
    <cellStyle name="Navadno 3 3 2 2 2 2 3 5" xfId="6641"/>
    <cellStyle name="Navadno 3 3 2 2 2 2 3 5 2" xfId="20799"/>
    <cellStyle name="Navadno 3 3 2 2 2 2 3 6" xfId="10867"/>
    <cellStyle name="Navadno 3 3 2 2 2 2 3 6 2" xfId="25025"/>
    <cellStyle name="Navadno 3 3 2 2 2 2 3 7" xfId="15125"/>
    <cellStyle name="Navadno 3 3 2 2 2 2 3 8" xfId="28806"/>
    <cellStyle name="Navadno 3 3 2 2 2 2 3 9" xfId="30918"/>
    <cellStyle name="Navadno 3 3 2 2 2 2 4" xfId="4527"/>
    <cellStyle name="Navadno 3 3 2 2 2 2 4 2" xfId="8753"/>
    <cellStyle name="Navadno 3 3 2 2 2 2 4 2 2" xfId="22911"/>
    <cellStyle name="Navadno 3 3 2 2 2 2 4 3" xfId="12979"/>
    <cellStyle name="Navadno 3 3 2 2 2 2 4 3 2" xfId="27137"/>
    <cellStyle name="Navadno 3 3 2 2 2 2 4 4" xfId="17237"/>
    <cellStyle name="Navadno 3 3 2 2 2 2 4 5" xfId="29862"/>
    <cellStyle name="Navadno 3 3 2 2 2 2 4 6" xfId="32272"/>
    <cellStyle name="Navadno 3 3 2 2 2 2 5" xfId="3119"/>
    <cellStyle name="Navadno 3 3 2 2 2 2 5 2" xfId="7345"/>
    <cellStyle name="Navadno 3 3 2 2 2 2 5 2 2" xfId="21503"/>
    <cellStyle name="Navadno 3 3 2 2 2 2 5 3" xfId="11571"/>
    <cellStyle name="Navadno 3 3 2 2 2 2 5 3 2" xfId="25729"/>
    <cellStyle name="Navadno 3 3 2 2 2 2 5 4" xfId="15829"/>
    <cellStyle name="Navadno 3 3 2 2 2 2 5 5" xfId="29174"/>
    <cellStyle name="Navadno 3 3 2 2 2 2 5 6" xfId="32273"/>
    <cellStyle name="Navadno 3 3 2 2 2 2 6" xfId="1711"/>
    <cellStyle name="Navadno 3 3 2 2 2 2 6 2" xfId="18653"/>
    <cellStyle name="Navadno 3 3 2 2 2 2 7" xfId="5937"/>
    <cellStyle name="Navadno 3 3 2 2 2 2 7 2" xfId="20095"/>
    <cellStyle name="Navadno 3 3 2 2 2 2 8" xfId="10163"/>
    <cellStyle name="Navadno 3 3 2 2 2 2 8 2" xfId="24321"/>
    <cellStyle name="Navadno 3 3 2 2 2 2 9" xfId="14421"/>
    <cellStyle name="Navadno 3 3 2 2 2 3" xfId="324"/>
    <cellStyle name="Navadno 3 3 2 2 2 3 10" xfId="28411"/>
    <cellStyle name="Navadno 3 3 2 2 2 3 11" xfId="30592"/>
    <cellStyle name="Navadno 3 3 2 2 2 3 12" xfId="32274"/>
    <cellStyle name="Navadno 3 3 2 2 2 3 2" xfId="676"/>
    <cellStyle name="Navadno 3 3 2 2 2 3 2 10" xfId="30768"/>
    <cellStyle name="Navadno 3 3 2 2 2 3 2 11" xfId="32275"/>
    <cellStyle name="Navadno 3 3 2 2 2 3 2 2" xfId="1380"/>
    <cellStyle name="Navadno 3 3 2 2 2 3 2 2 10" xfId="32276"/>
    <cellStyle name="Navadno 3 3 2 2 2 3 2 2 2" xfId="5641"/>
    <cellStyle name="Navadno 3 3 2 2 2 3 2 2 2 2" xfId="9867"/>
    <cellStyle name="Navadno 3 3 2 2 2 3 2 2 2 2 2" xfId="24025"/>
    <cellStyle name="Navadno 3 3 2 2 2 3 2 2 2 3" xfId="14093"/>
    <cellStyle name="Navadno 3 3 2 2 2 3 2 2 2 3 2" xfId="28251"/>
    <cellStyle name="Navadno 3 3 2 2 2 3 2 2 2 4" xfId="18351"/>
    <cellStyle name="Navadno 3 3 2 2 2 3 2 2 2 5" xfId="30416"/>
    <cellStyle name="Navadno 3 3 2 2 2 3 2 2 2 6" xfId="32277"/>
    <cellStyle name="Navadno 3 3 2 2 2 3 2 2 3" xfId="4233"/>
    <cellStyle name="Navadno 3 3 2 2 2 3 2 2 3 2" xfId="8459"/>
    <cellStyle name="Navadno 3 3 2 2 2 3 2 2 3 2 2" xfId="22617"/>
    <cellStyle name="Navadno 3 3 2 2 2 3 2 2 3 3" xfId="12685"/>
    <cellStyle name="Navadno 3 3 2 2 2 3 2 2 3 3 2" xfId="26843"/>
    <cellStyle name="Navadno 3 3 2 2 2 3 2 2 3 4" xfId="16943"/>
    <cellStyle name="Navadno 3 3 2 2 2 3 2 2 3 5" xfId="29728"/>
    <cellStyle name="Navadno 3 3 2 2 2 3 2 2 3 6" xfId="32278"/>
    <cellStyle name="Navadno 3 3 2 2 2 3 2 2 4" xfId="2825"/>
    <cellStyle name="Navadno 3 3 2 2 2 3 2 2 4 2" xfId="19767"/>
    <cellStyle name="Navadno 3 3 2 2 2 3 2 2 5" xfId="7051"/>
    <cellStyle name="Navadno 3 3 2 2 2 3 2 2 5 2" xfId="21209"/>
    <cellStyle name="Navadno 3 3 2 2 2 3 2 2 6" xfId="11277"/>
    <cellStyle name="Navadno 3 3 2 2 2 3 2 2 6 2" xfId="25435"/>
    <cellStyle name="Navadno 3 3 2 2 2 3 2 2 7" xfId="15535"/>
    <cellStyle name="Navadno 3 3 2 2 2 3 2 2 8" xfId="29008"/>
    <cellStyle name="Navadno 3 3 2 2 2 3 2 2 9" xfId="31120"/>
    <cellStyle name="Navadno 3 3 2 2 2 3 2 3" xfId="4937"/>
    <cellStyle name="Navadno 3 3 2 2 2 3 2 3 2" xfId="9163"/>
    <cellStyle name="Navadno 3 3 2 2 2 3 2 3 2 2" xfId="23321"/>
    <cellStyle name="Navadno 3 3 2 2 2 3 2 3 3" xfId="13389"/>
    <cellStyle name="Navadno 3 3 2 2 2 3 2 3 3 2" xfId="27547"/>
    <cellStyle name="Navadno 3 3 2 2 2 3 2 3 4" xfId="17647"/>
    <cellStyle name="Navadno 3 3 2 2 2 3 2 3 5" xfId="30064"/>
    <cellStyle name="Navadno 3 3 2 2 2 3 2 3 6" xfId="32279"/>
    <cellStyle name="Navadno 3 3 2 2 2 3 2 4" xfId="3529"/>
    <cellStyle name="Navadno 3 3 2 2 2 3 2 4 2" xfId="7755"/>
    <cellStyle name="Navadno 3 3 2 2 2 3 2 4 2 2" xfId="21913"/>
    <cellStyle name="Navadno 3 3 2 2 2 3 2 4 3" xfId="11981"/>
    <cellStyle name="Navadno 3 3 2 2 2 3 2 4 3 2" xfId="26139"/>
    <cellStyle name="Navadno 3 3 2 2 2 3 2 4 4" xfId="16239"/>
    <cellStyle name="Navadno 3 3 2 2 2 3 2 4 5" xfId="29376"/>
    <cellStyle name="Navadno 3 3 2 2 2 3 2 4 6" xfId="32280"/>
    <cellStyle name="Navadno 3 3 2 2 2 3 2 5" xfId="2121"/>
    <cellStyle name="Navadno 3 3 2 2 2 3 2 5 2" xfId="19063"/>
    <cellStyle name="Navadno 3 3 2 2 2 3 2 6" xfId="6347"/>
    <cellStyle name="Navadno 3 3 2 2 2 3 2 6 2" xfId="20505"/>
    <cellStyle name="Navadno 3 3 2 2 2 3 2 7" xfId="10573"/>
    <cellStyle name="Navadno 3 3 2 2 2 3 2 7 2" xfId="24731"/>
    <cellStyle name="Navadno 3 3 2 2 2 3 2 8" xfId="14831"/>
    <cellStyle name="Navadno 3 3 2 2 2 3 2 9" xfId="28656"/>
    <cellStyle name="Navadno 3 3 2 2 2 3 3" xfId="1028"/>
    <cellStyle name="Navadno 3 3 2 2 2 3 3 10" xfId="32281"/>
    <cellStyle name="Navadno 3 3 2 2 2 3 3 2" xfId="5289"/>
    <cellStyle name="Navadno 3 3 2 2 2 3 3 2 2" xfId="9515"/>
    <cellStyle name="Navadno 3 3 2 2 2 3 3 2 2 2" xfId="23673"/>
    <cellStyle name="Navadno 3 3 2 2 2 3 3 2 3" xfId="13741"/>
    <cellStyle name="Navadno 3 3 2 2 2 3 3 2 3 2" xfId="27899"/>
    <cellStyle name="Navadno 3 3 2 2 2 3 3 2 4" xfId="17999"/>
    <cellStyle name="Navadno 3 3 2 2 2 3 3 2 5" xfId="30240"/>
    <cellStyle name="Navadno 3 3 2 2 2 3 3 2 6" xfId="32282"/>
    <cellStyle name="Navadno 3 3 2 2 2 3 3 3" xfId="3881"/>
    <cellStyle name="Navadno 3 3 2 2 2 3 3 3 2" xfId="8107"/>
    <cellStyle name="Navadno 3 3 2 2 2 3 3 3 2 2" xfId="22265"/>
    <cellStyle name="Navadno 3 3 2 2 2 3 3 3 3" xfId="12333"/>
    <cellStyle name="Navadno 3 3 2 2 2 3 3 3 3 2" xfId="26491"/>
    <cellStyle name="Navadno 3 3 2 2 2 3 3 3 4" xfId="16591"/>
    <cellStyle name="Navadno 3 3 2 2 2 3 3 3 5" xfId="29552"/>
    <cellStyle name="Navadno 3 3 2 2 2 3 3 3 6" xfId="32283"/>
    <cellStyle name="Navadno 3 3 2 2 2 3 3 4" xfId="2473"/>
    <cellStyle name="Navadno 3 3 2 2 2 3 3 4 2" xfId="19415"/>
    <cellStyle name="Navadno 3 3 2 2 2 3 3 5" xfId="6699"/>
    <cellStyle name="Navadno 3 3 2 2 2 3 3 5 2" xfId="20857"/>
    <cellStyle name="Navadno 3 3 2 2 2 3 3 6" xfId="10925"/>
    <cellStyle name="Navadno 3 3 2 2 2 3 3 6 2" xfId="25083"/>
    <cellStyle name="Navadno 3 3 2 2 2 3 3 7" xfId="15183"/>
    <cellStyle name="Navadno 3 3 2 2 2 3 3 8" xfId="28832"/>
    <cellStyle name="Navadno 3 3 2 2 2 3 3 9" xfId="30944"/>
    <cellStyle name="Navadno 3 3 2 2 2 3 4" xfId="4585"/>
    <cellStyle name="Navadno 3 3 2 2 2 3 4 2" xfId="8811"/>
    <cellStyle name="Navadno 3 3 2 2 2 3 4 2 2" xfId="22969"/>
    <cellStyle name="Navadno 3 3 2 2 2 3 4 3" xfId="13037"/>
    <cellStyle name="Navadno 3 3 2 2 2 3 4 3 2" xfId="27195"/>
    <cellStyle name="Navadno 3 3 2 2 2 3 4 4" xfId="17295"/>
    <cellStyle name="Navadno 3 3 2 2 2 3 4 5" xfId="29888"/>
    <cellStyle name="Navadno 3 3 2 2 2 3 4 6" xfId="32284"/>
    <cellStyle name="Navadno 3 3 2 2 2 3 5" xfId="3177"/>
    <cellStyle name="Navadno 3 3 2 2 2 3 5 2" xfId="7403"/>
    <cellStyle name="Navadno 3 3 2 2 2 3 5 2 2" xfId="21561"/>
    <cellStyle name="Navadno 3 3 2 2 2 3 5 3" xfId="11629"/>
    <cellStyle name="Navadno 3 3 2 2 2 3 5 3 2" xfId="25787"/>
    <cellStyle name="Navadno 3 3 2 2 2 3 5 4" xfId="15887"/>
    <cellStyle name="Navadno 3 3 2 2 2 3 5 5" xfId="29200"/>
    <cellStyle name="Navadno 3 3 2 2 2 3 5 6" xfId="32285"/>
    <cellStyle name="Navadno 3 3 2 2 2 3 6" xfId="1769"/>
    <cellStyle name="Navadno 3 3 2 2 2 3 6 2" xfId="18711"/>
    <cellStyle name="Navadno 3 3 2 2 2 3 7" xfId="5995"/>
    <cellStyle name="Navadno 3 3 2 2 2 3 7 2" xfId="20153"/>
    <cellStyle name="Navadno 3 3 2 2 2 3 8" xfId="10221"/>
    <cellStyle name="Navadno 3 3 2 2 2 3 8 2" xfId="24379"/>
    <cellStyle name="Navadno 3 3 2 2 2 3 9" xfId="14479"/>
    <cellStyle name="Navadno 3 3 2 2 2 4" xfId="490"/>
    <cellStyle name="Navadno 3 3 2 2 2 4 10" xfId="30678"/>
    <cellStyle name="Navadno 3 3 2 2 2 4 11" xfId="32286"/>
    <cellStyle name="Navadno 3 3 2 2 2 4 2" xfId="1194"/>
    <cellStyle name="Navadno 3 3 2 2 2 4 2 10" xfId="32287"/>
    <cellStyle name="Navadno 3 3 2 2 2 4 2 2" xfId="5455"/>
    <cellStyle name="Navadno 3 3 2 2 2 4 2 2 2" xfId="9681"/>
    <cellStyle name="Navadno 3 3 2 2 2 4 2 2 2 2" xfId="23839"/>
    <cellStyle name="Navadno 3 3 2 2 2 4 2 2 3" xfId="13907"/>
    <cellStyle name="Navadno 3 3 2 2 2 4 2 2 3 2" xfId="28065"/>
    <cellStyle name="Navadno 3 3 2 2 2 4 2 2 4" xfId="18165"/>
    <cellStyle name="Navadno 3 3 2 2 2 4 2 2 5" xfId="30326"/>
    <cellStyle name="Navadno 3 3 2 2 2 4 2 2 6" xfId="32288"/>
    <cellStyle name="Navadno 3 3 2 2 2 4 2 3" xfId="4047"/>
    <cellStyle name="Navadno 3 3 2 2 2 4 2 3 2" xfId="8273"/>
    <cellStyle name="Navadno 3 3 2 2 2 4 2 3 2 2" xfId="22431"/>
    <cellStyle name="Navadno 3 3 2 2 2 4 2 3 3" xfId="12499"/>
    <cellStyle name="Navadno 3 3 2 2 2 4 2 3 3 2" xfId="26657"/>
    <cellStyle name="Navadno 3 3 2 2 2 4 2 3 4" xfId="16757"/>
    <cellStyle name="Navadno 3 3 2 2 2 4 2 3 5" xfId="29638"/>
    <cellStyle name="Navadno 3 3 2 2 2 4 2 3 6" xfId="32289"/>
    <cellStyle name="Navadno 3 3 2 2 2 4 2 4" xfId="2639"/>
    <cellStyle name="Navadno 3 3 2 2 2 4 2 4 2" xfId="19581"/>
    <cellStyle name="Navadno 3 3 2 2 2 4 2 5" xfId="6865"/>
    <cellStyle name="Navadno 3 3 2 2 2 4 2 5 2" xfId="21023"/>
    <cellStyle name="Navadno 3 3 2 2 2 4 2 6" xfId="11091"/>
    <cellStyle name="Navadno 3 3 2 2 2 4 2 6 2" xfId="25249"/>
    <cellStyle name="Navadno 3 3 2 2 2 4 2 7" xfId="15349"/>
    <cellStyle name="Navadno 3 3 2 2 2 4 2 8" xfId="28918"/>
    <cellStyle name="Navadno 3 3 2 2 2 4 2 9" xfId="31030"/>
    <cellStyle name="Navadno 3 3 2 2 2 4 3" xfId="4751"/>
    <cellStyle name="Navadno 3 3 2 2 2 4 3 2" xfId="8977"/>
    <cellStyle name="Navadno 3 3 2 2 2 4 3 2 2" xfId="23135"/>
    <cellStyle name="Navadno 3 3 2 2 2 4 3 3" xfId="13203"/>
    <cellStyle name="Navadno 3 3 2 2 2 4 3 3 2" xfId="27361"/>
    <cellStyle name="Navadno 3 3 2 2 2 4 3 4" xfId="17461"/>
    <cellStyle name="Navadno 3 3 2 2 2 4 3 5" xfId="29974"/>
    <cellStyle name="Navadno 3 3 2 2 2 4 3 6" xfId="32290"/>
    <cellStyle name="Navadno 3 3 2 2 2 4 4" xfId="3343"/>
    <cellStyle name="Navadno 3 3 2 2 2 4 4 2" xfId="7569"/>
    <cellStyle name="Navadno 3 3 2 2 2 4 4 2 2" xfId="21727"/>
    <cellStyle name="Navadno 3 3 2 2 2 4 4 3" xfId="11795"/>
    <cellStyle name="Navadno 3 3 2 2 2 4 4 3 2" xfId="25953"/>
    <cellStyle name="Navadno 3 3 2 2 2 4 4 4" xfId="16053"/>
    <cellStyle name="Navadno 3 3 2 2 2 4 4 5" xfId="29286"/>
    <cellStyle name="Navadno 3 3 2 2 2 4 4 6" xfId="32291"/>
    <cellStyle name="Navadno 3 3 2 2 2 4 5" xfId="1935"/>
    <cellStyle name="Navadno 3 3 2 2 2 4 5 2" xfId="18877"/>
    <cellStyle name="Navadno 3 3 2 2 2 4 6" xfId="6161"/>
    <cellStyle name="Navadno 3 3 2 2 2 4 6 2" xfId="20319"/>
    <cellStyle name="Navadno 3 3 2 2 2 4 7" xfId="10387"/>
    <cellStyle name="Navadno 3 3 2 2 2 4 7 2" xfId="24545"/>
    <cellStyle name="Navadno 3 3 2 2 2 4 8" xfId="14645"/>
    <cellStyle name="Navadno 3 3 2 2 2 4 9" xfId="28566"/>
    <cellStyle name="Navadno 3 3 2 2 2 5" xfId="842"/>
    <cellStyle name="Navadno 3 3 2 2 2 5 10" xfId="32292"/>
    <cellStyle name="Navadno 3 3 2 2 2 5 2" xfId="5103"/>
    <cellStyle name="Navadno 3 3 2 2 2 5 2 2" xfId="9329"/>
    <cellStyle name="Navadno 3 3 2 2 2 5 2 2 2" xfId="23487"/>
    <cellStyle name="Navadno 3 3 2 2 2 5 2 3" xfId="13555"/>
    <cellStyle name="Navadno 3 3 2 2 2 5 2 3 2" xfId="27713"/>
    <cellStyle name="Navadno 3 3 2 2 2 5 2 4" xfId="17813"/>
    <cellStyle name="Navadno 3 3 2 2 2 5 2 5" xfId="30150"/>
    <cellStyle name="Navadno 3 3 2 2 2 5 2 6" xfId="32293"/>
    <cellStyle name="Navadno 3 3 2 2 2 5 3" xfId="3695"/>
    <cellStyle name="Navadno 3 3 2 2 2 5 3 2" xfId="7921"/>
    <cellStyle name="Navadno 3 3 2 2 2 5 3 2 2" xfId="22079"/>
    <cellStyle name="Navadno 3 3 2 2 2 5 3 3" xfId="12147"/>
    <cellStyle name="Navadno 3 3 2 2 2 5 3 3 2" xfId="26305"/>
    <cellStyle name="Navadno 3 3 2 2 2 5 3 4" xfId="16405"/>
    <cellStyle name="Navadno 3 3 2 2 2 5 3 5" xfId="29462"/>
    <cellStyle name="Navadno 3 3 2 2 2 5 3 6" xfId="32294"/>
    <cellStyle name="Navadno 3 3 2 2 2 5 4" xfId="2287"/>
    <cellStyle name="Navadno 3 3 2 2 2 5 4 2" xfId="19229"/>
    <cellStyle name="Navadno 3 3 2 2 2 5 5" xfId="6513"/>
    <cellStyle name="Navadno 3 3 2 2 2 5 5 2" xfId="20671"/>
    <cellStyle name="Navadno 3 3 2 2 2 5 6" xfId="10739"/>
    <cellStyle name="Navadno 3 3 2 2 2 5 6 2" xfId="24897"/>
    <cellStyle name="Navadno 3 3 2 2 2 5 7" xfId="14997"/>
    <cellStyle name="Navadno 3 3 2 2 2 5 8" xfId="28742"/>
    <cellStyle name="Navadno 3 3 2 2 2 5 9" xfId="30854"/>
    <cellStyle name="Navadno 3 3 2 2 2 6" xfId="4367"/>
    <cellStyle name="Navadno 3 3 2 2 2 6 2" xfId="8593"/>
    <cellStyle name="Navadno 3 3 2 2 2 6 2 2" xfId="22751"/>
    <cellStyle name="Navadno 3 3 2 2 2 6 3" xfId="12819"/>
    <cellStyle name="Navadno 3 3 2 2 2 6 3 2" xfId="26977"/>
    <cellStyle name="Navadno 3 3 2 2 2 6 4" xfId="17077"/>
    <cellStyle name="Navadno 3 3 2 2 2 6 5" xfId="29782"/>
    <cellStyle name="Navadno 3 3 2 2 2 6 6" xfId="32295"/>
    <cellStyle name="Navadno 3 3 2 2 2 7" xfId="2959"/>
    <cellStyle name="Navadno 3 3 2 2 2 7 2" xfId="7185"/>
    <cellStyle name="Navadno 3 3 2 2 2 7 2 2" xfId="21343"/>
    <cellStyle name="Navadno 3 3 2 2 2 7 3" xfId="11411"/>
    <cellStyle name="Navadno 3 3 2 2 2 7 3 2" xfId="25569"/>
    <cellStyle name="Navadno 3 3 2 2 2 7 4" xfId="15669"/>
    <cellStyle name="Navadno 3 3 2 2 2 7 5" xfId="29094"/>
    <cellStyle name="Navadno 3 3 2 2 2 7 6" xfId="32296"/>
    <cellStyle name="Navadno 3 3 2 2 2 8" xfId="1519"/>
    <cellStyle name="Navadno 3 3 2 2 2 8 2" xfId="18461"/>
    <cellStyle name="Navadno 3 3 2 2 2 9" xfId="5745"/>
    <cellStyle name="Navadno 3 3 2 2 2 9 2" xfId="19903"/>
    <cellStyle name="Navadno 3 3 2 2 3" xfId="137"/>
    <cellStyle name="Navadno 3 3 2 2 3 10" xfId="14293"/>
    <cellStyle name="Navadno 3 3 2 2 3 11" xfId="28390"/>
    <cellStyle name="Navadno 3 3 2 2 3 12" xfId="30502"/>
    <cellStyle name="Navadno 3 3 2 2 3 13" xfId="32297"/>
    <cellStyle name="Navadno 3 3 2 2 3 2" xfId="297"/>
    <cellStyle name="Navadno 3 3 2 2 3 2 10" xfId="28486"/>
    <cellStyle name="Navadno 3 3 2 2 3 2 11" xfId="30582"/>
    <cellStyle name="Navadno 3 3 2 2 3 2 12" xfId="32298"/>
    <cellStyle name="Navadno 3 3 2 2 3 2 2" xfId="650"/>
    <cellStyle name="Navadno 3 3 2 2 3 2 2 10" xfId="30758"/>
    <cellStyle name="Navadno 3 3 2 2 3 2 2 11" xfId="32299"/>
    <cellStyle name="Navadno 3 3 2 2 3 2 2 2" xfId="1354"/>
    <cellStyle name="Navadno 3 3 2 2 3 2 2 2 10" xfId="32300"/>
    <cellStyle name="Navadno 3 3 2 2 3 2 2 2 2" xfId="5615"/>
    <cellStyle name="Navadno 3 3 2 2 3 2 2 2 2 2" xfId="9841"/>
    <cellStyle name="Navadno 3 3 2 2 3 2 2 2 2 2 2" xfId="23999"/>
    <cellStyle name="Navadno 3 3 2 2 3 2 2 2 2 3" xfId="14067"/>
    <cellStyle name="Navadno 3 3 2 2 3 2 2 2 2 3 2" xfId="28225"/>
    <cellStyle name="Navadno 3 3 2 2 3 2 2 2 2 4" xfId="18325"/>
    <cellStyle name="Navadno 3 3 2 2 3 2 2 2 2 5" xfId="30406"/>
    <cellStyle name="Navadno 3 3 2 2 3 2 2 2 2 6" xfId="32301"/>
    <cellStyle name="Navadno 3 3 2 2 3 2 2 2 3" xfId="4207"/>
    <cellStyle name="Navadno 3 3 2 2 3 2 2 2 3 2" xfId="8433"/>
    <cellStyle name="Navadno 3 3 2 2 3 2 2 2 3 2 2" xfId="22591"/>
    <cellStyle name="Navadno 3 3 2 2 3 2 2 2 3 3" xfId="12659"/>
    <cellStyle name="Navadno 3 3 2 2 3 2 2 2 3 3 2" xfId="26817"/>
    <cellStyle name="Navadno 3 3 2 2 3 2 2 2 3 4" xfId="16917"/>
    <cellStyle name="Navadno 3 3 2 2 3 2 2 2 3 5" xfId="29718"/>
    <cellStyle name="Navadno 3 3 2 2 3 2 2 2 3 6" xfId="32302"/>
    <cellStyle name="Navadno 3 3 2 2 3 2 2 2 4" xfId="2799"/>
    <cellStyle name="Navadno 3 3 2 2 3 2 2 2 4 2" xfId="19741"/>
    <cellStyle name="Navadno 3 3 2 2 3 2 2 2 5" xfId="7025"/>
    <cellStyle name="Navadno 3 3 2 2 3 2 2 2 5 2" xfId="21183"/>
    <cellStyle name="Navadno 3 3 2 2 3 2 2 2 6" xfId="11251"/>
    <cellStyle name="Navadno 3 3 2 2 3 2 2 2 6 2" xfId="25409"/>
    <cellStyle name="Navadno 3 3 2 2 3 2 2 2 7" xfId="15509"/>
    <cellStyle name="Navadno 3 3 2 2 3 2 2 2 8" xfId="28998"/>
    <cellStyle name="Navadno 3 3 2 2 3 2 2 2 9" xfId="31110"/>
    <cellStyle name="Navadno 3 3 2 2 3 2 2 3" xfId="4911"/>
    <cellStyle name="Navadno 3 3 2 2 3 2 2 3 2" xfId="9137"/>
    <cellStyle name="Navadno 3 3 2 2 3 2 2 3 2 2" xfId="23295"/>
    <cellStyle name="Navadno 3 3 2 2 3 2 2 3 3" xfId="13363"/>
    <cellStyle name="Navadno 3 3 2 2 3 2 2 3 3 2" xfId="27521"/>
    <cellStyle name="Navadno 3 3 2 2 3 2 2 3 4" xfId="17621"/>
    <cellStyle name="Navadno 3 3 2 2 3 2 2 3 5" xfId="30054"/>
    <cellStyle name="Navadno 3 3 2 2 3 2 2 3 6" xfId="32303"/>
    <cellStyle name="Navadno 3 3 2 2 3 2 2 4" xfId="3503"/>
    <cellStyle name="Navadno 3 3 2 2 3 2 2 4 2" xfId="7729"/>
    <cellStyle name="Navadno 3 3 2 2 3 2 2 4 2 2" xfId="21887"/>
    <cellStyle name="Navadno 3 3 2 2 3 2 2 4 3" xfId="11955"/>
    <cellStyle name="Navadno 3 3 2 2 3 2 2 4 3 2" xfId="26113"/>
    <cellStyle name="Navadno 3 3 2 2 3 2 2 4 4" xfId="16213"/>
    <cellStyle name="Navadno 3 3 2 2 3 2 2 4 5" xfId="29366"/>
    <cellStyle name="Navadno 3 3 2 2 3 2 2 4 6" xfId="32304"/>
    <cellStyle name="Navadno 3 3 2 2 3 2 2 5" xfId="2095"/>
    <cellStyle name="Navadno 3 3 2 2 3 2 2 5 2" xfId="19037"/>
    <cellStyle name="Navadno 3 3 2 2 3 2 2 6" xfId="6321"/>
    <cellStyle name="Navadno 3 3 2 2 3 2 2 6 2" xfId="20479"/>
    <cellStyle name="Navadno 3 3 2 2 3 2 2 7" xfId="10547"/>
    <cellStyle name="Navadno 3 3 2 2 3 2 2 7 2" xfId="24705"/>
    <cellStyle name="Navadno 3 3 2 2 3 2 2 8" xfId="14805"/>
    <cellStyle name="Navadno 3 3 2 2 3 2 2 9" xfId="28646"/>
    <cellStyle name="Navadno 3 3 2 2 3 2 3" xfId="1002"/>
    <cellStyle name="Navadno 3 3 2 2 3 2 3 10" xfId="32305"/>
    <cellStyle name="Navadno 3 3 2 2 3 2 3 2" xfId="5263"/>
    <cellStyle name="Navadno 3 3 2 2 3 2 3 2 2" xfId="9489"/>
    <cellStyle name="Navadno 3 3 2 2 3 2 3 2 2 2" xfId="23647"/>
    <cellStyle name="Navadno 3 3 2 2 3 2 3 2 3" xfId="13715"/>
    <cellStyle name="Navadno 3 3 2 2 3 2 3 2 3 2" xfId="27873"/>
    <cellStyle name="Navadno 3 3 2 2 3 2 3 2 4" xfId="17973"/>
    <cellStyle name="Navadno 3 3 2 2 3 2 3 2 5" xfId="30230"/>
    <cellStyle name="Navadno 3 3 2 2 3 2 3 2 6" xfId="32306"/>
    <cellStyle name="Navadno 3 3 2 2 3 2 3 3" xfId="3855"/>
    <cellStyle name="Navadno 3 3 2 2 3 2 3 3 2" xfId="8081"/>
    <cellStyle name="Navadno 3 3 2 2 3 2 3 3 2 2" xfId="22239"/>
    <cellStyle name="Navadno 3 3 2 2 3 2 3 3 3" xfId="12307"/>
    <cellStyle name="Navadno 3 3 2 2 3 2 3 3 3 2" xfId="26465"/>
    <cellStyle name="Navadno 3 3 2 2 3 2 3 3 4" xfId="16565"/>
    <cellStyle name="Navadno 3 3 2 2 3 2 3 3 5" xfId="29542"/>
    <cellStyle name="Navadno 3 3 2 2 3 2 3 3 6" xfId="32307"/>
    <cellStyle name="Navadno 3 3 2 2 3 2 3 4" xfId="2447"/>
    <cellStyle name="Navadno 3 3 2 2 3 2 3 4 2" xfId="19389"/>
    <cellStyle name="Navadno 3 3 2 2 3 2 3 5" xfId="6673"/>
    <cellStyle name="Navadno 3 3 2 2 3 2 3 5 2" xfId="20831"/>
    <cellStyle name="Navadno 3 3 2 2 3 2 3 6" xfId="10899"/>
    <cellStyle name="Navadno 3 3 2 2 3 2 3 6 2" xfId="25057"/>
    <cellStyle name="Navadno 3 3 2 2 3 2 3 7" xfId="15157"/>
    <cellStyle name="Navadno 3 3 2 2 3 2 3 8" xfId="28822"/>
    <cellStyle name="Navadno 3 3 2 2 3 2 3 9" xfId="30934"/>
    <cellStyle name="Navadno 3 3 2 2 3 2 4" xfId="4559"/>
    <cellStyle name="Navadno 3 3 2 2 3 2 4 2" xfId="8785"/>
    <cellStyle name="Navadno 3 3 2 2 3 2 4 2 2" xfId="22943"/>
    <cellStyle name="Navadno 3 3 2 2 3 2 4 3" xfId="13011"/>
    <cellStyle name="Navadno 3 3 2 2 3 2 4 3 2" xfId="27169"/>
    <cellStyle name="Navadno 3 3 2 2 3 2 4 4" xfId="17269"/>
    <cellStyle name="Navadno 3 3 2 2 3 2 4 5" xfId="29878"/>
    <cellStyle name="Navadno 3 3 2 2 3 2 4 6" xfId="32308"/>
    <cellStyle name="Navadno 3 3 2 2 3 2 5" xfId="3151"/>
    <cellStyle name="Navadno 3 3 2 2 3 2 5 2" xfId="7377"/>
    <cellStyle name="Navadno 3 3 2 2 3 2 5 2 2" xfId="21535"/>
    <cellStyle name="Navadno 3 3 2 2 3 2 5 3" xfId="11603"/>
    <cellStyle name="Navadno 3 3 2 2 3 2 5 3 2" xfId="25761"/>
    <cellStyle name="Navadno 3 3 2 2 3 2 5 4" xfId="15861"/>
    <cellStyle name="Navadno 3 3 2 2 3 2 5 5" xfId="29190"/>
    <cellStyle name="Navadno 3 3 2 2 3 2 5 6" xfId="32309"/>
    <cellStyle name="Navadno 3 3 2 2 3 2 6" xfId="1743"/>
    <cellStyle name="Navadno 3 3 2 2 3 2 6 2" xfId="18685"/>
    <cellStyle name="Navadno 3 3 2 2 3 2 7" xfId="5969"/>
    <cellStyle name="Navadno 3 3 2 2 3 2 7 2" xfId="20127"/>
    <cellStyle name="Navadno 3 3 2 2 3 2 8" xfId="10195"/>
    <cellStyle name="Navadno 3 3 2 2 3 2 8 2" xfId="24353"/>
    <cellStyle name="Navadno 3 3 2 2 3 2 9" xfId="14453"/>
    <cellStyle name="Navadno 3 3 2 2 3 3" xfId="522"/>
    <cellStyle name="Navadno 3 3 2 2 3 3 10" xfId="30694"/>
    <cellStyle name="Navadno 3 3 2 2 3 3 11" xfId="32310"/>
    <cellStyle name="Navadno 3 3 2 2 3 3 2" xfId="1226"/>
    <cellStyle name="Navadno 3 3 2 2 3 3 2 10" xfId="32311"/>
    <cellStyle name="Navadno 3 3 2 2 3 3 2 2" xfId="5487"/>
    <cellStyle name="Navadno 3 3 2 2 3 3 2 2 2" xfId="9713"/>
    <cellStyle name="Navadno 3 3 2 2 3 3 2 2 2 2" xfId="23871"/>
    <cellStyle name="Navadno 3 3 2 2 3 3 2 2 3" xfId="13939"/>
    <cellStyle name="Navadno 3 3 2 2 3 3 2 2 3 2" xfId="28097"/>
    <cellStyle name="Navadno 3 3 2 2 3 3 2 2 4" xfId="18197"/>
    <cellStyle name="Navadno 3 3 2 2 3 3 2 2 5" xfId="30342"/>
    <cellStyle name="Navadno 3 3 2 2 3 3 2 2 6" xfId="32312"/>
    <cellStyle name="Navadno 3 3 2 2 3 3 2 3" xfId="4079"/>
    <cellStyle name="Navadno 3 3 2 2 3 3 2 3 2" xfId="8305"/>
    <cellStyle name="Navadno 3 3 2 2 3 3 2 3 2 2" xfId="22463"/>
    <cellStyle name="Navadno 3 3 2 2 3 3 2 3 3" xfId="12531"/>
    <cellStyle name="Navadno 3 3 2 2 3 3 2 3 3 2" xfId="26689"/>
    <cellStyle name="Navadno 3 3 2 2 3 3 2 3 4" xfId="16789"/>
    <cellStyle name="Navadno 3 3 2 2 3 3 2 3 5" xfId="29654"/>
    <cellStyle name="Navadno 3 3 2 2 3 3 2 3 6" xfId="32313"/>
    <cellStyle name="Navadno 3 3 2 2 3 3 2 4" xfId="2671"/>
    <cellStyle name="Navadno 3 3 2 2 3 3 2 4 2" xfId="19613"/>
    <cellStyle name="Navadno 3 3 2 2 3 3 2 5" xfId="6897"/>
    <cellStyle name="Navadno 3 3 2 2 3 3 2 5 2" xfId="21055"/>
    <cellStyle name="Navadno 3 3 2 2 3 3 2 6" xfId="11123"/>
    <cellStyle name="Navadno 3 3 2 2 3 3 2 6 2" xfId="25281"/>
    <cellStyle name="Navadno 3 3 2 2 3 3 2 7" xfId="15381"/>
    <cellStyle name="Navadno 3 3 2 2 3 3 2 8" xfId="28934"/>
    <cellStyle name="Navadno 3 3 2 2 3 3 2 9" xfId="31046"/>
    <cellStyle name="Navadno 3 3 2 2 3 3 3" xfId="4783"/>
    <cellStyle name="Navadno 3 3 2 2 3 3 3 2" xfId="9009"/>
    <cellStyle name="Navadno 3 3 2 2 3 3 3 2 2" xfId="23167"/>
    <cellStyle name="Navadno 3 3 2 2 3 3 3 3" xfId="13235"/>
    <cellStyle name="Navadno 3 3 2 2 3 3 3 3 2" xfId="27393"/>
    <cellStyle name="Navadno 3 3 2 2 3 3 3 4" xfId="17493"/>
    <cellStyle name="Navadno 3 3 2 2 3 3 3 5" xfId="29990"/>
    <cellStyle name="Navadno 3 3 2 2 3 3 3 6" xfId="32314"/>
    <cellStyle name="Navadno 3 3 2 2 3 3 4" xfId="3375"/>
    <cellStyle name="Navadno 3 3 2 2 3 3 4 2" xfId="7601"/>
    <cellStyle name="Navadno 3 3 2 2 3 3 4 2 2" xfId="21759"/>
    <cellStyle name="Navadno 3 3 2 2 3 3 4 3" xfId="11827"/>
    <cellStyle name="Navadno 3 3 2 2 3 3 4 3 2" xfId="25985"/>
    <cellStyle name="Navadno 3 3 2 2 3 3 4 4" xfId="16085"/>
    <cellStyle name="Navadno 3 3 2 2 3 3 4 5" xfId="29302"/>
    <cellStyle name="Navadno 3 3 2 2 3 3 4 6" xfId="32315"/>
    <cellStyle name="Navadno 3 3 2 2 3 3 5" xfId="1967"/>
    <cellStyle name="Navadno 3 3 2 2 3 3 5 2" xfId="18909"/>
    <cellStyle name="Navadno 3 3 2 2 3 3 6" xfId="6193"/>
    <cellStyle name="Navadno 3 3 2 2 3 3 6 2" xfId="20351"/>
    <cellStyle name="Navadno 3 3 2 2 3 3 7" xfId="10419"/>
    <cellStyle name="Navadno 3 3 2 2 3 3 7 2" xfId="24577"/>
    <cellStyle name="Navadno 3 3 2 2 3 3 8" xfId="14677"/>
    <cellStyle name="Navadno 3 3 2 2 3 3 9" xfId="28582"/>
    <cellStyle name="Navadno 3 3 2 2 3 4" xfId="874"/>
    <cellStyle name="Navadno 3 3 2 2 3 4 10" xfId="32316"/>
    <cellStyle name="Navadno 3 3 2 2 3 4 2" xfId="5135"/>
    <cellStyle name="Navadno 3 3 2 2 3 4 2 2" xfId="9361"/>
    <cellStyle name="Navadno 3 3 2 2 3 4 2 2 2" xfId="23519"/>
    <cellStyle name="Navadno 3 3 2 2 3 4 2 3" xfId="13587"/>
    <cellStyle name="Navadno 3 3 2 2 3 4 2 3 2" xfId="27745"/>
    <cellStyle name="Navadno 3 3 2 2 3 4 2 4" xfId="17845"/>
    <cellStyle name="Navadno 3 3 2 2 3 4 2 5" xfId="30166"/>
    <cellStyle name="Navadno 3 3 2 2 3 4 2 6" xfId="32317"/>
    <cellStyle name="Navadno 3 3 2 2 3 4 3" xfId="3727"/>
    <cellStyle name="Navadno 3 3 2 2 3 4 3 2" xfId="7953"/>
    <cellStyle name="Navadno 3 3 2 2 3 4 3 2 2" xfId="22111"/>
    <cellStyle name="Navadno 3 3 2 2 3 4 3 3" xfId="12179"/>
    <cellStyle name="Navadno 3 3 2 2 3 4 3 3 2" xfId="26337"/>
    <cellStyle name="Navadno 3 3 2 2 3 4 3 4" xfId="16437"/>
    <cellStyle name="Navadno 3 3 2 2 3 4 3 5" xfId="29478"/>
    <cellStyle name="Navadno 3 3 2 2 3 4 3 6" xfId="32318"/>
    <cellStyle name="Navadno 3 3 2 2 3 4 4" xfId="2319"/>
    <cellStyle name="Navadno 3 3 2 2 3 4 4 2" xfId="19261"/>
    <cellStyle name="Navadno 3 3 2 2 3 4 5" xfId="6545"/>
    <cellStyle name="Navadno 3 3 2 2 3 4 5 2" xfId="20703"/>
    <cellStyle name="Navadno 3 3 2 2 3 4 6" xfId="10771"/>
    <cellStyle name="Navadno 3 3 2 2 3 4 6 2" xfId="24929"/>
    <cellStyle name="Navadno 3 3 2 2 3 4 7" xfId="15029"/>
    <cellStyle name="Navadno 3 3 2 2 3 4 8" xfId="28758"/>
    <cellStyle name="Navadno 3 3 2 2 3 4 9" xfId="30870"/>
    <cellStyle name="Navadno 3 3 2 2 3 5" xfId="4399"/>
    <cellStyle name="Navadno 3 3 2 2 3 5 2" xfId="8625"/>
    <cellStyle name="Navadno 3 3 2 2 3 5 2 2" xfId="22783"/>
    <cellStyle name="Navadno 3 3 2 2 3 5 3" xfId="12851"/>
    <cellStyle name="Navadno 3 3 2 2 3 5 3 2" xfId="27009"/>
    <cellStyle name="Navadno 3 3 2 2 3 5 4" xfId="17109"/>
    <cellStyle name="Navadno 3 3 2 2 3 5 5" xfId="29798"/>
    <cellStyle name="Navadno 3 3 2 2 3 5 6" xfId="32319"/>
    <cellStyle name="Navadno 3 3 2 2 3 6" xfId="2991"/>
    <cellStyle name="Navadno 3 3 2 2 3 6 2" xfId="7217"/>
    <cellStyle name="Navadno 3 3 2 2 3 6 2 2" xfId="21375"/>
    <cellStyle name="Navadno 3 3 2 2 3 6 3" xfId="11443"/>
    <cellStyle name="Navadno 3 3 2 2 3 6 3 2" xfId="25601"/>
    <cellStyle name="Navadno 3 3 2 2 3 6 4" xfId="15701"/>
    <cellStyle name="Navadno 3 3 2 2 3 6 5" xfId="29110"/>
    <cellStyle name="Navadno 3 3 2 2 3 6 6" xfId="32320"/>
    <cellStyle name="Navadno 3 3 2 2 3 7" xfId="1583"/>
    <cellStyle name="Navadno 3 3 2 2 3 7 2" xfId="18525"/>
    <cellStyle name="Navadno 3 3 2 2 3 8" xfId="5809"/>
    <cellStyle name="Navadno 3 3 2 2 3 8 2" xfId="19967"/>
    <cellStyle name="Navadno 3 3 2 2 3 9" xfId="10035"/>
    <cellStyle name="Navadno 3 3 2 2 3 9 2" xfId="24193"/>
    <cellStyle name="Navadno 3 3 2 2 4" xfId="67"/>
    <cellStyle name="Navadno 3 3 2 2 4 10" xfId="14261"/>
    <cellStyle name="Navadno 3 3 2 2 4 11" xfId="28358"/>
    <cellStyle name="Navadno 3 3 2 2 4 12" xfId="30470"/>
    <cellStyle name="Navadno 3 3 2 2 4 13" xfId="32321"/>
    <cellStyle name="Navadno 3 3 2 2 4 2" xfId="233"/>
    <cellStyle name="Navadno 3 3 2 2 4 2 10" xfId="28470"/>
    <cellStyle name="Navadno 3 3 2 2 4 2 11" xfId="30550"/>
    <cellStyle name="Navadno 3 3 2 2 4 2 12" xfId="32322"/>
    <cellStyle name="Navadno 3 3 2 2 4 2 2" xfId="586"/>
    <cellStyle name="Navadno 3 3 2 2 4 2 2 10" xfId="30726"/>
    <cellStyle name="Navadno 3 3 2 2 4 2 2 11" xfId="32323"/>
    <cellStyle name="Navadno 3 3 2 2 4 2 2 2" xfId="1290"/>
    <cellStyle name="Navadno 3 3 2 2 4 2 2 2 10" xfId="32324"/>
    <cellStyle name="Navadno 3 3 2 2 4 2 2 2 2" xfId="5551"/>
    <cellStyle name="Navadno 3 3 2 2 4 2 2 2 2 2" xfId="9777"/>
    <cellStyle name="Navadno 3 3 2 2 4 2 2 2 2 2 2" xfId="23935"/>
    <cellStyle name="Navadno 3 3 2 2 4 2 2 2 2 3" xfId="14003"/>
    <cellStyle name="Navadno 3 3 2 2 4 2 2 2 2 3 2" xfId="28161"/>
    <cellStyle name="Navadno 3 3 2 2 4 2 2 2 2 4" xfId="18261"/>
    <cellStyle name="Navadno 3 3 2 2 4 2 2 2 2 5" xfId="30374"/>
    <cellStyle name="Navadno 3 3 2 2 4 2 2 2 2 6" xfId="32325"/>
    <cellStyle name="Navadno 3 3 2 2 4 2 2 2 3" xfId="4143"/>
    <cellStyle name="Navadno 3 3 2 2 4 2 2 2 3 2" xfId="8369"/>
    <cellStyle name="Navadno 3 3 2 2 4 2 2 2 3 2 2" xfId="22527"/>
    <cellStyle name="Navadno 3 3 2 2 4 2 2 2 3 3" xfId="12595"/>
    <cellStyle name="Navadno 3 3 2 2 4 2 2 2 3 3 2" xfId="26753"/>
    <cellStyle name="Navadno 3 3 2 2 4 2 2 2 3 4" xfId="16853"/>
    <cellStyle name="Navadno 3 3 2 2 4 2 2 2 3 5" xfId="29686"/>
    <cellStyle name="Navadno 3 3 2 2 4 2 2 2 3 6" xfId="32326"/>
    <cellStyle name="Navadno 3 3 2 2 4 2 2 2 4" xfId="2735"/>
    <cellStyle name="Navadno 3 3 2 2 4 2 2 2 4 2" xfId="19677"/>
    <cellStyle name="Navadno 3 3 2 2 4 2 2 2 5" xfId="6961"/>
    <cellStyle name="Navadno 3 3 2 2 4 2 2 2 5 2" xfId="21119"/>
    <cellStyle name="Navadno 3 3 2 2 4 2 2 2 6" xfId="11187"/>
    <cellStyle name="Navadno 3 3 2 2 4 2 2 2 6 2" xfId="25345"/>
    <cellStyle name="Navadno 3 3 2 2 4 2 2 2 7" xfId="15445"/>
    <cellStyle name="Navadno 3 3 2 2 4 2 2 2 8" xfId="28966"/>
    <cellStyle name="Navadno 3 3 2 2 4 2 2 2 9" xfId="31078"/>
    <cellStyle name="Navadno 3 3 2 2 4 2 2 3" xfId="4847"/>
    <cellStyle name="Navadno 3 3 2 2 4 2 2 3 2" xfId="9073"/>
    <cellStyle name="Navadno 3 3 2 2 4 2 2 3 2 2" xfId="23231"/>
    <cellStyle name="Navadno 3 3 2 2 4 2 2 3 3" xfId="13299"/>
    <cellStyle name="Navadno 3 3 2 2 4 2 2 3 3 2" xfId="27457"/>
    <cellStyle name="Navadno 3 3 2 2 4 2 2 3 4" xfId="17557"/>
    <cellStyle name="Navadno 3 3 2 2 4 2 2 3 5" xfId="30022"/>
    <cellStyle name="Navadno 3 3 2 2 4 2 2 3 6" xfId="32327"/>
    <cellStyle name="Navadno 3 3 2 2 4 2 2 4" xfId="3439"/>
    <cellStyle name="Navadno 3 3 2 2 4 2 2 4 2" xfId="7665"/>
    <cellStyle name="Navadno 3 3 2 2 4 2 2 4 2 2" xfId="21823"/>
    <cellStyle name="Navadno 3 3 2 2 4 2 2 4 3" xfId="11891"/>
    <cellStyle name="Navadno 3 3 2 2 4 2 2 4 3 2" xfId="26049"/>
    <cellStyle name="Navadno 3 3 2 2 4 2 2 4 4" xfId="16149"/>
    <cellStyle name="Navadno 3 3 2 2 4 2 2 4 5" xfId="29334"/>
    <cellStyle name="Navadno 3 3 2 2 4 2 2 4 6" xfId="32328"/>
    <cellStyle name="Navadno 3 3 2 2 4 2 2 5" xfId="2031"/>
    <cellStyle name="Navadno 3 3 2 2 4 2 2 5 2" xfId="18973"/>
    <cellStyle name="Navadno 3 3 2 2 4 2 2 6" xfId="6257"/>
    <cellStyle name="Navadno 3 3 2 2 4 2 2 6 2" xfId="20415"/>
    <cellStyle name="Navadno 3 3 2 2 4 2 2 7" xfId="10483"/>
    <cellStyle name="Navadno 3 3 2 2 4 2 2 7 2" xfId="24641"/>
    <cellStyle name="Navadno 3 3 2 2 4 2 2 8" xfId="14741"/>
    <cellStyle name="Navadno 3 3 2 2 4 2 2 9" xfId="28614"/>
    <cellStyle name="Navadno 3 3 2 2 4 2 3" xfId="938"/>
    <cellStyle name="Navadno 3 3 2 2 4 2 3 10" xfId="32329"/>
    <cellStyle name="Navadno 3 3 2 2 4 2 3 2" xfId="5199"/>
    <cellStyle name="Navadno 3 3 2 2 4 2 3 2 2" xfId="9425"/>
    <cellStyle name="Navadno 3 3 2 2 4 2 3 2 2 2" xfId="23583"/>
    <cellStyle name="Navadno 3 3 2 2 4 2 3 2 3" xfId="13651"/>
    <cellStyle name="Navadno 3 3 2 2 4 2 3 2 3 2" xfId="27809"/>
    <cellStyle name="Navadno 3 3 2 2 4 2 3 2 4" xfId="17909"/>
    <cellStyle name="Navadno 3 3 2 2 4 2 3 2 5" xfId="30198"/>
    <cellStyle name="Navadno 3 3 2 2 4 2 3 2 6" xfId="32330"/>
    <cellStyle name="Navadno 3 3 2 2 4 2 3 3" xfId="3791"/>
    <cellStyle name="Navadno 3 3 2 2 4 2 3 3 2" xfId="8017"/>
    <cellStyle name="Navadno 3 3 2 2 4 2 3 3 2 2" xfId="22175"/>
    <cellStyle name="Navadno 3 3 2 2 4 2 3 3 3" xfId="12243"/>
    <cellStyle name="Navadno 3 3 2 2 4 2 3 3 3 2" xfId="26401"/>
    <cellStyle name="Navadno 3 3 2 2 4 2 3 3 4" xfId="16501"/>
    <cellStyle name="Navadno 3 3 2 2 4 2 3 3 5" xfId="29510"/>
    <cellStyle name="Navadno 3 3 2 2 4 2 3 3 6" xfId="32331"/>
    <cellStyle name="Navadno 3 3 2 2 4 2 3 4" xfId="2383"/>
    <cellStyle name="Navadno 3 3 2 2 4 2 3 4 2" xfId="19325"/>
    <cellStyle name="Navadno 3 3 2 2 4 2 3 5" xfId="6609"/>
    <cellStyle name="Navadno 3 3 2 2 4 2 3 5 2" xfId="20767"/>
    <cellStyle name="Navadno 3 3 2 2 4 2 3 6" xfId="10835"/>
    <cellStyle name="Navadno 3 3 2 2 4 2 3 6 2" xfId="24993"/>
    <cellStyle name="Navadno 3 3 2 2 4 2 3 7" xfId="15093"/>
    <cellStyle name="Navadno 3 3 2 2 4 2 3 8" xfId="28790"/>
    <cellStyle name="Navadno 3 3 2 2 4 2 3 9" xfId="30902"/>
    <cellStyle name="Navadno 3 3 2 2 4 2 4" xfId="4495"/>
    <cellStyle name="Navadno 3 3 2 2 4 2 4 2" xfId="8721"/>
    <cellStyle name="Navadno 3 3 2 2 4 2 4 2 2" xfId="22879"/>
    <cellStyle name="Navadno 3 3 2 2 4 2 4 3" xfId="12947"/>
    <cellStyle name="Navadno 3 3 2 2 4 2 4 3 2" xfId="27105"/>
    <cellStyle name="Navadno 3 3 2 2 4 2 4 4" xfId="17205"/>
    <cellStyle name="Navadno 3 3 2 2 4 2 4 5" xfId="29846"/>
    <cellStyle name="Navadno 3 3 2 2 4 2 4 6" xfId="32332"/>
    <cellStyle name="Navadno 3 3 2 2 4 2 5" xfId="3087"/>
    <cellStyle name="Navadno 3 3 2 2 4 2 5 2" xfId="7313"/>
    <cellStyle name="Navadno 3 3 2 2 4 2 5 2 2" xfId="21471"/>
    <cellStyle name="Navadno 3 3 2 2 4 2 5 3" xfId="11539"/>
    <cellStyle name="Navadno 3 3 2 2 4 2 5 3 2" xfId="25697"/>
    <cellStyle name="Navadno 3 3 2 2 4 2 5 4" xfId="15797"/>
    <cellStyle name="Navadno 3 3 2 2 4 2 5 5" xfId="29158"/>
    <cellStyle name="Navadno 3 3 2 2 4 2 5 6" xfId="32333"/>
    <cellStyle name="Navadno 3 3 2 2 4 2 6" xfId="1679"/>
    <cellStyle name="Navadno 3 3 2 2 4 2 6 2" xfId="18621"/>
    <cellStyle name="Navadno 3 3 2 2 4 2 7" xfId="5905"/>
    <cellStyle name="Navadno 3 3 2 2 4 2 7 2" xfId="20063"/>
    <cellStyle name="Navadno 3 3 2 2 4 2 8" xfId="10131"/>
    <cellStyle name="Navadno 3 3 2 2 4 2 8 2" xfId="24289"/>
    <cellStyle name="Navadno 3 3 2 2 4 2 9" xfId="14389"/>
    <cellStyle name="Navadno 3 3 2 2 4 3" xfId="458"/>
    <cellStyle name="Navadno 3 3 2 2 4 3 10" xfId="30662"/>
    <cellStyle name="Navadno 3 3 2 2 4 3 11" xfId="32334"/>
    <cellStyle name="Navadno 3 3 2 2 4 3 2" xfId="1162"/>
    <cellStyle name="Navadno 3 3 2 2 4 3 2 10" xfId="32335"/>
    <cellStyle name="Navadno 3 3 2 2 4 3 2 2" xfId="5423"/>
    <cellStyle name="Navadno 3 3 2 2 4 3 2 2 2" xfId="9649"/>
    <cellStyle name="Navadno 3 3 2 2 4 3 2 2 2 2" xfId="23807"/>
    <cellStyle name="Navadno 3 3 2 2 4 3 2 2 3" xfId="13875"/>
    <cellStyle name="Navadno 3 3 2 2 4 3 2 2 3 2" xfId="28033"/>
    <cellStyle name="Navadno 3 3 2 2 4 3 2 2 4" xfId="18133"/>
    <cellStyle name="Navadno 3 3 2 2 4 3 2 2 5" xfId="30310"/>
    <cellStyle name="Navadno 3 3 2 2 4 3 2 2 6" xfId="32336"/>
    <cellStyle name="Navadno 3 3 2 2 4 3 2 3" xfId="4015"/>
    <cellStyle name="Navadno 3 3 2 2 4 3 2 3 2" xfId="8241"/>
    <cellStyle name="Navadno 3 3 2 2 4 3 2 3 2 2" xfId="22399"/>
    <cellStyle name="Navadno 3 3 2 2 4 3 2 3 3" xfId="12467"/>
    <cellStyle name="Navadno 3 3 2 2 4 3 2 3 3 2" xfId="26625"/>
    <cellStyle name="Navadno 3 3 2 2 4 3 2 3 4" xfId="16725"/>
    <cellStyle name="Navadno 3 3 2 2 4 3 2 3 5" xfId="29622"/>
    <cellStyle name="Navadno 3 3 2 2 4 3 2 3 6" xfId="32337"/>
    <cellStyle name="Navadno 3 3 2 2 4 3 2 4" xfId="2607"/>
    <cellStyle name="Navadno 3 3 2 2 4 3 2 4 2" xfId="19549"/>
    <cellStyle name="Navadno 3 3 2 2 4 3 2 5" xfId="6833"/>
    <cellStyle name="Navadno 3 3 2 2 4 3 2 5 2" xfId="20991"/>
    <cellStyle name="Navadno 3 3 2 2 4 3 2 6" xfId="11059"/>
    <cellStyle name="Navadno 3 3 2 2 4 3 2 6 2" xfId="25217"/>
    <cellStyle name="Navadno 3 3 2 2 4 3 2 7" xfId="15317"/>
    <cellStyle name="Navadno 3 3 2 2 4 3 2 8" xfId="28902"/>
    <cellStyle name="Navadno 3 3 2 2 4 3 2 9" xfId="31014"/>
    <cellStyle name="Navadno 3 3 2 2 4 3 3" xfId="4719"/>
    <cellStyle name="Navadno 3 3 2 2 4 3 3 2" xfId="8945"/>
    <cellStyle name="Navadno 3 3 2 2 4 3 3 2 2" xfId="23103"/>
    <cellStyle name="Navadno 3 3 2 2 4 3 3 3" xfId="13171"/>
    <cellStyle name="Navadno 3 3 2 2 4 3 3 3 2" xfId="27329"/>
    <cellStyle name="Navadno 3 3 2 2 4 3 3 4" xfId="17429"/>
    <cellStyle name="Navadno 3 3 2 2 4 3 3 5" xfId="29958"/>
    <cellStyle name="Navadno 3 3 2 2 4 3 3 6" xfId="32338"/>
    <cellStyle name="Navadno 3 3 2 2 4 3 4" xfId="3311"/>
    <cellStyle name="Navadno 3 3 2 2 4 3 4 2" xfId="7537"/>
    <cellStyle name="Navadno 3 3 2 2 4 3 4 2 2" xfId="21695"/>
    <cellStyle name="Navadno 3 3 2 2 4 3 4 3" xfId="11763"/>
    <cellStyle name="Navadno 3 3 2 2 4 3 4 3 2" xfId="25921"/>
    <cellStyle name="Navadno 3 3 2 2 4 3 4 4" xfId="16021"/>
    <cellStyle name="Navadno 3 3 2 2 4 3 4 5" xfId="29270"/>
    <cellStyle name="Navadno 3 3 2 2 4 3 4 6" xfId="32339"/>
    <cellStyle name="Navadno 3 3 2 2 4 3 5" xfId="1903"/>
    <cellStyle name="Navadno 3 3 2 2 4 3 5 2" xfId="18845"/>
    <cellStyle name="Navadno 3 3 2 2 4 3 6" xfId="6129"/>
    <cellStyle name="Navadno 3 3 2 2 4 3 6 2" xfId="20287"/>
    <cellStyle name="Navadno 3 3 2 2 4 3 7" xfId="10355"/>
    <cellStyle name="Navadno 3 3 2 2 4 3 7 2" xfId="24513"/>
    <cellStyle name="Navadno 3 3 2 2 4 3 8" xfId="14613"/>
    <cellStyle name="Navadno 3 3 2 2 4 3 9" xfId="28550"/>
    <cellStyle name="Navadno 3 3 2 2 4 4" xfId="810"/>
    <cellStyle name="Navadno 3 3 2 2 4 4 10" xfId="32340"/>
    <cellStyle name="Navadno 3 3 2 2 4 4 2" xfId="5071"/>
    <cellStyle name="Navadno 3 3 2 2 4 4 2 2" xfId="9297"/>
    <cellStyle name="Navadno 3 3 2 2 4 4 2 2 2" xfId="23455"/>
    <cellStyle name="Navadno 3 3 2 2 4 4 2 3" xfId="13523"/>
    <cellStyle name="Navadno 3 3 2 2 4 4 2 3 2" xfId="27681"/>
    <cellStyle name="Navadno 3 3 2 2 4 4 2 4" xfId="17781"/>
    <cellStyle name="Navadno 3 3 2 2 4 4 2 5" xfId="30134"/>
    <cellStyle name="Navadno 3 3 2 2 4 4 2 6" xfId="32341"/>
    <cellStyle name="Navadno 3 3 2 2 4 4 3" xfId="3663"/>
    <cellStyle name="Navadno 3 3 2 2 4 4 3 2" xfId="7889"/>
    <cellStyle name="Navadno 3 3 2 2 4 4 3 2 2" xfId="22047"/>
    <cellStyle name="Navadno 3 3 2 2 4 4 3 3" xfId="12115"/>
    <cellStyle name="Navadno 3 3 2 2 4 4 3 3 2" xfId="26273"/>
    <cellStyle name="Navadno 3 3 2 2 4 4 3 4" xfId="16373"/>
    <cellStyle name="Navadno 3 3 2 2 4 4 3 5" xfId="29446"/>
    <cellStyle name="Navadno 3 3 2 2 4 4 3 6" xfId="32342"/>
    <cellStyle name="Navadno 3 3 2 2 4 4 4" xfId="2255"/>
    <cellStyle name="Navadno 3 3 2 2 4 4 4 2" xfId="19197"/>
    <cellStyle name="Navadno 3 3 2 2 4 4 5" xfId="6481"/>
    <cellStyle name="Navadno 3 3 2 2 4 4 5 2" xfId="20639"/>
    <cellStyle name="Navadno 3 3 2 2 4 4 6" xfId="10707"/>
    <cellStyle name="Navadno 3 3 2 2 4 4 6 2" xfId="24865"/>
    <cellStyle name="Navadno 3 3 2 2 4 4 7" xfId="14965"/>
    <cellStyle name="Navadno 3 3 2 2 4 4 8" xfId="28726"/>
    <cellStyle name="Navadno 3 3 2 2 4 4 9" xfId="30838"/>
    <cellStyle name="Navadno 3 3 2 2 4 5" xfId="4335"/>
    <cellStyle name="Navadno 3 3 2 2 4 5 2" xfId="8561"/>
    <cellStyle name="Navadno 3 3 2 2 4 5 2 2" xfId="22719"/>
    <cellStyle name="Navadno 3 3 2 2 4 5 3" xfId="12787"/>
    <cellStyle name="Navadno 3 3 2 2 4 5 3 2" xfId="26945"/>
    <cellStyle name="Navadno 3 3 2 2 4 5 4" xfId="17045"/>
    <cellStyle name="Navadno 3 3 2 2 4 5 5" xfId="29766"/>
    <cellStyle name="Navadno 3 3 2 2 4 5 6" xfId="32343"/>
    <cellStyle name="Navadno 3 3 2 2 4 6" xfId="2927"/>
    <cellStyle name="Navadno 3 3 2 2 4 6 2" xfId="7153"/>
    <cellStyle name="Navadno 3 3 2 2 4 6 2 2" xfId="21311"/>
    <cellStyle name="Navadno 3 3 2 2 4 6 3" xfId="11379"/>
    <cellStyle name="Navadno 3 3 2 2 4 6 3 2" xfId="25537"/>
    <cellStyle name="Navadno 3 3 2 2 4 6 4" xfId="15637"/>
    <cellStyle name="Navadno 3 3 2 2 4 6 5" xfId="29078"/>
    <cellStyle name="Navadno 3 3 2 2 4 6 6" xfId="32344"/>
    <cellStyle name="Navadno 3 3 2 2 4 7" xfId="1551"/>
    <cellStyle name="Navadno 3 3 2 2 4 7 2" xfId="18493"/>
    <cellStyle name="Navadno 3 3 2 2 4 8" xfId="5777"/>
    <cellStyle name="Navadno 3 3 2 2 4 8 2" xfId="19935"/>
    <cellStyle name="Navadno 3 3 2 2 4 9" xfId="10003"/>
    <cellStyle name="Navadno 3 3 2 2 4 9 2" xfId="24161"/>
    <cellStyle name="Navadno 3 3 2 2 5" xfId="170"/>
    <cellStyle name="Navadno 3 3 2 2 5 10" xfId="28437"/>
    <cellStyle name="Navadno 3 3 2 2 5 11" xfId="30517"/>
    <cellStyle name="Navadno 3 3 2 2 5 12" xfId="32345"/>
    <cellStyle name="Navadno 3 3 2 2 5 2" xfId="555"/>
    <cellStyle name="Navadno 3 3 2 2 5 2 10" xfId="30709"/>
    <cellStyle name="Navadno 3 3 2 2 5 2 11" xfId="32346"/>
    <cellStyle name="Navadno 3 3 2 2 5 2 2" xfId="1259"/>
    <cellStyle name="Navadno 3 3 2 2 5 2 2 10" xfId="32347"/>
    <cellStyle name="Navadno 3 3 2 2 5 2 2 2" xfId="5520"/>
    <cellStyle name="Navadno 3 3 2 2 5 2 2 2 2" xfId="9746"/>
    <cellStyle name="Navadno 3 3 2 2 5 2 2 2 2 2" xfId="23904"/>
    <cellStyle name="Navadno 3 3 2 2 5 2 2 2 3" xfId="13972"/>
    <cellStyle name="Navadno 3 3 2 2 5 2 2 2 3 2" xfId="28130"/>
    <cellStyle name="Navadno 3 3 2 2 5 2 2 2 4" xfId="18230"/>
    <cellStyle name="Navadno 3 3 2 2 5 2 2 2 5" xfId="30357"/>
    <cellStyle name="Navadno 3 3 2 2 5 2 2 2 6" xfId="32348"/>
    <cellStyle name="Navadno 3 3 2 2 5 2 2 3" xfId="4112"/>
    <cellStyle name="Navadno 3 3 2 2 5 2 2 3 2" xfId="8338"/>
    <cellStyle name="Navadno 3 3 2 2 5 2 2 3 2 2" xfId="22496"/>
    <cellStyle name="Navadno 3 3 2 2 5 2 2 3 3" xfId="12564"/>
    <cellStyle name="Navadno 3 3 2 2 5 2 2 3 3 2" xfId="26722"/>
    <cellStyle name="Navadno 3 3 2 2 5 2 2 3 4" xfId="16822"/>
    <cellStyle name="Navadno 3 3 2 2 5 2 2 3 5" xfId="29669"/>
    <cellStyle name="Navadno 3 3 2 2 5 2 2 3 6" xfId="32349"/>
    <cellStyle name="Navadno 3 3 2 2 5 2 2 4" xfId="2704"/>
    <cellStyle name="Navadno 3 3 2 2 5 2 2 4 2" xfId="19646"/>
    <cellStyle name="Navadno 3 3 2 2 5 2 2 5" xfId="6930"/>
    <cellStyle name="Navadno 3 3 2 2 5 2 2 5 2" xfId="21088"/>
    <cellStyle name="Navadno 3 3 2 2 5 2 2 6" xfId="11156"/>
    <cellStyle name="Navadno 3 3 2 2 5 2 2 6 2" xfId="25314"/>
    <cellStyle name="Navadno 3 3 2 2 5 2 2 7" xfId="15414"/>
    <cellStyle name="Navadno 3 3 2 2 5 2 2 8" xfId="28949"/>
    <cellStyle name="Navadno 3 3 2 2 5 2 2 9" xfId="31061"/>
    <cellStyle name="Navadno 3 3 2 2 5 2 3" xfId="4816"/>
    <cellStyle name="Navadno 3 3 2 2 5 2 3 2" xfId="9042"/>
    <cellStyle name="Navadno 3 3 2 2 5 2 3 2 2" xfId="23200"/>
    <cellStyle name="Navadno 3 3 2 2 5 2 3 3" xfId="13268"/>
    <cellStyle name="Navadno 3 3 2 2 5 2 3 3 2" xfId="27426"/>
    <cellStyle name="Navadno 3 3 2 2 5 2 3 4" xfId="17526"/>
    <cellStyle name="Navadno 3 3 2 2 5 2 3 5" xfId="30005"/>
    <cellStyle name="Navadno 3 3 2 2 5 2 3 6" xfId="32350"/>
    <cellStyle name="Navadno 3 3 2 2 5 2 4" xfId="3408"/>
    <cellStyle name="Navadno 3 3 2 2 5 2 4 2" xfId="7634"/>
    <cellStyle name="Navadno 3 3 2 2 5 2 4 2 2" xfId="21792"/>
    <cellStyle name="Navadno 3 3 2 2 5 2 4 3" xfId="11860"/>
    <cellStyle name="Navadno 3 3 2 2 5 2 4 3 2" xfId="26018"/>
    <cellStyle name="Navadno 3 3 2 2 5 2 4 4" xfId="16118"/>
    <cellStyle name="Navadno 3 3 2 2 5 2 4 5" xfId="29317"/>
    <cellStyle name="Navadno 3 3 2 2 5 2 4 6" xfId="32351"/>
    <cellStyle name="Navadno 3 3 2 2 5 2 5" xfId="2000"/>
    <cellStyle name="Navadno 3 3 2 2 5 2 5 2" xfId="18942"/>
    <cellStyle name="Navadno 3 3 2 2 5 2 6" xfId="6226"/>
    <cellStyle name="Navadno 3 3 2 2 5 2 6 2" xfId="20384"/>
    <cellStyle name="Navadno 3 3 2 2 5 2 7" xfId="10452"/>
    <cellStyle name="Navadno 3 3 2 2 5 2 7 2" xfId="24610"/>
    <cellStyle name="Navadno 3 3 2 2 5 2 8" xfId="14710"/>
    <cellStyle name="Navadno 3 3 2 2 5 2 9" xfId="28597"/>
    <cellStyle name="Navadno 3 3 2 2 5 3" xfId="907"/>
    <cellStyle name="Navadno 3 3 2 2 5 3 10" xfId="32352"/>
    <cellStyle name="Navadno 3 3 2 2 5 3 2" xfId="5168"/>
    <cellStyle name="Navadno 3 3 2 2 5 3 2 2" xfId="9394"/>
    <cellStyle name="Navadno 3 3 2 2 5 3 2 2 2" xfId="23552"/>
    <cellStyle name="Navadno 3 3 2 2 5 3 2 3" xfId="13620"/>
    <cellStyle name="Navadno 3 3 2 2 5 3 2 3 2" xfId="27778"/>
    <cellStyle name="Navadno 3 3 2 2 5 3 2 4" xfId="17878"/>
    <cellStyle name="Navadno 3 3 2 2 5 3 2 5" xfId="30181"/>
    <cellStyle name="Navadno 3 3 2 2 5 3 2 6" xfId="32353"/>
    <cellStyle name="Navadno 3 3 2 2 5 3 3" xfId="3760"/>
    <cellStyle name="Navadno 3 3 2 2 5 3 3 2" xfId="7986"/>
    <cellStyle name="Navadno 3 3 2 2 5 3 3 2 2" xfId="22144"/>
    <cellStyle name="Navadno 3 3 2 2 5 3 3 3" xfId="12212"/>
    <cellStyle name="Navadno 3 3 2 2 5 3 3 3 2" xfId="26370"/>
    <cellStyle name="Navadno 3 3 2 2 5 3 3 4" xfId="16470"/>
    <cellStyle name="Navadno 3 3 2 2 5 3 3 5" xfId="29493"/>
    <cellStyle name="Navadno 3 3 2 2 5 3 3 6" xfId="32354"/>
    <cellStyle name="Navadno 3 3 2 2 5 3 4" xfId="2352"/>
    <cellStyle name="Navadno 3 3 2 2 5 3 4 2" xfId="19294"/>
    <cellStyle name="Navadno 3 3 2 2 5 3 5" xfId="6578"/>
    <cellStyle name="Navadno 3 3 2 2 5 3 5 2" xfId="20736"/>
    <cellStyle name="Navadno 3 3 2 2 5 3 6" xfId="10804"/>
    <cellStyle name="Navadno 3 3 2 2 5 3 6 2" xfId="24962"/>
    <cellStyle name="Navadno 3 3 2 2 5 3 7" xfId="15062"/>
    <cellStyle name="Navadno 3 3 2 2 5 3 8" xfId="28773"/>
    <cellStyle name="Navadno 3 3 2 2 5 3 9" xfId="30885"/>
    <cellStyle name="Navadno 3 3 2 2 5 4" xfId="4432"/>
    <cellStyle name="Navadno 3 3 2 2 5 4 2" xfId="8658"/>
    <cellStyle name="Navadno 3 3 2 2 5 4 2 2" xfId="22816"/>
    <cellStyle name="Navadno 3 3 2 2 5 4 3" xfId="12884"/>
    <cellStyle name="Navadno 3 3 2 2 5 4 3 2" xfId="27042"/>
    <cellStyle name="Navadno 3 3 2 2 5 4 4" xfId="17142"/>
    <cellStyle name="Navadno 3 3 2 2 5 4 5" xfId="29813"/>
    <cellStyle name="Navadno 3 3 2 2 5 4 6" xfId="32355"/>
    <cellStyle name="Navadno 3 3 2 2 5 5" xfId="3024"/>
    <cellStyle name="Navadno 3 3 2 2 5 5 2" xfId="7250"/>
    <cellStyle name="Navadno 3 3 2 2 5 5 2 2" xfId="21408"/>
    <cellStyle name="Navadno 3 3 2 2 5 5 3" xfId="11476"/>
    <cellStyle name="Navadno 3 3 2 2 5 5 3 2" xfId="25634"/>
    <cellStyle name="Navadno 3 3 2 2 5 5 4" xfId="15734"/>
    <cellStyle name="Navadno 3 3 2 2 5 5 5" xfId="29125"/>
    <cellStyle name="Navadno 3 3 2 2 5 5 6" xfId="32356"/>
    <cellStyle name="Navadno 3 3 2 2 5 6" xfId="1616"/>
    <cellStyle name="Navadno 3 3 2 2 5 6 2" xfId="18558"/>
    <cellStyle name="Navadno 3 3 2 2 5 7" xfId="5842"/>
    <cellStyle name="Navadno 3 3 2 2 5 7 2" xfId="20000"/>
    <cellStyle name="Navadno 3 3 2 2 5 8" xfId="10068"/>
    <cellStyle name="Navadno 3 3 2 2 5 8 2" xfId="24226"/>
    <cellStyle name="Navadno 3 3 2 2 5 9" xfId="14326"/>
    <cellStyle name="Navadno 3 3 2 2 6" xfId="202"/>
    <cellStyle name="Navadno 3 3 2 2 6 10" xfId="28453"/>
    <cellStyle name="Navadno 3 3 2 2 6 11" xfId="30533"/>
    <cellStyle name="Navadno 3 3 2 2 6 12" xfId="32357"/>
    <cellStyle name="Navadno 3 3 2 2 6 2" xfId="427"/>
    <cellStyle name="Navadno 3 3 2 2 6 2 10" xfId="30645"/>
    <cellStyle name="Navadno 3 3 2 2 6 2 11" xfId="32358"/>
    <cellStyle name="Navadno 3 3 2 2 6 2 2" xfId="1131"/>
    <cellStyle name="Navadno 3 3 2 2 6 2 2 10" xfId="32359"/>
    <cellStyle name="Navadno 3 3 2 2 6 2 2 2" xfId="5392"/>
    <cellStyle name="Navadno 3 3 2 2 6 2 2 2 2" xfId="9618"/>
    <cellStyle name="Navadno 3 3 2 2 6 2 2 2 2 2" xfId="23776"/>
    <cellStyle name="Navadno 3 3 2 2 6 2 2 2 3" xfId="13844"/>
    <cellStyle name="Navadno 3 3 2 2 6 2 2 2 3 2" xfId="28002"/>
    <cellStyle name="Navadno 3 3 2 2 6 2 2 2 4" xfId="18102"/>
    <cellStyle name="Navadno 3 3 2 2 6 2 2 2 5" xfId="30293"/>
    <cellStyle name="Navadno 3 3 2 2 6 2 2 2 6" xfId="32360"/>
    <cellStyle name="Navadno 3 3 2 2 6 2 2 3" xfId="3984"/>
    <cellStyle name="Navadno 3 3 2 2 6 2 2 3 2" xfId="8210"/>
    <cellStyle name="Navadno 3 3 2 2 6 2 2 3 2 2" xfId="22368"/>
    <cellStyle name="Navadno 3 3 2 2 6 2 2 3 3" xfId="12436"/>
    <cellStyle name="Navadno 3 3 2 2 6 2 2 3 3 2" xfId="26594"/>
    <cellStyle name="Navadno 3 3 2 2 6 2 2 3 4" xfId="16694"/>
    <cellStyle name="Navadno 3 3 2 2 6 2 2 3 5" xfId="29605"/>
    <cellStyle name="Navadno 3 3 2 2 6 2 2 3 6" xfId="32361"/>
    <cellStyle name="Navadno 3 3 2 2 6 2 2 4" xfId="2576"/>
    <cellStyle name="Navadno 3 3 2 2 6 2 2 4 2" xfId="19518"/>
    <cellStyle name="Navadno 3 3 2 2 6 2 2 5" xfId="6802"/>
    <cellStyle name="Navadno 3 3 2 2 6 2 2 5 2" xfId="20960"/>
    <cellStyle name="Navadno 3 3 2 2 6 2 2 6" xfId="11028"/>
    <cellStyle name="Navadno 3 3 2 2 6 2 2 6 2" xfId="25186"/>
    <cellStyle name="Navadno 3 3 2 2 6 2 2 7" xfId="15286"/>
    <cellStyle name="Navadno 3 3 2 2 6 2 2 8" xfId="28885"/>
    <cellStyle name="Navadno 3 3 2 2 6 2 2 9" xfId="30997"/>
    <cellStyle name="Navadno 3 3 2 2 6 2 3" xfId="4688"/>
    <cellStyle name="Navadno 3 3 2 2 6 2 3 2" xfId="8914"/>
    <cellStyle name="Navadno 3 3 2 2 6 2 3 2 2" xfId="23072"/>
    <cellStyle name="Navadno 3 3 2 2 6 2 3 3" xfId="13140"/>
    <cellStyle name="Navadno 3 3 2 2 6 2 3 3 2" xfId="27298"/>
    <cellStyle name="Navadno 3 3 2 2 6 2 3 4" xfId="17398"/>
    <cellStyle name="Navadno 3 3 2 2 6 2 3 5" xfId="29941"/>
    <cellStyle name="Navadno 3 3 2 2 6 2 3 6" xfId="32362"/>
    <cellStyle name="Navadno 3 3 2 2 6 2 4" xfId="3280"/>
    <cellStyle name="Navadno 3 3 2 2 6 2 4 2" xfId="7506"/>
    <cellStyle name="Navadno 3 3 2 2 6 2 4 2 2" xfId="21664"/>
    <cellStyle name="Navadno 3 3 2 2 6 2 4 3" xfId="11732"/>
    <cellStyle name="Navadno 3 3 2 2 6 2 4 3 2" xfId="25890"/>
    <cellStyle name="Navadno 3 3 2 2 6 2 4 4" xfId="15990"/>
    <cellStyle name="Navadno 3 3 2 2 6 2 4 5" xfId="29253"/>
    <cellStyle name="Navadno 3 3 2 2 6 2 4 6" xfId="32363"/>
    <cellStyle name="Navadno 3 3 2 2 6 2 5" xfId="1872"/>
    <cellStyle name="Navadno 3 3 2 2 6 2 5 2" xfId="18814"/>
    <cellStyle name="Navadno 3 3 2 2 6 2 6" xfId="6098"/>
    <cellStyle name="Navadno 3 3 2 2 6 2 6 2" xfId="20256"/>
    <cellStyle name="Navadno 3 3 2 2 6 2 7" xfId="10324"/>
    <cellStyle name="Navadno 3 3 2 2 6 2 7 2" xfId="24482"/>
    <cellStyle name="Navadno 3 3 2 2 6 2 8" xfId="14582"/>
    <cellStyle name="Navadno 3 3 2 2 6 2 9" xfId="28533"/>
    <cellStyle name="Navadno 3 3 2 2 6 3" xfId="779"/>
    <cellStyle name="Navadno 3 3 2 2 6 3 10" xfId="32364"/>
    <cellStyle name="Navadno 3 3 2 2 6 3 2" xfId="5040"/>
    <cellStyle name="Navadno 3 3 2 2 6 3 2 2" xfId="9266"/>
    <cellStyle name="Navadno 3 3 2 2 6 3 2 2 2" xfId="23424"/>
    <cellStyle name="Navadno 3 3 2 2 6 3 2 3" xfId="13492"/>
    <cellStyle name="Navadno 3 3 2 2 6 3 2 3 2" xfId="27650"/>
    <cellStyle name="Navadno 3 3 2 2 6 3 2 4" xfId="17750"/>
    <cellStyle name="Navadno 3 3 2 2 6 3 2 5" xfId="30117"/>
    <cellStyle name="Navadno 3 3 2 2 6 3 2 6" xfId="32365"/>
    <cellStyle name="Navadno 3 3 2 2 6 3 3" xfId="3632"/>
    <cellStyle name="Navadno 3 3 2 2 6 3 3 2" xfId="7858"/>
    <cellStyle name="Navadno 3 3 2 2 6 3 3 2 2" xfId="22016"/>
    <cellStyle name="Navadno 3 3 2 2 6 3 3 3" xfId="12084"/>
    <cellStyle name="Navadno 3 3 2 2 6 3 3 3 2" xfId="26242"/>
    <cellStyle name="Navadno 3 3 2 2 6 3 3 4" xfId="16342"/>
    <cellStyle name="Navadno 3 3 2 2 6 3 3 5" xfId="29429"/>
    <cellStyle name="Navadno 3 3 2 2 6 3 3 6" xfId="32366"/>
    <cellStyle name="Navadno 3 3 2 2 6 3 4" xfId="2224"/>
    <cellStyle name="Navadno 3 3 2 2 6 3 4 2" xfId="19166"/>
    <cellStyle name="Navadno 3 3 2 2 6 3 5" xfId="6450"/>
    <cellStyle name="Navadno 3 3 2 2 6 3 5 2" xfId="20608"/>
    <cellStyle name="Navadno 3 3 2 2 6 3 6" xfId="10676"/>
    <cellStyle name="Navadno 3 3 2 2 6 3 6 2" xfId="24834"/>
    <cellStyle name="Navadno 3 3 2 2 6 3 7" xfId="14934"/>
    <cellStyle name="Navadno 3 3 2 2 6 3 8" xfId="28709"/>
    <cellStyle name="Navadno 3 3 2 2 6 3 9" xfId="30821"/>
    <cellStyle name="Navadno 3 3 2 2 6 4" xfId="4464"/>
    <cellStyle name="Navadno 3 3 2 2 6 4 2" xfId="8690"/>
    <cellStyle name="Navadno 3 3 2 2 6 4 2 2" xfId="22848"/>
    <cellStyle name="Navadno 3 3 2 2 6 4 3" xfId="12916"/>
    <cellStyle name="Navadno 3 3 2 2 6 4 3 2" xfId="27074"/>
    <cellStyle name="Navadno 3 3 2 2 6 4 4" xfId="17174"/>
    <cellStyle name="Navadno 3 3 2 2 6 4 5" xfId="29829"/>
    <cellStyle name="Navadno 3 3 2 2 6 4 6" xfId="32367"/>
    <cellStyle name="Navadno 3 3 2 2 6 5" xfId="3056"/>
    <cellStyle name="Navadno 3 3 2 2 6 5 2" xfId="7282"/>
    <cellStyle name="Navadno 3 3 2 2 6 5 2 2" xfId="21440"/>
    <cellStyle name="Navadno 3 3 2 2 6 5 3" xfId="11508"/>
    <cellStyle name="Navadno 3 3 2 2 6 5 3 2" xfId="25666"/>
    <cellStyle name="Navadno 3 3 2 2 6 5 4" xfId="15766"/>
    <cellStyle name="Navadno 3 3 2 2 6 5 5" xfId="29141"/>
    <cellStyle name="Navadno 3 3 2 2 6 5 6" xfId="32368"/>
    <cellStyle name="Navadno 3 3 2 2 6 6" xfId="1648"/>
    <cellStyle name="Navadno 3 3 2 2 6 6 2" xfId="18590"/>
    <cellStyle name="Navadno 3 3 2 2 6 7" xfId="5874"/>
    <cellStyle name="Navadno 3 3 2 2 6 7 2" xfId="20032"/>
    <cellStyle name="Navadno 3 3 2 2 6 8" xfId="10100"/>
    <cellStyle name="Navadno 3 3 2 2 6 8 2" xfId="24258"/>
    <cellStyle name="Navadno 3 3 2 2 6 9" xfId="14358"/>
    <cellStyle name="Navadno 3 3 2 2 7" xfId="348"/>
    <cellStyle name="Navadno 3 3 2 2 7 10" xfId="28497"/>
    <cellStyle name="Navadno 3 3 2 2 7 11" xfId="30607"/>
    <cellStyle name="Navadno 3 3 2 2 7 12" xfId="32369"/>
    <cellStyle name="Navadno 3 3 2 2 7 2" xfId="700"/>
    <cellStyle name="Navadno 3 3 2 2 7 2 10" xfId="30783"/>
    <cellStyle name="Navadno 3 3 2 2 7 2 11" xfId="32370"/>
    <cellStyle name="Navadno 3 3 2 2 7 2 2" xfId="1404"/>
    <cellStyle name="Navadno 3 3 2 2 7 2 2 10" xfId="32371"/>
    <cellStyle name="Navadno 3 3 2 2 7 2 2 2" xfId="5665"/>
    <cellStyle name="Navadno 3 3 2 2 7 2 2 2 2" xfId="9891"/>
    <cellStyle name="Navadno 3 3 2 2 7 2 2 2 2 2" xfId="24049"/>
    <cellStyle name="Navadno 3 3 2 2 7 2 2 2 3" xfId="14117"/>
    <cellStyle name="Navadno 3 3 2 2 7 2 2 2 3 2" xfId="28275"/>
    <cellStyle name="Navadno 3 3 2 2 7 2 2 2 4" xfId="18375"/>
    <cellStyle name="Navadno 3 3 2 2 7 2 2 2 5" xfId="30431"/>
    <cellStyle name="Navadno 3 3 2 2 7 2 2 2 6" xfId="32372"/>
    <cellStyle name="Navadno 3 3 2 2 7 2 2 3" xfId="4257"/>
    <cellStyle name="Navadno 3 3 2 2 7 2 2 3 2" xfId="8483"/>
    <cellStyle name="Navadno 3 3 2 2 7 2 2 3 2 2" xfId="22641"/>
    <cellStyle name="Navadno 3 3 2 2 7 2 2 3 3" xfId="12709"/>
    <cellStyle name="Navadno 3 3 2 2 7 2 2 3 3 2" xfId="26867"/>
    <cellStyle name="Navadno 3 3 2 2 7 2 2 3 4" xfId="16967"/>
    <cellStyle name="Navadno 3 3 2 2 7 2 2 3 5" xfId="29743"/>
    <cellStyle name="Navadno 3 3 2 2 7 2 2 3 6" xfId="32373"/>
    <cellStyle name="Navadno 3 3 2 2 7 2 2 4" xfId="2849"/>
    <cellStyle name="Navadno 3 3 2 2 7 2 2 4 2" xfId="19791"/>
    <cellStyle name="Navadno 3 3 2 2 7 2 2 5" xfId="7075"/>
    <cellStyle name="Navadno 3 3 2 2 7 2 2 5 2" xfId="21233"/>
    <cellStyle name="Navadno 3 3 2 2 7 2 2 6" xfId="11301"/>
    <cellStyle name="Navadno 3 3 2 2 7 2 2 6 2" xfId="25459"/>
    <cellStyle name="Navadno 3 3 2 2 7 2 2 7" xfId="15559"/>
    <cellStyle name="Navadno 3 3 2 2 7 2 2 8" xfId="29023"/>
    <cellStyle name="Navadno 3 3 2 2 7 2 2 9" xfId="31135"/>
    <cellStyle name="Navadno 3 3 2 2 7 2 3" xfId="4961"/>
    <cellStyle name="Navadno 3 3 2 2 7 2 3 2" xfId="9187"/>
    <cellStyle name="Navadno 3 3 2 2 7 2 3 2 2" xfId="23345"/>
    <cellStyle name="Navadno 3 3 2 2 7 2 3 3" xfId="13413"/>
    <cellStyle name="Navadno 3 3 2 2 7 2 3 3 2" xfId="27571"/>
    <cellStyle name="Navadno 3 3 2 2 7 2 3 4" xfId="17671"/>
    <cellStyle name="Navadno 3 3 2 2 7 2 3 5" xfId="30079"/>
    <cellStyle name="Navadno 3 3 2 2 7 2 3 6" xfId="32374"/>
    <cellStyle name="Navadno 3 3 2 2 7 2 4" xfId="3553"/>
    <cellStyle name="Navadno 3 3 2 2 7 2 4 2" xfId="7779"/>
    <cellStyle name="Navadno 3 3 2 2 7 2 4 2 2" xfId="21937"/>
    <cellStyle name="Navadno 3 3 2 2 7 2 4 3" xfId="12005"/>
    <cellStyle name="Navadno 3 3 2 2 7 2 4 3 2" xfId="26163"/>
    <cellStyle name="Navadno 3 3 2 2 7 2 4 4" xfId="16263"/>
    <cellStyle name="Navadno 3 3 2 2 7 2 4 5" xfId="29391"/>
    <cellStyle name="Navadno 3 3 2 2 7 2 4 6" xfId="32375"/>
    <cellStyle name="Navadno 3 3 2 2 7 2 5" xfId="2145"/>
    <cellStyle name="Navadno 3 3 2 2 7 2 5 2" xfId="19087"/>
    <cellStyle name="Navadno 3 3 2 2 7 2 6" xfId="6371"/>
    <cellStyle name="Navadno 3 3 2 2 7 2 6 2" xfId="20529"/>
    <cellStyle name="Navadno 3 3 2 2 7 2 7" xfId="10597"/>
    <cellStyle name="Navadno 3 3 2 2 7 2 7 2" xfId="24755"/>
    <cellStyle name="Navadno 3 3 2 2 7 2 8" xfId="14855"/>
    <cellStyle name="Navadno 3 3 2 2 7 2 9" xfId="28671"/>
    <cellStyle name="Navadno 3 3 2 2 7 3" xfId="1052"/>
    <cellStyle name="Navadno 3 3 2 2 7 3 10" xfId="32376"/>
    <cellStyle name="Navadno 3 3 2 2 7 3 2" xfId="5313"/>
    <cellStyle name="Navadno 3 3 2 2 7 3 2 2" xfId="9539"/>
    <cellStyle name="Navadno 3 3 2 2 7 3 2 2 2" xfId="23697"/>
    <cellStyle name="Navadno 3 3 2 2 7 3 2 3" xfId="13765"/>
    <cellStyle name="Navadno 3 3 2 2 7 3 2 3 2" xfId="27923"/>
    <cellStyle name="Navadno 3 3 2 2 7 3 2 4" xfId="18023"/>
    <cellStyle name="Navadno 3 3 2 2 7 3 2 5" xfId="30255"/>
    <cellStyle name="Navadno 3 3 2 2 7 3 2 6" xfId="32377"/>
    <cellStyle name="Navadno 3 3 2 2 7 3 3" xfId="3905"/>
    <cellStyle name="Navadno 3 3 2 2 7 3 3 2" xfId="8131"/>
    <cellStyle name="Navadno 3 3 2 2 7 3 3 2 2" xfId="22289"/>
    <cellStyle name="Navadno 3 3 2 2 7 3 3 3" xfId="12357"/>
    <cellStyle name="Navadno 3 3 2 2 7 3 3 3 2" xfId="26515"/>
    <cellStyle name="Navadno 3 3 2 2 7 3 3 4" xfId="16615"/>
    <cellStyle name="Navadno 3 3 2 2 7 3 3 5" xfId="29567"/>
    <cellStyle name="Navadno 3 3 2 2 7 3 3 6" xfId="32378"/>
    <cellStyle name="Navadno 3 3 2 2 7 3 4" xfId="2497"/>
    <cellStyle name="Navadno 3 3 2 2 7 3 4 2" xfId="19439"/>
    <cellStyle name="Navadno 3 3 2 2 7 3 5" xfId="6723"/>
    <cellStyle name="Navadno 3 3 2 2 7 3 5 2" xfId="20881"/>
    <cellStyle name="Navadno 3 3 2 2 7 3 6" xfId="10949"/>
    <cellStyle name="Navadno 3 3 2 2 7 3 6 2" xfId="25107"/>
    <cellStyle name="Navadno 3 3 2 2 7 3 7" xfId="15207"/>
    <cellStyle name="Navadno 3 3 2 2 7 3 8" xfId="28847"/>
    <cellStyle name="Navadno 3 3 2 2 7 3 9" xfId="30959"/>
    <cellStyle name="Navadno 3 3 2 2 7 4" xfId="4609"/>
    <cellStyle name="Navadno 3 3 2 2 7 4 2" xfId="8835"/>
    <cellStyle name="Navadno 3 3 2 2 7 4 2 2" xfId="22993"/>
    <cellStyle name="Navadno 3 3 2 2 7 4 3" xfId="13061"/>
    <cellStyle name="Navadno 3 3 2 2 7 4 3 2" xfId="27219"/>
    <cellStyle name="Navadno 3 3 2 2 7 4 4" xfId="17319"/>
    <cellStyle name="Navadno 3 3 2 2 7 4 5" xfId="29903"/>
    <cellStyle name="Navadno 3 3 2 2 7 4 6" xfId="32379"/>
    <cellStyle name="Navadno 3 3 2 2 7 5" xfId="3201"/>
    <cellStyle name="Navadno 3 3 2 2 7 5 2" xfId="7427"/>
    <cellStyle name="Navadno 3 3 2 2 7 5 2 2" xfId="21585"/>
    <cellStyle name="Navadno 3 3 2 2 7 5 3" xfId="11653"/>
    <cellStyle name="Navadno 3 3 2 2 7 5 3 2" xfId="25811"/>
    <cellStyle name="Navadno 3 3 2 2 7 5 4" xfId="15911"/>
    <cellStyle name="Navadno 3 3 2 2 7 5 5" xfId="29215"/>
    <cellStyle name="Navadno 3 3 2 2 7 5 6" xfId="32380"/>
    <cellStyle name="Navadno 3 3 2 2 7 6" xfId="1793"/>
    <cellStyle name="Navadno 3 3 2 2 7 6 2" xfId="18735"/>
    <cellStyle name="Navadno 3 3 2 2 7 7" xfId="6019"/>
    <cellStyle name="Navadno 3 3 2 2 7 7 2" xfId="20177"/>
    <cellStyle name="Navadno 3 3 2 2 7 8" xfId="10245"/>
    <cellStyle name="Navadno 3 3 2 2 7 8 2" xfId="24403"/>
    <cellStyle name="Navadno 3 3 2 2 7 9" xfId="14503"/>
    <cellStyle name="Navadno 3 3 2 2 8" xfId="395"/>
    <cellStyle name="Navadno 3 3 2 2 8 10" xfId="30629"/>
    <cellStyle name="Navadno 3 3 2 2 8 11" xfId="32381"/>
    <cellStyle name="Navadno 3 3 2 2 8 2" xfId="1099"/>
    <cellStyle name="Navadno 3 3 2 2 8 2 10" xfId="32382"/>
    <cellStyle name="Navadno 3 3 2 2 8 2 2" xfId="5360"/>
    <cellStyle name="Navadno 3 3 2 2 8 2 2 2" xfId="9586"/>
    <cellStyle name="Navadno 3 3 2 2 8 2 2 2 2" xfId="23744"/>
    <cellStyle name="Navadno 3 3 2 2 8 2 2 3" xfId="13812"/>
    <cellStyle name="Navadno 3 3 2 2 8 2 2 3 2" xfId="27970"/>
    <cellStyle name="Navadno 3 3 2 2 8 2 2 4" xfId="18070"/>
    <cellStyle name="Navadno 3 3 2 2 8 2 2 5" xfId="30277"/>
    <cellStyle name="Navadno 3 3 2 2 8 2 2 6" xfId="32383"/>
    <cellStyle name="Navadno 3 3 2 2 8 2 3" xfId="3952"/>
    <cellStyle name="Navadno 3 3 2 2 8 2 3 2" xfId="8178"/>
    <cellStyle name="Navadno 3 3 2 2 8 2 3 2 2" xfId="22336"/>
    <cellStyle name="Navadno 3 3 2 2 8 2 3 3" xfId="12404"/>
    <cellStyle name="Navadno 3 3 2 2 8 2 3 3 2" xfId="26562"/>
    <cellStyle name="Navadno 3 3 2 2 8 2 3 4" xfId="16662"/>
    <cellStyle name="Navadno 3 3 2 2 8 2 3 5" xfId="29589"/>
    <cellStyle name="Navadno 3 3 2 2 8 2 3 6" xfId="32384"/>
    <cellStyle name="Navadno 3 3 2 2 8 2 4" xfId="2544"/>
    <cellStyle name="Navadno 3 3 2 2 8 2 4 2" xfId="19486"/>
    <cellStyle name="Navadno 3 3 2 2 8 2 5" xfId="6770"/>
    <cellStyle name="Navadno 3 3 2 2 8 2 5 2" xfId="20928"/>
    <cellStyle name="Navadno 3 3 2 2 8 2 6" xfId="10996"/>
    <cellStyle name="Navadno 3 3 2 2 8 2 6 2" xfId="25154"/>
    <cellStyle name="Navadno 3 3 2 2 8 2 7" xfId="15254"/>
    <cellStyle name="Navadno 3 3 2 2 8 2 8" xfId="28869"/>
    <cellStyle name="Navadno 3 3 2 2 8 2 9" xfId="30981"/>
    <cellStyle name="Navadno 3 3 2 2 8 3" xfId="4656"/>
    <cellStyle name="Navadno 3 3 2 2 8 3 2" xfId="8882"/>
    <cellStyle name="Navadno 3 3 2 2 8 3 2 2" xfId="23040"/>
    <cellStyle name="Navadno 3 3 2 2 8 3 3" xfId="13108"/>
    <cellStyle name="Navadno 3 3 2 2 8 3 3 2" xfId="27266"/>
    <cellStyle name="Navadno 3 3 2 2 8 3 4" xfId="17366"/>
    <cellStyle name="Navadno 3 3 2 2 8 3 5" xfId="29925"/>
    <cellStyle name="Navadno 3 3 2 2 8 3 6" xfId="32385"/>
    <cellStyle name="Navadno 3 3 2 2 8 4" xfId="3248"/>
    <cellStyle name="Navadno 3 3 2 2 8 4 2" xfId="7474"/>
    <cellStyle name="Navadno 3 3 2 2 8 4 2 2" xfId="21632"/>
    <cellStyle name="Navadno 3 3 2 2 8 4 3" xfId="11700"/>
    <cellStyle name="Navadno 3 3 2 2 8 4 3 2" xfId="25858"/>
    <cellStyle name="Navadno 3 3 2 2 8 4 4" xfId="15958"/>
    <cellStyle name="Navadno 3 3 2 2 8 4 5" xfId="29237"/>
    <cellStyle name="Navadno 3 3 2 2 8 4 6" xfId="32386"/>
    <cellStyle name="Navadno 3 3 2 2 8 5" xfId="1840"/>
    <cellStyle name="Navadno 3 3 2 2 8 5 2" xfId="18782"/>
    <cellStyle name="Navadno 3 3 2 2 8 6" xfId="6066"/>
    <cellStyle name="Navadno 3 3 2 2 8 6 2" xfId="20224"/>
    <cellStyle name="Navadno 3 3 2 2 8 7" xfId="10292"/>
    <cellStyle name="Navadno 3 3 2 2 8 7 2" xfId="24450"/>
    <cellStyle name="Navadno 3 3 2 2 8 8" xfId="14550"/>
    <cellStyle name="Navadno 3 3 2 2 8 9" xfId="28517"/>
    <cellStyle name="Navadno 3 3 2 2 9" xfId="747"/>
    <cellStyle name="Navadno 3 3 2 2 9 10" xfId="32387"/>
    <cellStyle name="Navadno 3 3 2 2 9 2" xfId="5008"/>
    <cellStyle name="Navadno 3 3 2 2 9 2 2" xfId="9234"/>
    <cellStyle name="Navadno 3 3 2 2 9 2 2 2" xfId="23392"/>
    <cellStyle name="Navadno 3 3 2 2 9 2 3" xfId="13460"/>
    <cellStyle name="Navadno 3 3 2 2 9 2 3 2" xfId="27618"/>
    <cellStyle name="Navadno 3 3 2 2 9 2 4" xfId="17718"/>
    <cellStyle name="Navadno 3 3 2 2 9 2 5" xfId="30101"/>
    <cellStyle name="Navadno 3 3 2 2 9 2 6" xfId="32388"/>
    <cellStyle name="Navadno 3 3 2 2 9 3" xfId="3600"/>
    <cellStyle name="Navadno 3 3 2 2 9 3 2" xfId="7826"/>
    <cellStyle name="Navadno 3 3 2 2 9 3 2 2" xfId="21984"/>
    <cellStyle name="Navadno 3 3 2 2 9 3 3" xfId="12052"/>
    <cellStyle name="Navadno 3 3 2 2 9 3 3 2" xfId="26210"/>
    <cellStyle name="Navadno 3 3 2 2 9 3 4" xfId="16310"/>
    <cellStyle name="Navadno 3 3 2 2 9 3 5" xfId="29413"/>
    <cellStyle name="Navadno 3 3 2 2 9 3 6" xfId="32389"/>
    <cellStyle name="Navadno 3 3 2 2 9 4" xfId="2192"/>
    <cellStyle name="Navadno 3 3 2 2 9 4 2" xfId="19134"/>
    <cellStyle name="Navadno 3 3 2 2 9 5" xfId="6418"/>
    <cellStyle name="Navadno 3 3 2 2 9 5 2" xfId="20576"/>
    <cellStyle name="Navadno 3 3 2 2 9 6" xfId="10644"/>
    <cellStyle name="Navadno 3 3 2 2 9 6 2" xfId="24802"/>
    <cellStyle name="Navadno 3 3 2 2 9 7" xfId="14902"/>
    <cellStyle name="Navadno 3 3 2 2 9 8" xfId="28693"/>
    <cellStyle name="Navadno 3 3 2 2 9 9" xfId="30805"/>
    <cellStyle name="Navadno 3 3 2 20" xfId="32252"/>
    <cellStyle name="Navadno 3 3 2 3" xfId="89"/>
    <cellStyle name="Navadno 3 3 2 3 10" xfId="9955"/>
    <cellStyle name="Navadno 3 3 2 3 10 2" xfId="24113"/>
    <cellStyle name="Navadno 3 3 2 3 11" xfId="14213"/>
    <cellStyle name="Navadno 3 3 2 3 12" xfId="28366"/>
    <cellStyle name="Navadno 3 3 2 3 13" xfId="30478"/>
    <cellStyle name="Navadno 3 3 2 3 14" xfId="32390"/>
    <cellStyle name="Navadno 3 3 2 3 2" xfId="249"/>
    <cellStyle name="Navadno 3 3 2 3 2 10" xfId="28398"/>
    <cellStyle name="Navadno 3 3 2 3 2 11" xfId="30558"/>
    <cellStyle name="Navadno 3 3 2 3 2 12" xfId="32391"/>
    <cellStyle name="Navadno 3 3 2 3 2 2" xfId="602"/>
    <cellStyle name="Navadno 3 3 2 3 2 2 10" xfId="30734"/>
    <cellStyle name="Navadno 3 3 2 3 2 2 11" xfId="32392"/>
    <cellStyle name="Navadno 3 3 2 3 2 2 2" xfId="1306"/>
    <cellStyle name="Navadno 3 3 2 3 2 2 2 10" xfId="32393"/>
    <cellStyle name="Navadno 3 3 2 3 2 2 2 2" xfId="5567"/>
    <cellStyle name="Navadno 3 3 2 3 2 2 2 2 2" xfId="9793"/>
    <cellStyle name="Navadno 3 3 2 3 2 2 2 2 2 2" xfId="23951"/>
    <cellStyle name="Navadno 3 3 2 3 2 2 2 2 3" xfId="14019"/>
    <cellStyle name="Navadno 3 3 2 3 2 2 2 2 3 2" xfId="28177"/>
    <cellStyle name="Navadno 3 3 2 3 2 2 2 2 4" xfId="18277"/>
    <cellStyle name="Navadno 3 3 2 3 2 2 2 2 5" xfId="30382"/>
    <cellStyle name="Navadno 3 3 2 3 2 2 2 2 6" xfId="32394"/>
    <cellStyle name="Navadno 3 3 2 3 2 2 2 3" xfId="4159"/>
    <cellStyle name="Navadno 3 3 2 3 2 2 2 3 2" xfId="8385"/>
    <cellStyle name="Navadno 3 3 2 3 2 2 2 3 2 2" xfId="22543"/>
    <cellStyle name="Navadno 3 3 2 3 2 2 2 3 3" xfId="12611"/>
    <cellStyle name="Navadno 3 3 2 3 2 2 2 3 3 2" xfId="26769"/>
    <cellStyle name="Navadno 3 3 2 3 2 2 2 3 4" xfId="16869"/>
    <cellStyle name="Navadno 3 3 2 3 2 2 2 3 5" xfId="29694"/>
    <cellStyle name="Navadno 3 3 2 3 2 2 2 3 6" xfId="32395"/>
    <cellStyle name="Navadno 3 3 2 3 2 2 2 4" xfId="2751"/>
    <cellStyle name="Navadno 3 3 2 3 2 2 2 4 2" xfId="19693"/>
    <cellStyle name="Navadno 3 3 2 3 2 2 2 5" xfId="6977"/>
    <cellStyle name="Navadno 3 3 2 3 2 2 2 5 2" xfId="21135"/>
    <cellStyle name="Navadno 3 3 2 3 2 2 2 6" xfId="11203"/>
    <cellStyle name="Navadno 3 3 2 3 2 2 2 6 2" xfId="25361"/>
    <cellStyle name="Navadno 3 3 2 3 2 2 2 7" xfId="15461"/>
    <cellStyle name="Navadno 3 3 2 3 2 2 2 8" xfId="28974"/>
    <cellStyle name="Navadno 3 3 2 3 2 2 2 9" xfId="31086"/>
    <cellStyle name="Navadno 3 3 2 3 2 2 3" xfId="4863"/>
    <cellStyle name="Navadno 3 3 2 3 2 2 3 2" xfId="9089"/>
    <cellStyle name="Navadno 3 3 2 3 2 2 3 2 2" xfId="23247"/>
    <cellStyle name="Navadno 3 3 2 3 2 2 3 3" xfId="13315"/>
    <cellStyle name="Navadno 3 3 2 3 2 2 3 3 2" xfId="27473"/>
    <cellStyle name="Navadno 3 3 2 3 2 2 3 4" xfId="17573"/>
    <cellStyle name="Navadno 3 3 2 3 2 2 3 5" xfId="30030"/>
    <cellStyle name="Navadno 3 3 2 3 2 2 3 6" xfId="32396"/>
    <cellStyle name="Navadno 3 3 2 3 2 2 4" xfId="3455"/>
    <cellStyle name="Navadno 3 3 2 3 2 2 4 2" xfId="7681"/>
    <cellStyle name="Navadno 3 3 2 3 2 2 4 2 2" xfId="21839"/>
    <cellStyle name="Navadno 3 3 2 3 2 2 4 3" xfId="11907"/>
    <cellStyle name="Navadno 3 3 2 3 2 2 4 3 2" xfId="26065"/>
    <cellStyle name="Navadno 3 3 2 3 2 2 4 4" xfId="16165"/>
    <cellStyle name="Navadno 3 3 2 3 2 2 4 5" xfId="29342"/>
    <cellStyle name="Navadno 3 3 2 3 2 2 4 6" xfId="32397"/>
    <cellStyle name="Navadno 3 3 2 3 2 2 5" xfId="2047"/>
    <cellStyle name="Navadno 3 3 2 3 2 2 5 2" xfId="18989"/>
    <cellStyle name="Navadno 3 3 2 3 2 2 6" xfId="6273"/>
    <cellStyle name="Navadno 3 3 2 3 2 2 6 2" xfId="20431"/>
    <cellStyle name="Navadno 3 3 2 3 2 2 7" xfId="10499"/>
    <cellStyle name="Navadno 3 3 2 3 2 2 7 2" xfId="24657"/>
    <cellStyle name="Navadno 3 3 2 3 2 2 8" xfId="14757"/>
    <cellStyle name="Navadno 3 3 2 3 2 2 9" xfId="28622"/>
    <cellStyle name="Navadno 3 3 2 3 2 3" xfId="954"/>
    <cellStyle name="Navadno 3 3 2 3 2 3 10" xfId="32398"/>
    <cellStyle name="Navadno 3 3 2 3 2 3 2" xfId="5215"/>
    <cellStyle name="Navadno 3 3 2 3 2 3 2 2" xfId="9441"/>
    <cellStyle name="Navadno 3 3 2 3 2 3 2 2 2" xfId="23599"/>
    <cellStyle name="Navadno 3 3 2 3 2 3 2 3" xfId="13667"/>
    <cellStyle name="Navadno 3 3 2 3 2 3 2 3 2" xfId="27825"/>
    <cellStyle name="Navadno 3 3 2 3 2 3 2 4" xfId="17925"/>
    <cellStyle name="Navadno 3 3 2 3 2 3 2 5" xfId="30206"/>
    <cellStyle name="Navadno 3 3 2 3 2 3 2 6" xfId="32399"/>
    <cellStyle name="Navadno 3 3 2 3 2 3 3" xfId="3807"/>
    <cellStyle name="Navadno 3 3 2 3 2 3 3 2" xfId="8033"/>
    <cellStyle name="Navadno 3 3 2 3 2 3 3 2 2" xfId="22191"/>
    <cellStyle name="Navadno 3 3 2 3 2 3 3 3" xfId="12259"/>
    <cellStyle name="Navadno 3 3 2 3 2 3 3 3 2" xfId="26417"/>
    <cellStyle name="Navadno 3 3 2 3 2 3 3 4" xfId="16517"/>
    <cellStyle name="Navadno 3 3 2 3 2 3 3 5" xfId="29518"/>
    <cellStyle name="Navadno 3 3 2 3 2 3 3 6" xfId="32400"/>
    <cellStyle name="Navadno 3 3 2 3 2 3 4" xfId="2399"/>
    <cellStyle name="Navadno 3 3 2 3 2 3 4 2" xfId="19341"/>
    <cellStyle name="Navadno 3 3 2 3 2 3 5" xfId="6625"/>
    <cellStyle name="Navadno 3 3 2 3 2 3 5 2" xfId="20783"/>
    <cellStyle name="Navadno 3 3 2 3 2 3 6" xfId="10851"/>
    <cellStyle name="Navadno 3 3 2 3 2 3 6 2" xfId="25009"/>
    <cellStyle name="Navadno 3 3 2 3 2 3 7" xfId="15109"/>
    <cellStyle name="Navadno 3 3 2 3 2 3 8" xfId="28798"/>
    <cellStyle name="Navadno 3 3 2 3 2 3 9" xfId="30910"/>
    <cellStyle name="Navadno 3 3 2 3 2 4" xfId="4511"/>
    <cellStyle name="Navadno 3 3 2 3 2 4 2" xfId="8737"/>
    <cellStyle name="Navadno 3 3 2 3 2 4 2 2" xfId="22895"/>
    <cellStyle name="Navadno 3 3 2 3 2 4 3" xfId="12963"/>
    <cellStyle name="Navadno 3 3 2 3 2 4 3 2" xfId="27121"/>
    <cellStyle name="Navadno 3 3 2 3 2 4 4" xfId="17221"/>
    <cellStyle name="Navadno 3 3 2 3 2 4 5" xfId="29854"/>
    <cellStyle name="Navadno 3 3 2 3 2 4 6" xfId="32401"/>
    <cellStyle name="Navadno 3 3 2 3 2 5" xfId="3103"/>
    <cellStyle name="Navadno 3 3 2 3 2 5 2" xfId="7329"/>
    <cellStyle name="Navadno 3 3 2 3 2 5 2 2" xfId="21487"/>
    <cellStyle name="Navadno 3 3 2 3 2 5 3" xfId="11555"/>
    <cellStyle name="Navadno 3 3 2 3 2 5 3 2" xfId="25713"/>
    <cellStyle name="Navadno 3 3 2 3 2 5 4" xfId="15813"/>
    <cellStyle name="Navadno 3 3 2 3 2 5 5" xfId="29166"/>
    <cellStyle name="Navadno 3 3 2 3 2 5 6" xfId="32402"/>
    <cellStyle name="Navadno 3 3 2 3 2 6" xfId="1695"/>
    <cellStyle name="Navadno 3 3 2 3 2 6 2" xfId="18637"/>
    <cellStyle name="Navadno 3 3 2 3 2 7" xfId="5921"/>
    <cellStyle name="Navadno 3 3 2 3 2 7 2" xfId="20079"/>
    <cellStyle name="Navadno 3 3 2 3 2 8" xfId="10147"/>
    <cellStyle name="Navadno 3 3 2 3 2 8 2" xfId="24305"/>
    <cellStyle name="Navadno 3 3 2 3 2 9" xfId="14405"/>
    <cellStyle name="Navadno 3 3 2 3 3" xfId="325"/>
    <cellStyle name="Navadno 3 3 2 3 3 10" xfId="28412"/>
    <cellStyle name="Navadno 3 3 2 3 3 11" xfId="30593"/>
    <cellStyle name="Navadno 3 3 2 3 3 12" xfId="32403"/>
    <cellStyle name="Navadno 3 3 2 3 3 2" xfId="677"/>
    <cellStyle name="Navadno 3 3 2 3 3 2 10" xfId="30769"/>
    <cellStyle name="Navadno 3 3 2 3 3 2 11" xfId="32404"/>
    <cellStyle name="Navadno 3 3 2 3 3 2 2" xfId="1381"/>
    <cellStyle name="Navadno 3 3 2 3 3 2 2 10" xfId="32405"/>
    <cellStyle name="Navadno 3 3 2 3 3 2 2 2" xfId="5642"/>
    <cellStyle name="Navadno 3 3 2 3 3 2 2 2 2" xfId="9868"/>
    <cellStyle name="Navadno 3 3 2 3 3 2 2 2 2 2" xfId="24026"/>
    <cellStyle name="Navadno 3 3 2 3 3 2 2 2 3" xfId="14094"/>
    <cellStyle name="Navadno 3 3 2 3 3 2 2 2 3 2" xfId="28252"/>
    <cellStyle name="Navadno 3 3 2 3 3 2 2 2 4" xfId="18352"/>
    <cellStyle name="Navadno 3 3 2 3 3 2 2 2 5" xfId="30417"/>
    <cellStyle name="Navadno 3 3 2 3 3 2 2 2 6" xfId="32406"/>
    <cellStyle name="Navadno 3 3 2 3 3 2 2 3" xfId="4234"/>
    <cellStyle name="Navadno 3 3 2 3 3 2 2 3 2" xfId="8460"/>
    <cellStyle name="Navadno 3 3 2 3 3 2 2 3 2 2" xfId="22618"/>
    <cellStyle name="Navadno 3 3 2 3 3 2 2 3 3" xfId="12686"/>
    <cellStyle name="Navadno 3 3 2 3 3 2 2 3 3 2" xfId="26844"/>
    <cellStyle name="Navadno 3 3 2 3 3 2 2 3 4" xfId="16944"/>
    <cellStyle name="Navadno 3 3 2 3 3 2 2 3 5" xfId="29729"/>
    <cellStyle name="Navadno 3 3 2 3 3 2 2 3 6" xfId="32407"/>
    <cellStyle name="Navadno 3 3 2 3 3 2 2 4" xfId="2826"/>
    <cellStyle name="Navadno 3 3 2 3 3 2 2 4 2" xfId="19768"/>
    <cellStyle name="Navadno 3 3 2 3 3 2 2 5" xfId="7052"/>
    <cellStyle name="Navadno 3 3 2 3 3 2 2 5 2" xfId="21210"/>
    <cellStyle name="Navadno 3 3 2 3 3 2 2 6" xfId="11278"/>
    <cellStyle name="Navadno 3 3 2 3 3 2 2 6 2" xfId="25436"/>
    <cellStyle name="Navadno 3 3 2 3 3 2 2 7" xfId="15536"/>
    <cellStyle name="Navadno 3 3 2 3 3 2 2 8" xfId="29009"/>
    <cellStyle name="Navadno 3 3 2 3 3 2 2 9" xfId="31121"/>
    <cellStyle name="Navadno 3 3 2 3 3 2 3" xfId="4938"/>
    <cellStyle name="Navadno 3 3 2 3 3 2 3 2" xfId="9164"/>
    <cellStyle name="Navadno 3 3 2 3 3 2 3 2 2" xfId="23322"/>
    <cellStyle name="Navadno 3 3 2 3 3 2 3 3" xfId="13390"/>
    <cellStyle name="Navadno 3 3 2 3 3 2 3 3 2" xfId="27548"/>
    <cellStyle name="Navadno 3 3 2 3 3 2 3 4" xfId="17648"/>
    <cellStyle name="Navadno 3 3 2 3 3 2 3 5" xfId="30065"/>
    <cellStyle name="Navadno 3 3 2 3 3 2 3 6" xfId="32408"/>
    <cellStyle name="Navadno 3 3 2 3 3 2 4" xfId="3530"/>
    <cellStyle name="Navadno 3 3 2 3 3 2 4 2" xfId="7756"/>
    <cellStyle name="Navadno 3 3 2 3 3 2 4 2 2" xfId="21914"/>
    <cellStyle name="Navadno 3 3 2 3 3 2 4 3" xfId="11982"/>
    <cellStyle name="Navadno 3 3 2 3 3 2 4 3 2" xfId="26140"/>
    <cellStyle name="Navadno 3 3 2 3 3 2 4 4" xfId="16240"/>
    <cellStyle name="Navadno 3 3 2 3 3 2 4 5" xfId="29377"/>
    <cellStyle name="Navadno 3 3 2 3 3 2 4 6" xfId="32409"/>
    <cellStyle name="Navadno 3 3 2 3 3 2 5" xfId="2122"/>
    <cellStyle name="Navadno 3 3 2 3 3 2 5 2" xfId="19064"/>
    <cellStyle name="Navadno 3 3 2 3 3 2 6" xfId="6348"/>
    <cellStyle name="Navadno 3 3 2 3 3 2 6 2" xfId="20506"/>
    <cellStyle name="Navadno 3 3 2 3 3 2 7" xfId="10574"/>
    <cellStyle name="Navadno 3 3 2 3 3 2 7 2" xfId="24732"/>
    <cellStyle name="Navadno 3 3 2 3 3 2 8" xfId="14832"/>
    <cellStyle name="Navadno 3 3 2 3 3 2 9" xfId="28657"/>
    <cellStyle name="Navadno 3 3 2 3 3 3" xfId="1029"/>
    <cellStyle name="Navadno 3 3 2 3 3 3 10" xfId="32410"/>
    <cellStyle name="Navadno 3 3 2 3 3 3 2" xfId="5290"/>
    <cellStyle name="Navadno 3 3 2 3 3 3 2 2" xfId="9516"/>
    <cellStyle name="Navadno 3 3 2 3 3 3 2 2 2" xfId="23674"/>
    <cellStyle name="Navadno 3 3 2 3 3 3 2 3" xfId="13742"/>
    <cellStyle name="Navadno 3 3 2 3 3 3 2 3 2" xfId="27900"/>
    <cellStyle name="Navadno 3 3 2 3 3 3 2 4" xfId="18000"/>
    <cellStyle name="Navadno 3 3 2 3 3 3 2 5" xfId="30241"/>
    <cellStyle name="Navadno 3 3 2 3 3 3 2 6" xfId="32411"/>
    <cellStyle name="Navadno 3 3 2 3 3 3 3" xfId="3882"/>
    <cellStyle name="Navadno 3 3 2 3 3 3 3 2" xfId="8108"/>
    <cellStyle name="Navadno 3 3 2 3 3 3 3 2 2" xfId="22266"/>
    <cellStyle name="Navadno 3 3 2 3 3 3 3 3" xfId="12334"/>
    <cellStyle name="Navadno 3 3 2 3 3 3 3 3 2" xfId="26492"/>
    <cellStyle name="Navadno 3 3 2 3 3 3 3 4" xfId="16592"/>
    <cellStyle name="Navadno 3 3 2 3 3 3 3 5" xfId="29553"/>
    <cellStyle name="Navadno 3 3 2 3 3 3 3 6" xfId="32412"/>
    <cellStyle name="Navadno 3 3 2 3 3 3 4" xfId="2474"/>
    <cellStyle name="Navadno 3 3 2 3 3 3 4 2" xfId="19416"/>
    <cellStyle name="Navadno 3 3 2 3 3 3 5" xfId="6700"/>
    <cellStyle name="Navadno 3 3 2 3 3 3 5 2" xfId="20858"/>
    <cellStyle name="Navadno 3 3 2 3 3 3 6" xfId="10926"/>
    <cellStyle name="Navadno 3 3 2 3 3 3 6 2" xfId="25084"/>
    <cellStyle name="Navadno 3 3 2 3 3 3 7" xfId="15184"/>
    <cellStyle name="Navadno 3 3 2 3 3 3 8" xfId="28833"/>
    <cellStyle name="Navadno 3 3 2 3 3 3 9" xfId="30945"/>
    <cellStyle name="Navadno 3 3 2 3 3 4" xfId="4586"/>
    <cellStyle name="Navadno 3 3 2 3 3 4 2" xfId="8812"/>
    <cellStyle name="Navadno 3 3 2 3 3 4 2 2" xfId="22970"/>
    <cellStyle name="Navadno 3 3 2 3 3 4 3" xfId="13038"/>
    <cellStyle name="Navadno 3 3 2 3 3 4 3 2" xfId="27196"/>
    <cellStyle name="Navadno 3 3 2 3 3 4 4" xfId="17296"/>
    <cellStyle name="Navadno 3 3 2 3 3 4 5" xfId="29889"/>
    <cellStyle name="Navadno 3 3 2 3 3 4 6" xfId="32413"/>
    <cellStyle name="Navadno 3 3 2 3 3 5" xfId="3178"/>
    <cellStyle name="Navadno 3 3 2 3 3 5 2" xfId="7404"/>
    <cellStyle name="Navadno 3 3 2 3 3 5 2 2" xfId="21562"/>
    <cellStyle name="Navadno 3 3 2 3 3 5 3" xfId="11630"/>
    <cellStyle name="Navadno 3 3 2 3 3 5 3 2" xfId="25788"/>
    <cellStyle name="Navadno 3 3 2 3 3 5 4" xfId="15888"/>
    <cellStyle name="Navadno 3 3 2 3 3 5 5" xfId="29201"/>
    <cellStyle name="Navadno 3 3 2 3 3 5 6" xfId="32414"/>
    <cellStyle name="Navadno 3 3 2 3 3 6" xfId="1770"/>
    <cellStyle name="Navadno 3 3 2 3 3 6 2" xfId="18712"/>
    <cellStyle name="Navadno 3 3 2 3 3 7" xfId="5996"/>
    <cellStyle name="Navadno 3 3 2 3 3 7 2" xfId="20154"/>
    <cellStyle name="Navadno 3 3 2 3 3 8" xfId="10222"/>
    <cellStyle name="Navadno 3 3 2 3 3 8 2" xfId="24380"/>
    <cellStyle name="Navadno 3 3 2 3 3 9" xfId="14480"/>
    <cellStyle name="Navadno 3 3 2 3 4" xfId="474"/>
    <cellStyle name="Navadno 3 3 2 3 4 10" xfId="30670"/>
    <cellStyle name="Navadno 3 3 2 3 4 11" xfId="32415"/>
    <cellStyle name="Navadno 3 3 2 3 4 2" xfId="1178"/>
    <cellStyle name="Navadno 3 3 2 3 4 2 10" xfId="32416"/>
    <cellStyle name="Navadno 3 3 2 3 4 2 2" xfId="5439"/>
    <cellStyle name="Navadno 3 3 2 3 4 2 2 2" xfId="9665"/>
    <cellStyle name="Navadno 3 3 2 3 4 2 2 2 2" xfId="23823"/>
    <cellStyle name="Navadno 3 3 2 3 4 2 2 3" xfId="13891"/>
    <cellStyle name="Navadno 3 3 2 3 4 2 2 3 2" xfId="28049"/>
    <cellStyle name="Navadno 3 3 2 3 4 2 2 4" xfId="18149"/>
    <cellStyle name="Navadno 3 3 2 3 4 2 2 5" xfId="30318"/>
    <cellStyle name="Navadno 3 3 2 3 4 2 2 6" xfId="32417"/>
    <cellStyle name="Navadno 3 3 2 3 4 2 3" xfId="4031"/>
    <cellStyle name="Navadno 3 3 2 3 4 2 3 2" xfId="8257"/>
    <cellStyle name="Navadno 3 3 2 3 4 2 3 2 2" xfId="22415"/>
    <cellStyle name="Navadno 3 3 2 3 4 2 3 3" xfId="12483"/>
    <cellStyle name="Navadno 3 3 2 3 4 2 3 3 2" xfId="26641"/>
    <cellStyle name="Navadno 3 3 2 3 4 2 3 4" xfId="16741"/>
    <cellStyle name="Navadno 3 3 2 3 4 2 3 5" xfId="29630"/>
    <cellStyle name="Navadno 3 3 2 3 4 2 3 6" xfId="32418"/>
    <cellStyle name="Navadno 3 3 2 3 4 2 4" xfId="2623"/>
    <cellStyle name="Navadno 3 3 2 3 4 2 4 2" xfId="19565"/>
    <cellStyle name="Navadno 3 3 2 3 4 2 5" xfId="6849"/>
    <cellStyle name="Navadno 3 3 2 3 4 2 5 2" xfId="21007"/>
    <cellStyle name="Navadno 3 3 2 3 4 2 6" xfId="11075"/>
    <cellStyle name="Navadno 3 3 2 3 4 2 6 2" xfId="25233"/>
    <cellStyle name="Navadno 3 3 2 3 4 2 7" xfId="15333"/>
    <cellStyle name="Navadno 3 3 2 3 4 2 8" xfId="28910"/>
    <cellStyle name="Navadno 3 3 2 3 4 2 9" xfId="31022"/>
    <cellStyle name="Navadno 3 3 2 3 4 3" xfId="4735"/>
    <cellStyle name="Navadno 3 3 2 3 4 3 2" xfId="8961"/>
    <cellStyle name="Navadno 3 3 2 3 4 3 2 2" xfId="23119"/>
    <cellStyle name="Navadno 3 3 2 3 4 3 3" xfId="13187"/>
    <cellStyle name="Navadno 3 3 2 3 4 3 3 2" xfId="27345"/>
    <cellStyle name="Navadno 3 3 2 3 4 3 4" xfId="17445"/>
    <cellStyle name="Navadno 3 3 2 3 4 3 5" xfId="29966"/>
    <cellStyle name="Navadno 3 3 2 3 4 3 6" xfId="32419"/>
    <cellStyle name="Navadno 3 3 2 3 4 4" xfId="3327"/>
    <cellStyle name="Navadno 3 3 2 3 4 4 2" xfId="7553"/>
    <cellStyle name="Navadno 3 3 2 3 4 4 2 2" xfId="21711"/>
    <cellStyle name="Navadno 3 3 2 3 4 4 3" xfId="11779"/>
    <cellStyle name="Navadno 3 3 2 3 4 4 3 2" xfId="25937"/>
    <cellStyle name="Navadno 3 3 2 3 4 4 4" xfId="16037"/>
    <cellStyle name="Navadno 3 3 2 3 4 4 5" xfId="29278"/>
    <cellStyle name="Navadno 3 3 2 3 4 4 6" xfId="32420"/>
    <cellStyle name="Navadno 3 3 2 3 4 5" xfId="1919"/>
    <cellStyle name="Navadno 3 3 2 3 4 5 2" xfId="18861"/>
    <cellStyle name="Navadno 3 3 2 3 4 6" xfId="6145"/>
    <cellStyle name="Navadno 3 3 2 3 4 6 2" xfId="20303"/>
    <cellStyle name="Navadno 3 3 2 3 4 7" xfId="10371"/>
    <cellStyle name="Navadno 3 3 2 3 4 7 2" xfId="24529"/>
    <cellStyle name="Navadno 3 3 2 3 4 8" xfId="14629"/>
    <cellStyle name="Navadno 3 3 2 3 4 9" xfId="28558"/>
    <cellStyle name="Navadno 3 3 2 3 5" xfId="826"/>
    <cellStyle name="Navadno 3 3 2 3 5 10" xfId="32421"/>
    <cellStyle name="Navadno 3 3 2 3 5 2" xfId="5087"/>
    <cellStyle name="Navadno 3 3 2 3 5 2 2" xfId="9313"/>
    <cellStyle name="Navadno 3 3 2 3 5 2 2 2" xfId="23471"/>
    <cellStyle name="Navadno 3 3 2 3 5 2 3" xfId="13539"/>
    <cellStyle name="Navadno 3 3 2 3 5 2 3 2" xfId="27697"/>
    <cellStyle name="Navadno 3 3 2 3 5 2 4" xfId="17797"/>
    <cellStyle name="Navadno 3 3 2 3 5 2 5" xfId="30142"/>
    <cellStyle name="Navadno 3 3 2 3 5 2 6" xfId="32422"/>
    <cellStyle name="Navadno 3 3 2 3 5 3" xfId="3679"/>
    <cellStyle name="Navadno 3 3 2 3 5 3 2" xfId="7905"/>
    <cellStyle name="Navadno 3 3 2 3 5 3 2 2" xfId="22063"/>
    <cellStyle name="Navadno 3 3 2 3 5 3 3" xfId="12131"/>
    <cellStyle name="Navadno 3 3 2 3 5 3 3 2" xfId="26289"/>
    <cellStyle name="Navadno 3 3 2 3 5 3 4" xfId="16389"/>
    <cellStyle name="Navadno 3 3 2 3 5 3 5" xfId="29454"/>
    <cellStyle name="Navadno 3 3 2 3 5 3 6" xfId="32423"/>
    <cellStyle name="Navadno 3 3 2 3 5 4" xfId="2271"/>
    <cellStyle name="Navadno 3 3 2 3 5 4 2" xfId="19213"/>
    <cellStyle name="Navadno 3 3 2 3 5 5" xfId="6497"/>
    <cellStyle name="Navadno 3 3 2 3 5 5 2" xfId="20655"/>
    <cellStyle name="Navadno 3 3 2 3 5 6" xfId="10723"/>
    <cellStyle name="Navadno 3 3 2 3 5 6 2" xfId="24881"/>
    <cellStyle name="Navadno 3 3 2 3 5 7" xfId="14981"/>
    <cellStyle name="Navadno 3 3 2 3 5 8" xfId="28734"/>
    <cellStyle name="Navadno 3 3 2 3 5 9" xfId="30846"/>
    <cellStyle name="Navadno 3 3 2 3 6" xfId="4351"/>
    <cellStyle name="Navadno 3 3 2 3 6 2" xfId="8577"/>
    <cellStyle name="Navadno 3 3 2 3 6 2 2" xfId="22735"/>
    <cellStyle name="Navadno 3 3 2 3 6 3" xfId="12803"/>
    <cellStyle name="Navadno 3 3 2 3 6 3 2" xfId="26961"/>
    <cellStyle name="Navadno 3 3 2 3 6 4" xfId="17061"/>
    <cellStyle name="Navadno 3 3 2 3 6 5" xfId="29774"/>
    <cellStyle name="Navadno 3 3 2 3 6 6" xfId="32424"/>
    <cellStyle name="Navadno 3 3 2 3 7" xfId="2943"/>
    <cellStyle name="Navadno 3 3 2 3 7 2" xfId="7169"/>
    <cellStyle name="Navadno 3 3 2 3 7 2 2" xfId="21327"/>
    <cellStyle name="Navadno 3 3 2 3 7 3" xfId="11395"/>
    <cellStyle name="Navadno 3 3 2 3 7 3 2" xfId="25553"/>
    <cellStyle name="Navadno 3 3 2 3 7 4" xfId="15653"/>
    <cellStyle name="Navadno 3 3 2 3 7 5" xfId="29086"/>
    <cellStyle name="Navadno 3 3 2 3 7 6" xfId="32425"/>
    <cellStyle name="Navadno 3 3 2 3 8" xfId="1503"/>
    <cellStyle name="Navadno 3 3 2 3 8 2" xfId="18445"/>
    <cellStyle name="Navadno 3 3 2 3 9" xfId="5729"/>
    <cellStyle name="Navadno 3 3 2 3 9 2" xfId="19887"/>
    <cellStyle name="Navadno 3 3 2 4" xfId="121"/>
    <cellStyle name="Navadno 3 3 2 4 10" xfId="14277"/>
    <cellStyle name="Navadno 3 3 2 4 11" xfId="28382"/>
    <cellStyle name="Navadno 3 3 2 4 12" xfId="30494"/>
    <cellStyle name="Navadno 3 3 2 4 13" xfId="32426"/>
    <cellStyle name="Navadno 3 3 2 4 2" xfId="281"/>
    <cellStyle name="Navadno 3 3 2 4 2 10" xfId="28478"/>
    <cellStyle name="Navadno 3 3 2 4 2 11" xfId="30574"/>
    <cellStyle name="Navadno 3 3 2 4 2 12" xfId="32427"/>
    <cellStyle name="Navadno 3 3 2 4 2 2" xfId="634"/>
    <cellStyle name="Navadno 3 3 2 4 2 2 10" xfId="30750"/>
    <cellStyle name="Navadno 3 3 2 4 2 2 11" xfId="32428"/>
    <cellStyle name="Navadno 3 3 2 4 2 2 2" xfId="1338"/>
    <cellStyle name="Navadno 3 3 2 4 2 2 2 10" xfId="32429"/>
    <cellStyle name="Navadno 3 3 2 4 2 2 2 2" xfId="5599"/>
    <cellStyle name="Navadno 3 3 2 4 2 2 2 2 2" xfId="9825"/>
    <cellStyle name="Navadno 3 3 2 4 2 2 2 2 2 2" xfId="23983"/>
    <cellStyle name="Navadno 3 3 2 4 2 2 2 2 3" xfId="14051"/>
    <cellStyle name="Navadno 3 3 2 4 2 2 2 2 3 2" xfId="28209"/>
    <cellStyle name="Navadno 3 3 2 4 2 2 2 2 4" xfId="18309"/>
    <cellStyle name="Navadno 3 3 2 4 2 2 2 2 5" xfId="30398"/>
    <cellStyle name="Navadno 3 3 2 4 2 2 2 2 6" xfId="32430"/>
    <cellStyle name="Navadno 3 3 2 4 2 2 2 3" xfId="4191"/>
    <cellStyle name="Navadno 3 3 2 4 2 2 2 3 2" xfId="8417"/>
    <cellStyle name="Navadno 3 3 2 4 2 2 2 3 2 2" xfId="22575"/>
    <cellStyle name="Navadno 3 3 2 4 2 2 2 3 3" xfId="12643"/>
    <cellStyle name="Navadno 3 3 2 4 2 2 2 3 3 2" xfId="26801"/>
    <cellStyle name="Navadno 3 3 2 4 2 2 2 3 4" xfId="16901"/>
    <cellStyle name="Navadno 3 3 2 4 2 2 2 3 5" xfId="29710"/>
    <cellStyle name="Navadno 3 3 2 4 2 2 2 3 6" xfId="32431"/>
    <cellStyle name="Navadno 3 3 2 4 2 2 2 4" xfId="2783"/>
    <cellStyle name="Navadno 3 3 2 4 2 2 2 4 2" xfId="19725"/>
    <cellStyle name="Navadno 3 3 2 4 2 2 2 5" xfId="7009"/>
    <cellStyle name="Navadno 3 3 2 4 2 2 2 5 2" xfId="21167"/>
    <cellStyle name="Navadno 3 3 2 4 2 2 2 6" xfId="11235"/>
    <cellStyle name="Navadno 3 3 2 4 2 2 2 6 2" xfId="25393"/>
    <cellStyle name="Navadno 3 3 2 4 2 2 2 7" xfId="15493"/>
    <cellStyle name="Navadno 3 3 2 4 2 2 2 8" xfId="28990"/>
    <cellStyle name="Navadno 3 3 2 4 2 2 2 9" xfId="31102"/>
    <cellStyle name="Navadno 3 3 2 4 2 2 3" xfId="4895"/>
    <cellStyle name="Navadno 3 3 2 4 2 2 3 2" xfId="9121"/>
    <cellStyle name="Navadno 3 3 2 4 2 2 3 2 2" xfId="23279"/>
    <cellStyle name="Navadno 3 3 2 4 2 2 3 3" xfId="13347"/>
    <cellStyle name="Navadno 3 3 2 4 2 2 3 3 2" xfId="27505"/>
    <cellStyle name="Navadno 3 3 2 4 2 2 3 4" xfId="17605"/>
    <cellStyle name="Navadno 3 3 2 4 2 2 3 5" xfId="30046"/>
    <cellStyle name="Navadno 3 3 2 4 2 2 3 6" xfId="32432"/>
    <cellStyle name="Navadno 3 3 2 4 2 2 4" xfId="3487"/>
    <cellStyle name="Navadno 3 3 2 4 2 2 4 2" xfId="7713"/>
    <cellStyle name="Navadno 3 3 2 4 2 2 4 2 2" xfId="21871"/>
    <cellStyle name="Navadno 3 3 2 4 2 2 4 3" xfId="11939"/>
    <cellStyle name="Navadno 3 3 2 4 2 2 4 3 2" xfId="26097"/>
    <cellStyle name="Navadno 3 3 2 4 2 2 4 4" xfId="16197"/>
    <cellStyle name="Navadno 3 3 2 4 2 2 4 5" xfId="29358"/>
    <cellStyle name="Navadno 3 3 2 4 2 2 4 6" xfId="32433"/>
    <cellStyle name="Navadno 3 3 2 4 2 2 5" xfId="2079"/>
    <cellStyle name="Navadno 3 3 2 4 2 2 5 2" xfId="19021"/>
    <cellStyle name="Navadno 3 3 2 4 2 2 6" xfId="6305"/>
    <cellStyle name="Navadno 3 3 2 4 2 2 6 2" xfId="20463"/>
    <cellStyle name="Navadno 3 3 2 4 2 2 7" xfId="10531"/>
    <cellStyle name="Navadno 3 3 2 4 2 2 7 2" xfId="24689"/>
    <cellStyle name="Navadno 3 3 2 4 2 2 8" xfId="14789"/>
    <cellStyle name="Navadno 3 3 2 4 2 2 9" xfId="28638"/>
    <cellStyle name="Navadno 3 3 2 4 2 3" xfId="986"/>
    <cellStyle name="Navadno 3 3 2 4 2 3 10" xfId="32434"/>
    <cellStyle name="Navadno 3 3 2 4 2 3 2" xfId="5247"/>
    <cellStyle name="Navadno 3 3 2 4 2 3 2 2" xfId="9473"/>
    <cellStyle name="Navadno 3 3 2 4 2 3 2 2 2" xfId="23631"/>
    <cellStyle name="Navadno 3 3 2 4 2 3 2 3" xfId="13699"/>
    <cellStyle name="Navadno 3 3 2 4 2 3 2 3 2" xfId="27857"/>
    <cellStyle name="Navadno 3 3 2 4 2 3 2 4" xfId="17957"/>
    <cellStyle name="Navadno 3 3 2 4 2 3 2 5" xfId="30222"/>
    <cellStyle name="Navadno 3 3 2 4 2 3 2 6" xfId="32435"/>
    <cellStyle name="Navadno 3 3 2 4 2 3 3" xfId="3839"/>
    <cellStyle name="Navadno 3 3 2 4 2 3 3 2" xfId="8065"/>
    <cellStyle name="Navadno 3 3 2 4 2 3 3 2 2" xfId="22223"/>
    <cellStyle name="Navadno 3 3 2 4 2 3 3 3" xfId="12291"/>
    <cellStyle name="Navadno 3 3 2 4 2 3 3 3 2" xfId="26449"/>
    <cellStyle name="Navadno 3 3 2 4 2 3 3 4" xfId="16549"/>
    <cellStyle name="Navadno 3 3 2 4 2 3 3 5" xfId="29534"/>
    <cellStyle name="Navadno 3 3 2 4 2 3 3 6" xfId="32436"/>
    <cellStyle name="Navadno 3 3 2 4 2 3 4" xfId="2431"/>
    <cellStyle name="Navadno 3 3 2 4 2 3 4 2" xfId="19373"/>
    <cellStyle name="Navadno 3 3 2 4 2 3 5" xfId="6657"/>
    <cellStyle name="Navadno 3 3 2 4 2 3 5 2" xfId="20815"/>
    <cellStyle name="Navadno 3 3 2 4 2 3 6" xfId="10883"/>
    <cellStyle name="Navadno 3 3 2 4 2 3 6 2" xfId="25041"/>
    <cellStyle name="Navadno 3 3 2 4 2 3 7" xfId="15141"/>
    <cellStyle name="Navadno 3 3 2 4 2 3 8" xfId="28814"/>
    <cellStyle name="Navadno 3 3 2 4 2 3 9" xfId="30926"/>
    <cellStyle name="Navadno 3 3 2 4 2 4" xfId="4543"/>
    <cellStyle name="Navadno 3 3 2 4 2 4 2" xfId="8769"/>
    <cellStyle name="Navadno 3 3 2 4 2 4 2 2" xfId="22927"/>
    <cellStyle name="Navadno 3 3 2 4 2 4 3" xfId="12995"/>
    <cellStyle name="Navadno 3 3 2 4 2 4 3 2" xfId="27153"/>
    <cellStyle name="Navadno 3 3 2 4 2 4 4" xfId="17253"/>
    <cellStyle name="Navadno 3 3 2 4 2 4 5" xfId="29870"/>
    <cellStyle name="Navadno 3 3 2 4 2 4 6" xfId="32437"/>
    <cellStyle name="Navadno 3 3 2 4 2 5" xfId="3135"/>
    <cellStyle name="Navadno 3 3 2 4 2 5 2" xfId="7361"/>
    <cellStyle name="Navadno 3 3 2 4 2 5 2 2" xfId="21519"/>
    <cellStyle name="Navadno 3 3 2 4 2 5 3" xfId="11587"/>
    <cellStyle name="Navadno 3 3 2 4 2 5 3 2" xfId="25745"/>
    <cellStyle name="Navadno 3 3 2 4 2 5 4" xfId="15845"/>
    <cellStyle name="Navadno 3 3 2 4 2 5 5" xfId="29182"/>
    <cellStyle name="Navadno 3 3 2 4 2 5 6" xfId="32438"/>
    <cellStyle name="Navadno 3 3 2 4 2 6" xfId="1727"/>
    <cellStyle name="Navadno 3 3 2 4 2 6 2" xfId="18669"/>
    <cellStyle name="Navadno 3 3 2 4 2 7" xfId="5953"/>
    <cellStyle name="Navadno 3 3 2 4 2 7 2" xfId="20111"/>
    <cellStyle name="Navadno 3 3 2 4 2 8" xfId="10179"/>
    <cellStyle name="Navadno 3 3 2 4 2 8 2" xfId="24337"/>
    <cellStyle name="Navadno 3 3 2 4 2 9" xfId="14437"/>
    <cellStyle name="Navadno 3 3 2 4 3" xfId="506"/>
    <cellStyle name="Navadno 3 3 2 4 3 10" xfId="30686"/>
    <cellStyle name="Navadno 3 3 2 4 3 11" xfId="32439"/>
    <cellStyle name="Navadno 3 3 2 4 3 2" xfId="1210"/>
    <cellStyle name="Navadno 3 3 2 4 3 2 10" xfId="32440"/>
    <cellStyle name="Navadno 3 3 2 4 3 2 2" xfId="5471"/>
    <cellStyle name="Navadno 3 3 2 4 3 2 2 2" xfId="9697"/>
    <cellStyle name="Navadno 3 3 2 4 3 2 2 2 2" xfId="23855"/>
    <cellStyle name="Navadno 3 3 2 4 3 2 2 3" xfId="13923"/>
    <cellStyle name="Navadno 3 3 2 4 3 2 2 3 2" xfId="28081"/>
    <cellStyle name="Navadno 3 3 2 4 3 2 2 4" xfId="18181"/>
    <cellStyle name="Navadno 3 3 2 4 3 2 2 5" xfId="30334"/>
    <cellStyle name="Navadno 3 3 2 4 3 2 2 6" xfId="32441"/>
    <cellStyle name="Navadno 3 3 2 4 3 2 3" xfId="4063"/>
    <cellStyle name="Navadno 3 3 2 4 3 2 3 2" xfId="8289"/>
    <cellStyle name="Navadno 3 3 2 4 3 2 3 2 2" xfId="22447"/>
    <cellStyle name="Navadno 3 3 2 4 3 2 3 3" xfId="12515"/>
    <cellStyle name="Navadno 3 3 2 4 3 2 3 3 2" xfId="26673"/>
    <cellStyle name="Navadno 3 3 2 4 3 2 3 4" xfId="16773"/>
    <cellStyle name="Navadno 3 3 2 4 3 2 3 5" xfId="29646"/>
    <cellStyle name="Navadno 3 3 2 4 3 2 3 6" xfId="32442"/>
    <cellStyle name="Navadno 3 3 2 4 3 2 4" xfId="2655"/>
    <cellStyle name="Navadno 3 3 2 4 3 2 4 2" xfId="19597"/>
    <cellStyle name="Navadno 3 3 2 4 3 2 5" xfId="6881"/>
    <cellStyle name="Navadno 3 3 2 4 3 2 5 2" xfId="21039"/>
    <cellStyle name="Navadno 3 3 2 4 3 2 6" xfId="11107"/>
    <cellStyle name="Navadno 3 3 2 4 3 2 6 2" xfId="25265"/>
    <cellStyle name="Navadno 3 3 2 4 3 2 7" xfId="15365"/>
    <cellStyle name="Navadno 3 3 2 4 3 2 8" xfId="28926"/>
    <cellStyle name="Navadno 3 3 2 4 3 2 9" xfId="31038"/>
    <cellStyle name="Navadno 3 3 2 4 3 3" xfId="4767"/>
    <cellStyle name="Navadno 3 3 2 4 3 3 2" xfId="8993"/>
    <cellStyle name="Navadno 3 3 2 4 3 3 2 2" xfId="23151"/>
    <cellStyle name="Navadno 3 3 2 4 3 3 3" xfId="13219"/>
    <cellStyle name="Navadno 3 3 2 4 3 3 3 2" xfId="27377"/>
    <cellStyle name="Navadno 3 3 2 4 3 3 4" xfId="17477"/>
    <cellStyle name="Navadno 3 3 2 4 3 3 5" xfId="29982"/>
    <cellStyle name="Navadno 3 3 2 4 3 3 6" xfId="32443"/>
    <cellStyle name="Navadno 3 3 2 4 3 4" xfId="3359"/>
    <cellStyle name="Navadno 3 3 2 4 3 4 2" xfId="7585"/>
    <cellStyle name="Navadno 3 3 2 4 3 4 2 2" xfId="21743"/>
    <cellStyle name="Navadno 3 3 2 4 3 4 3" xfId="11811"/>
    <cellStyle name="Navadno 3 3 2 4 3 4 3 2" xfId="25969"/>
    <cellStyle name="Navadno 3 3 2 4 3 4 4" xfId="16069"/>
    <cellStyle name="Navadno 3 3 2 4 3 4 5" xfId="29294"/>
    <cellStyle name="Navadno 3 3 2 4 3 4 6" xfId="32444"/>
    <cellStyle name="Navadno 3 3 2 4 3 5" xfId="1951"/>
    <cellStyle name="Navadno 3 3 2 4 3 5 2" xfId="18893"/>
    <cellStyle name="Navadno 3 3 2 4 3 6" xfId="6177"/>
    <cellStyle name="Navadno 3 3 2 4 3 6 2" xfId="20335"/>
    <cellStyle name="Navadno 3 3 2 4 3 7" xfId="10403"/>
    <cellStyle name="Navadno 3 3 2 4 3 7 2" xfId="24561"/>
    <cellStyle name="Navadno 3 3 2 4 3 8" xfId="14661"/>
    <cellStyle name="Navadno 3 3 2 4 3 9" xfId="28574"/>
    <cellStyle name="Navadno 3 3 2 4 4" xfId="858"/>
    <cellStyle name="Navadno 3 3 2 4 4 10" xfId="32445"/>
    <cellStyle name="Navadno 3 3 2 4 4 2" xfId="5119"/>
    <cellStyle name="Navadno 3 3 2 4 4 2 2" xfId="9345"/>
    <cellStyle name="Navadno 3 3 2 4 4 2 2 2" xfId="23503"/>
    <cellStyle name="Navadno 3 3 2 4 4 2 3" xfId="13571"/>
    <cellStyle name="Navadno 3 3 2 4 4 2 3 2" xfId="27729"/>
    <cellStyle name="Navadno 3 3 2 4 4 2 4" xfId="17829"/>
    <cellStyle name="Navadno 3 3 2 4 4 2 5" xfId="30158"/>
    <cellStyle name="Navadno 3 3 2 4 4 2 6" xfId="32446"/>
    <cellStyle name="Navadno 3 3 2 4 4 3" xfId="3711"/>
    <cellStyle name="Navadno 3 3 2 4 4 3 2" xfId="7937"/>
    <cellStyle name="Navadno 3 3 2 4 4 3 2 2" xfId="22095"/>
    <cellStyle name="Navadno 3 3 2 4 4 3 3" xfId="12163"/>
    <cellStyle name="Navadno 3 3 2 4 4 3 3 2" xfId="26321"/>
    <cellStyle name="Navadno 3 3 2 4 4 3 4" xfId="16421"/>
    <cellStyle name="Navadno 3 3 2 4 4 3 5" xfId="29470"/>
    <cellStyle name="Navadno 3 3 2 4 4 3 6" xfId="32447"/>
    <cellStyle name="Navadno 3 3 2 4 4 4" xfId="2303"/>
    <cellStyle name="Navadno 3 3 2 4 4 4 2" xfId="19245"/>
    <cellStyle name="Navadno 3 3 2 4 4 5" xfId="6529"/>
    <cellStyle name="Navadno 3 3 2 4 4 5 2" xfId="20687"/>
    <cellStyle name="Navadno 3 3 2 4 4 6" xfId="10755"/>
    <cellStyle name="Navadno 3 3 2 4 4 6 2" xfId="24913"/>
    <cellStyle name="Navadno 3 3 2 4 4 7" xfId="15013"/>
    <cellStyle name="Navadno 3 3 2 4 4 8" xfId="28750"/>
    <cellStyle name="Navadno 3 3 2 4 4 9" xfId="30862"/>
    <cellStyle name="Navadno 3 3 2 4 5" xfId="4383"/>
    <cellStyle name="Navadno 3 3 2 4 5 2" xfId="8609"/>
    <cellStyle name="Navadno 3 3 2 4 5 2 2" xfId="22767"/>
    <cellStyle name="Navadno 3 3 2 4 5 3" xfId="12835"/>
    <cellStyle name="Navadno 3 3 2 4 5 3 2" xfId="26993"/>
    <cellStyle name="Navadno 3 3 2 4 5 4" xfId="17093"/>
    <cellStyle name="Navadno 3 3 2 4 5 5" xfId="29790"/>
    <cellStyle name="Navadno 3 3 2 4 5 6" xfId="32448"/>
    <cellStyle name="Navadno 3 3 2 4 6" xfId="2975"/>
    <cellStyle name="Navadno 3 3 2 4 6 2" xfId="7201"/>
    <cellStyle name="Navadno 3 3 2 4 6 2 2" xfId="21359"/>
    <cellStyle name="Navadno 3 3 2 4 6 3" xfId="11427"/>
    <cellStyle name="Navadno 3 3 2 4 6 3 2" xfId="25585"/>
    <cellStyle name="Navadno 3 3 2 4 6 4" xfId="15685"/>
    <cellStyle name="Navadno 3 3 2 4 6 5" xfId="29102"/>
    <cellStyle name="Navadno 3 3 2 4 6 6" xfId="32449"/>
    <cellStyle name="Navadno 3 3 2 4 7" xfId="1567"/>
    <cellStyle name="Navadno 3 3 2 4 7 2" xfId="18509"/>
    <cellStyle name="Navadno 3 3 2 4 8" xfId="5793"/>
    <cellStyle name="Navadno 3 3 2 4 8 2" xfId="19951"/>
    <cellStyle name="Navadno 3 3 2 4 9" xfId="10019"/>
    <cellStyle name="Navadno 3 3 2 4 9 2" xfId="24177"/>
    <cellStyle name="Navadno 3 3 2 5" xfId="51"/>
    <cellStyle name="Navadno 3 3 2 5 10" xfId="14245"/>
    <cellStyle name="Navadno 3 3 2 5 11" xfId="28350"/>
    <cellStyle name="Navadno 3 3 2 5 12" xfId="30462"/>
    <cellStyle name="Navadno 3 3 2 5 13" xfId="32450"/>
    <cellStyle name="Navadno 3 3 2 5 2" xfId="217"/>
    <cellStyle name="Navadno 3 3 2 5 2 10" xfId="28462"/>
    <cellStyle name="Navadno 3 3 2 5 2 11" xfId="30542"/>
    <cellStyle name="Navadno 3 3 2 5 2 12" xfId="32451"/>
    <cellStyle name="Navadno 3 3 2 5 2 2" xfId="570"/>
    <cellStyle name="Navadno 3 3 2 5 2 2 10" xfId="30718"/>
    <cellStyle name="Navadno 3 3 2 5 2 2 11" xfId="32452"/>
    <cellStyle name="Navadno 3 3 2 5 2 2 2" xfId="1274"/>
    <cellStyle name="Navadno 3 3 2 5 2 2 2 10" xfId="32453"/>
    <cellStyle name="Navadno 3 3 2 5 2 2 2 2" xfId="5535"/>
    <cellStyle name="Navadno 3 3 2 5 2 2 2 2 2" xfId="9761"/>
    <cellStyle name="Navadno 3 3 2 5 2 2 2 2 2 2" xfId="23919"/>
    <cellStyle name="Navadno 3 3 2 5 2 2 2 2 3" xfId="13987"/>
    <cellStyle name="Navadno 3 3 2 5 2 2 2 2 3 2" xfId="28145"/>
    <cellStyle name="Navadno 3 3 2 5 2 2 2 2 4" xfId="18245"/>
    <cellStyle name="Navadno 3 3 2 5 2 2 2 2 5" xfId="30366"/>
    <cellStyle name="Navadno 3 3 2 5 2 2 2 2 6" xfId="32454"/>
    <cellStyle name="Navadno 3 3 2 5 2 2 2 3" xfId="4127"/>
    <cellStyle name="Navadno 3 3 2 5 2 2 2 3 2" xfId="8353"/>
    <cellStyle name="Navadno 3 3 2 5 2 2 2 3 2 2" xfId="22511"/>
    <cellStyle name="Navadno 3 3 2 5 2 2 2 3 3" xfId="12579"/>
    <cellStyle name="Navadno 3 3 2 5 2 2 2 3 3 2" xfId="26737"/>
    <cellStyle name="Navadno 3 3 2 5 2 2 2 3 4" xfId="16837"/>
    <cellStyle name="Navadno 3 3 2 5 2 2 2 3 5" xfId="29678"/>
    <cellStyle name="Navadno 3 3 2 5 2 2 2 3 6" xfId="32455"/>
    <cellStyle name="Navadno 3 3 2 5 2 2 2 4" xfId="2719"/>
    <cellStyle name="Navadno 3 3 2 5 2 2 2 4 2" xfId="19661"/>
    <cellStyle name="Navadno 3 3 2 5 2 2 2 5" xfId="6945"/>
    <cellStyle name="Navadno 3 3 2 5 2 2 2 5 2" xfId="21103"/>
    <cellStyle name="Navadno 3 3 2 5 2 2 2 6" xfId="11171"/>
    <cellStyle name="Navadno 3 3 2 5 2 2 2 6 2" xfId="25329"/>
    <cellStyle name="Navadno 3 3 2 5 2 2 2 7" xfId="15429"/>
    <cellStyle name="Navadno 3 3 2 5 2 2 2 8" xfId="28958"/>
    <cellStyle name="Navadno 3 3 2 5 2 2 2 9" xfId="31070"/>
    <cellStyle name="Navadno 3 3 2 5 2 2 3" xfId="4831"/>
    <cellStyle name="Navadno 3 3 2 5 2 2 3 2" xfId="9057"/>
    <cellStyle name="Navadno 3 3 2 5 2 2 3 2 2" xfId="23215"/>
    <cellStyle name="Navadno 3 3 2 5 2 2 3 3" xfId="13283"/>
    <cellStyle name="Navadno 3 3 2 5 2 2 3 3 2" xfId="27441"/>
    <cellStyle name="Navadno 3 3 2 5 2 2 3 4" xfId="17541"/>
    <cellStyle name="Navadno 3 3 2 5 2 2 3 5" xfId="30014"/>
    <cellStyle name="Navadno 3 3 2 5 2 2 3 6" xfId="32456"/>
    <cellStyle name="Navadno 3 3 2 5 2 2 4" xfId="3423"/>
    <cellStyle name="Navadno 3 3 2 5 2 2 4 2" xfId="7649"/>
    <cellStyle name="Navadno 3 3 2 5 2 2 4 2 2" xfId="21807"/>
    <cellStyle name="Navadno 3 3 2 5 2 2 4 3" xfId="11875"/>
    <cellStyle name="Navadno 3 3 2 5 2 2 4 3 2" xfId="26033"/>
    <cellStyle name="Navadno 3 3 2 5 2 2 4 4" xfId="16133"/>
    <cellStyle name="Navadno 3 3 2 5 2 2 4 5" xfId="29326"/>
    <cellStyle name="Navadno 3 3 2 5 2 2 4 6" xfId="32457"/>
    <cellStyle name="Navadno 3 3 2 5 2 2 5" xfId="2015"/>
    <cellStyle name="Navadno 3 3 2 5 2 2 5 2" xfId="18957"/>
    <cellStyle name="Navadno 3 3 2 5 2 2 6" xfId="6241"/>
    <cellStyle name="Navadno 3 3 2 5 2 2 6 2" xfId="20399"/>
    <cellStyle name="Navadno 3 3 2 5 2 2 7" xfId="10467"/>
    <cellStyle name="Navadno 3 3 2 5 2 2 7 2" xfId="24625"/>
    <cellStyle name="Navadno 3 3 2 5 2 2 8" xfId="14725"/>
    <cellStyle name="Navadno 3 3 2 5 2 2 9" xfId="28606"/>
    <cellStyle name="Navadno 3 3 2 5 2 3" xfId="922"/>
    <cellStyle name="Navadno 3 3 2 5 2 3 10" xfId="32458"/>
    <cellStyle name="Navadno 3 3 2 5 2 3 2" xfId="5183"/>
    <cellStyle name="Navadno 3 3 2 5 2 3 2 2" xfId="9409"/>
    <cellStyle name="Navadno 3 3 2 5 2 3 2 2 2" xfId="23567"/>
    <cellStyle name="Navadno 3 3 2 5 2 3 2 3" xfId="13635"/>
    <cellStyle name="Navadno 3 3 2 5 2 3 2 3 2" xfId="27793"/>
    <cellStyle name="Navadno 3 3 2 5 2 3 2 4" xfId="17893"/>
    <cellStyle name="Navadno 3 3 2 5 2 3 2 5" xfId="30190"/>
    <cellStyle name="Navadno 3 3 2 5 2 3 2 6" xfId="32459"/>
    <cellStyle name="Navadno 3 3 2 5 2 3 3" xfId="3775"/>
    <cellStyle name="Navadno 3 3 2 5 2 3 3 2" xfId="8001"/>
    <cellStyle name="Navadno 3 3 2 5 2 3 3 2 2" xfId="22159"/>
    <cellStyle name="Navadno 3 3 2 5 2 3 3 3" xfId="12227"/>
    <cellStyle name="Navadno 3 3 2 5 2 3 3 3 2" xfId="26385"/>
    <cellStyle name="Navadno 3 3 2 5 2 3 3 4" xfId="16485"/>
    <cellStyle name="Navadno 3 3 2 5 2 3 3 5" xfId="29502"/>
    <cellStyle name="Navadno 3 3 2 5 2 3 3 6" xfId="32460"/>
    <cellStyle name="Navadno 3 3 2 5 2 3 4" xfId="2367"/>
    <cellStyle name="Navadno 3 3 2 5 2 3 4 2" xfId="19309"/>
    <cellStyle name="Navadno 3 3 2 5 2 3 5" xfId="6593"/>
    <cellStyle name="Navadno 3 3 2 5 2 3 5 2" xfId="20751"/>
    <cellStyle name="Navadno 3 3 2 5 2 3 6" xfId="10819"/>
    <cellStyle name="Navadno 3 3 2 5 2 3 6 2" xfId="24977"/>
    <cellStyle name="Navadno 3 3 2 5 2 3 7" xfId="15077"/>
    <cellStyle name="Navadno 3 3 2 5 2 3 8" xfId="28782"/>
    <cellStyle name="Navadno 3 3 2 5 2 3 9" xfId="30894"/>
    <cellStyle name="Navadno 3 3 2 5 2 4" xfId="4479"/>
    <cellStyle name="Navadno 3 3 2 5 2 4 2" xfId="8705"/>
    <cellStyle name="Navadno 3 3 2 5 2 4 2 2" xfId="22863"/>
    <cellStyle name="Navadno 3 3 2 5 2 4 3" xfId="12931"/>
    <cellStyle name="Navadno 3 3 2 5 2 4 3 2" xfId="27089"/>
    <cellStyle name="Navadno 3 3 2 5 2 4 4" xfId="17189"/>
    <cellStyle name="Navadno 3 3 2 5 2 4 5" xfId="29838"/>
    <cellStyle name="Navadno 3 3 2 5 2 4 6" xfId="32461"/>
    <cellStyle name="Navadno 3 3 2 5 2 5" xfId="3071"/>
    <cellStyle name="Navadno 3 3 2 5 2 5 2" xfId="7297"/>
    <cellStyle name="Navadno 3 3 2 5 2 5 2 2" xfId="21455"/>
    <cellStyle name="Navadno 3 3 2 5 2 5 3" xfId="11523"/>
    <cellStyle name="Navadno 3 3 2 5 2 5 3 2" xfId="25681"/>
    <cellStyle name="Navadno 3 3 2 5 2 5 4" xfId="15781"/>
    <cellStyle name="Navadno 3 3 2 5 2 5 5" xfId="29150"/>
    <cellStyle name="Navadno 3 3 2 5 2 5 6" xfId="32462"/>
    <cellStyle name="Navadno 3 3 2 5 2 6" xfId="1663"/>
    <cellStyle name="Navadno 3 3 2 5 2 6 2" xfId="18605"/>
    <cellStyle name="Navadno 3 3 2 5 2 7" xfId="5889"/>
    <cellStyle name="Navadno 3 3 2 5 2 7 2" xfId="20047"/>
    <cellStyle name="Navadno 3 3 2 5 2 8" xfId="10115"/>
    <cellStyle name="Navadno 3 3 2 5 2 8 2" xfId="24273"/>
    <cellStyle name="Navadno 3 3 2 5 2 9" xfId="14373"/>
    <cellStyle name="Navadno 3 3 2 5 3" xfId="442"/>
    <cellStyle name="Navadno 3 3 2 5 3 10" xfId="30654"/>
    <cellStyle name="Navadno 3 3 2 5 3 11" xfId="32463"/>
    <cellStyle name="Navadno 3 3 2 5 3 2" xfId="1146"/>
    <cellStyle name="Navadno 3 3 2 5 3 2 10" xfId="32464"/>
    <cellStyle name="Navadno 3 3 2 5 3 2 2" xfId="5407"/>
    <cellStyle name="Navadno 3 3 2 5 3 2 2 2" xfId="9633"/>
    <cellStyle name="Navadno 3 3 2 5 3 2 2 2 2" xfId="23791"/>
    <cellStyle name="Navadno 3 3 2 5 3 2 2 3" xfId="13859"/>
    <cellStyle name="Navadno 3 3 2 5 3 2 2 3 2" xfId="28017"/>
    <cellStyle name="Navadno 3 3 2 5 3 2 2 4" xfId="18117"/>
    <cellStyle name="Navadno 3 3 2 5 3 2 2 5" xfId="30302"/>
    <cellStyle name="Navadno 3 3 2 5 3 2 2 6" xfId="32465"/>
    <cellStyle name="Navadno 3 3 2 5 3 2 3" xfId="3999"/>
    <cellStyle name="Navadno 3 3 2 5 3 2 3 2" xfId="8225"/>
    <cellStyle name="Navadno 3 3 2 5 3 2 3 2 2" xfId="22383"/>
    <cellStyle name="Navadno 3 3 2 5 3 2 3 3" xfId="12451"/>
    <cellStyle name="Navadno 3 3 2 5 3 2 3 3 2" xfId="26609"/>
    <cellStyle name="Navadno 3 3 2 5 3 2 3 4" xfId="16709"/>
    <cellStyle name="Navadno 3 3 2 5 3 2 3 5" xfId="29614"/>
    <cellStyle name="Navadno 3 3 2 5 3 2 3 6" xfId="32466"/>
    <cellStyle name="Navadno 3 3 2 5 3 2 4" xfId="2591"/>
    <cellStyle name="Navadno 3 3 2 5 3 2 4 2" xfId="19533"/>
    <cellStyle name="Navadno 3 3 2 5 3 2 5" xfId="6817"/>
    <cellStyle name="Navadno 3 3 2 5 3 2 5 2" xfId="20975"/>
    <cellStyle name="Navadno 3 3 2 5 3 2 6" xfId="11043"/>
    <cellStyle name="Navadno 3 3 2 5 3 2 6 2" xfId="25201"/>
    <cellStyle name="Navadno 3 3 2 5 3 2 7" xfId="15301"/>
    <cellStyle name="Navadno 3 3 2 5 3 2 8" xfId="28894"/>
    <cellStyle name="Navadno 3 3 2 5 3 2 9" xfId="31006"/>
    <cellStyle name="Navadno 3 3 2 5 3 3" xfId="4703"/>
    <cellStyle name="Navadno 3 3 2 5 3 3 2" xfId="8929"/>
    <cellStyle name="Navadno 3 3 2 5 3 3 2 2" xfId="23087"/>
    <cellStyle name="Navadno 3 3 2 5 3 3 3" xfId="13155"/>
    <cellStyle name="Navadno 3 3 2 5 3 3 3 2" xfId="27313"/>
    <cellStyle name="Navadno 3 3 2 5 3 3 4" xfId="17413"/>
    <cellStyle name="Navadno 3 3 2 5 3 3 5" xfId="29950"/>
    <cellStyle name="Navadno 3 3 2 5 3 3 6" xfId="32467"/>
    <cellStyle name="Navadno 3 3 2 5 3 4" xfId="3295"/>
    <cellStyle name="Navadno 3 3 2 5 3 4 2" xfId="7521"/>
    <cellStyle name="Navadno 3 3 2 5 3 4 2 2" xfId="21679"/>
    <cellStyle name="Navadno 3 3 2 5 3 4 3" xfId="11747"/>
    <cellStyle name="Navadno 3 3 2 5 3 4 3 2" xfId="25905"/>
    <cellStyle name="Navadno 3 3 2 5 3 4 4" xfId="16005"/>
    <cellStyle name="Navadno 3 3 2 5 3 4 5" xfId="29262"/>
    <cellStyle name="Navadno 3 3 2 5 3 4 6" xfId="32468"/>
    <cellStyle name="Navadno 3 3 2 5 3 5" xfId="1887"/>
    <cellStyle name="Navadno 3 3 2 5 3 5 2" xfId="18829"/>
    <cellStyle name="Navadno 3 3 2 5 3 6" xfId="6113"/>
    <cellStyle name="Navadno 3 3 2 5 3 6 2" xfId="20271"/>
    <cellStyle name="Navadno 3 3 2 5 3 7" xfId="10339"/>
    <cellStyle name="Navadno 3 3 2 5 3 7 2" xfId="24497"/>
    <cellStyle name="Navadno 3 3 2 5 3 8" xfId="14597"/>
    <cellStyle name="Navadno 3 3 2 5 3 9" xfId="28542"/>
    <cellStyle name="Navadno 3 3 2 5 4" xfId="794"/>
    <cellStyle name="Navadno 3 3 2 5 4 10" xfId="32469"/>
    <cellStyle name="Navadno 3 3 2 5 4 2" xfId="5055"/>
    <cellStyle name="Navadno 3 3 2 5 4 2 2" xfId="9281"/>
    <cellStyle name="Navadno 3 3 2 5 4 2 2 2" xfId="23439"/>
    <cellStyle name="Navadno 3 3 2 5 4 2 3" xfId="13507"/>
    <cellStyle name="Navadno 3 3 2 5 4 2 3 2" xfId="27665"/>
    <cellStyle name="Navadno 3 3 2 5 4 2 4" xfId="17765"/>
    <cellStyle name="Navadno 3 3 2 5 4 2 5" xfId="30126"/>
    <cellStyle name="Navadno 3 3 2 5 4 2 6" xfId="32470"/>
    <cellStyle name="Navadno 3 3 2 5 4 3" xfId="3647"/>
    <cellStyle name="Navadno 3 3 2 5 4 3 2" xfId="7873"/>
    <cellStyle name="Navadno 3 3 2 5 4 3 2 2" xfId="22031"/>
    <cellStyle name="Navadno 3 3 2 5 4 3 3" xfId="12099"/>
    <cellStyle name="Navadno 3 3 2 5 4 3 3 2" xfId="26257"/>
    <cellStyle name="Navadno 3 3 2 5 4 3 4" xfId="16357"/>
    <cellStyle name="Navadno 3 3 2 5 4 3 5" xfId="29438"/>
    <cellStyle name="Navadno 3 3 2 5 4 3 6" xfId="32471"/>
    <cellStyle name="Navadno 3 3 2 5 4 4" xfId="2239"/>
    <cellStyle name="Navadno 3 3 2 5 4 4 2" xfId="19181"/>
    <cellStyle name="Navadno 3 3 2 5 4 5" xfId="6465"/>
    <cellStyle name="Navadno 3 3 2 5 4 5 2" xfId="20623"/>
    <cellStyle name="Navadno 3 3 2 5 4 6" xfId="10691"/>
    <cellStyle name="Navadno 3 3 2 5 4 6 2" xfId="24849"/>
    <cellStyle name="Navadno 3 3 2 5 4 7" xfId="14949"/>
    <cellStyle name="Navadno 3 3 2 5 4 8" xfId="28718"/>
    <cellStyle name="Navadno 3 3 2 5 4 9" xfId="30830"/>
    <cellStyle name="Navadno 3 3 2 5 5" xfId="4319"/>
    <cellStyle name="Navadno 3 3 2 5 5 2" xfId="8545"/>
    <cellStyle name="Navadno 3 3 2 5 5 2 2" xfId="22703"/>
    <cellStyle name="Navadno 3 3 2 5 5 3" xfId="12771"/>
    <cellStyle name="Navadno 3 3 2 5 5 3 2" xfId="26929"/>
    <cellStyle name="Navadno 3 3 2 5 5 4" xfId="17029"/>
    <cellStyle name="Navadno 3 3 2 5 5 5" xfId="29758"/>
    <cellStyle name="Navadno 3 3 2 5 5 6" xfId="32472"/>
    <cellStyle name="Navadno 3 3 2 5 6" xfId="2911"/>
    <cellStyle name="Navadno 3 3 2 5 6 2" xfId="7137"/>
    <cellStyle name="Navadno 3 3 2 5 6 2 2" xfId="21295"/>
    <cellStyle name="Navadno 3 3 2 5 6 3" xfId="11363"/>
    <cellStyle name="Navadno 3 3 2 5 6 3 2" xfId="25521"/>
    <cellStyle name="Navadno 3 3 2 5 6 4" xfId="15621"/>
    <cellStyle name="Navadno 3 3 2 5 6 5" xfId="29070"/>
    <cellStyle name="Navadno 3 3 2 5 6 6" xfId="32473"/>
    <cellStyle name="Navadno 3 3 2 5 7" xfId="1535"/>
    <cellStyle name="Navadno 3 3 2 5 7 2" xfId="18477"/>
    <cellStyle name="Navadno 3 3 2 5 8" xfId="5761"/>
    <cellStyle name="Navadno 3 3 2 5 8 2" xfId="19919"/>
    <cellStyle name="Navadno 3 3 2 5 9" xfId="9987"/>
    <cellStyle name="Navadno 3 3 2 5 9 2" xfId="24145"/>
    <cellStyle name="Navadno 3 3 2 6" xfId="154"/>
    <cellStyle name="Navadno 3 3 2 6 10" xfId="28429"/>
    <cellStyle name="Navadno 3 3 2 6 11" xfId="30509"/>
    <cellStyle name="Navadno 3 3 2 6 12" xfId="32474"/>
    <cellStyle name="Navadno 3 3 2 6 2" xfId="539"/>
    <cellStyle name="Navadno 3 3 2 6 2 10" xfId="30701"/>
    <cellStyle name="Navadno 3 3 2 6 2 11" xfId="32475"/>
    <cellStyle name="Navadno 3 3 2 6 2 2" xfId="1243"/>
    <cellStyle name="Navadno 3 3 2 6 2 2 10" xfId="32476"/>
    <cellStyle name="Navadno 3 3 2 6 2 2 2" xfId="5504"/>
    <cellStyle name="Navadno 3 3 2 6 2 2 2 2" xfId="9730"/>
    <cellStyle name="Navadno 3 3 2 6 2 2 2 2 2" xfId="23888"/>
    <cellStyle name="Navadno 3 3 2 6 2 2 2 3" xfId="13956"/>
    <cellStyle name="Navadno 3 3 2 6 2 2 2 3 2" xfId="28114"/>
    <cellStyle name="Navadno 3 3 2 6 2 2 2 4" xfId="18214"/>
    <cellStyle name="Navadno 3 3 2 6 2 2 2 5" xfId="30349"/>
    <cellStyle name="Navadno 3 3 2 6 2 2 2 6" xfId="32477"/>
    <cellStyle name="Navadno 3 3 2 6 2 2 3" xfId="4096"/>
    <cellStyle name="Navadno 3 3 2 6 2 2 3 2" xfId="8322"/>
    <cellStyle name="Navadno 3 3 2 6 2 2 3 2 2" xfId="22480"/>
    <cellStyle name="Navadno 3 3 2 6 2 2 3 3" xfId="12548"/>
    <cellStyle name="Navadno 3 3 2 6 2 2 3 3 2" xfId="26706"/>
    <cellStyle name="Navadno 3 3 2 6 2 2 3 4" xfId="16806"/>
    <cellStyle name="Navadno 3 3 2 6 2 2 3 5" xfId="29661"/>
    <cellStyle name="Navadno 3 3 2 6 2 2 3 6" xfId="32478"/>
    <cellStyle name="Navadno 3 3 2 6 2 2 4" xfId="2688"/>
    <cellStyle name="Navadno 3 3 2 6 2 2 4 2" xfId="19630"/>
    <cellStyle name="Navadno 3 3 2 6 2 2 5" xfId="6914"/>
    <cellStyle name="Navadno 3 3 2 6 2 2 5 2" xfId="21072"/>
    <cellStyle name="Navadno 3 3 2 6 2 2 6" xfId="11140"/>
    <cellStyle name="Navadno 3 3 2 6 2 2 6 2" xfId="25298"/>
    <cellStyle name="Navadno 3 3 2 6 2 2 7" xfId="15398"/>
    <cellStyle name="Navadno 3 3 2 6 2 2 8" xfId="28941"/>
    <cellStyle name="Navadno 3 3 2 6 2 2 9" xfId="31053"/>
    <cellStyle name="Navadno 3 3 2 6 2 3" xfId="4800"/>
    <cellStyle name="Navadno 3 3 2 6 2 3 2" xfId="9026"/>
    <cellStyle name="Navadno 3 3 2 6 2 3 2 2" xfId="23184"/>
    <cellStyle name="Navadno 3 3 2 6 2 3 3" xfId="13252"/>
    <cellStyle name="Navadno 3 3 2 6 2 3 3 2" xfId="27410"/>
    <cellStyle name="Navadno 3 3 2 6 2 3 4" xfId="17510"/>
    <cellStyle name="Navadno 3 3 2 6 2 3 5" xfId="29997"/>
    <cellStyle name="Navadno 3 3 2 6 2 3 6" xfId="32479"/>
    <cellStyle name="Navadno 3 3 2 6 2 4" xfId="3392"/>
    <cellStyle name="Navadno 3 3 2 6 2 4 2" xfId="7618"/>
    <cellStyle name="Navadno 3 3 2 6 2 4 2 2" xfId="21776"/>
    <cellStyle name="Navadno 3 3 2 6 2 4 3" xfId="11844"/>
    <cellStyle name="Navadno 3 3 2 6 2 4 3 2" xfId="26002"/>
    <cellStyle name="Navadno 3 3 2 6 2 4 4" xfId="16102"/>
    <cellStyle name="Navadno 3 3 2 6 2 4 5" xfId="29309"/>
    <cellStyle name="Navadno 3 3 2 6 2 4 6" xfId="32480"/>
    <cellStyle name="Navadno 3 3 2 6 2 5" xfId="1984"/>
    <cellStyle name="Navadno 3 3 2 6 2 5 2" xfId="18926"/>
    <cellStyle name="Navadno 3 3 2 6 2 6" xfId="6210"/>
    <cellStyle name="Navadno 3 3 2 6 2 6 2" xfId="20368"/>
    <cellStyle name="Navadno 3 3 2 6 2 7" xfId="10436"/>
    <cellStyle name="Navadno 3 3 2 6 2 7 2" xfId="24594"/>
    <cellStyle name="Navadno 3 3 2 6 2 8" xfId="14694"/>
    <cellStyle name="Navadno 3 3 2 6 2 9" xfId="28589"/>
    <cellStyle name="Navadno 3 3 2 6 3" xfId="891"/>
    <cellStyle name="Navadno 3 3 2 6 3 10" xfId="32481"/>
    <cellStyle name="Navadno 3 3 2 6 3 2" xfId="5152"/>
    <cellStyle name="Navadno 3 3 2 6 3 2 2" xfId="9378"/>
    <cellStyle name="Navadno 3 3 2 6 3 2 2 2" xfId="23536"/>
    <cellStyle name="Navadno 3 3 2 6 3 2 3" xfId="13604"/>
    <cellStyle name="Navadno 3 3 2 6 3 2 3 2" xfId="27762"/>
    <cellStyle name="Navadno 3 3 2 6 3 2 4" xfId="17862"/>
    <cellStyle name="Navadno 3 3 2 6 3 2 5" xfId="30173"/>
    <cellStyle name="Navadno 3 3 2 6 3 2 6" xfId="32482"/>
    <cellStyle name="Navadno 3 3 2 6 3 3" xfId="3744"/>
    <cellStyle name="Navadno 3 3 2 6 3 3 2" xfId="7970"/>
    <cellStyle name="Navadno 3 3 2 6 3 3 2 2" xfId="22128"/>
    <cellStyle name="Navadno 3 3 2 6 3 3 3" xfId="12196"/>
    <cellStyle name="Navadno 3 3 2 6 3 3 3 2" xfId="26354"/>
    <cellStyle name="Navadno 3 3 2 6 3 3 4" xfId="16454"/>
    <cellStyle name="Navadno 3 3 2 6 3 3 5" xfId="29485"/>
    <cellStyle name="Navadno 3 3 2 6 3 3 6" xfId="32483"/>
    <cellStyle name="Navadno 3 3 2 6 3 4" xfId="2336"/>
    <cellStyle name="Navadno 3 3 2 6 3 4 2" xfId="19278"/>
    <cellStyle name="Navadno 3 3 2 6 3 5" xfId="6562"/>
    <cellStyle name="Navadno 3 3 2 6 3 5 2" xfId="20720"/>
    <cellStyle name="Navadno 3 3 2 6 3 6" xfId="10788"/>
    <cellStyle name="Navadno 3 3 2 6 3 6 2" xfId="24946"/>
    <cellStyle name="Navadno 3 3 2 6 3 7" xfId="15046"/>
    <cellStyle name="Navadno 3 3 2 6 3 8" xfId="28765"/>
    <cellStyle name="Navadno 3 3 2 6 3 9" xfId="30877"/>
    <cellStyle name="Navadno 3 3 2 6 4" xfId="4416"/>
    <cellStyle name="Navadno 3 3 2 6 4 2" xfId="8642"/>
    <cellStyle name="Navadno 3 3 2 6 4 2 2" xfId="22800"/>
    <cellStyle name="Navadno 3 3 2 6 4 3" xfId="12868"/>
    <cellStyle name="Navadno 3 3 2 6 4 3 2" xfId="27026"/>
    <cellStyle name="Navadno 3 3 2 6 4 4" xfId="17126"/>
    <cellStyle name="Navadno 3 3 2 6 4 5" xfId="29805"/>
    <cellStyle name="Navadno 3 3 2 6 4 6" xfId="32484"/>
    <cellStyle name="Navadno 3 3 2 6 5" xfId="3008"/>
    <cellStyle name="Navadno 3 3 2 6 5 2" xfId="7234"/>
    <cellStyle name="Navadno 3 3 2 6 5 2 2" xfId="21392"/>
    <cellStyle name="Navadno 3 3 2 6 5 3" xfId="11460"/>
    <cellStyle name="Navadno 3 3 2 6 5 3 2" xfId="25618"/>
    <cellStyle name="Navadno 3 3 2 6 5 4" xfId="15718"/>
    <cellStyle name="Navadno 3 3 2 6 5 5" xfId="29117"/>
    <cellStyle name="Navadno 3 3 2 6 5 6" xfId="32485"/>
    <cellStyle name="Navadno 3 3 2 6 6" xfId="1600"/>
    <cellStyle name="Navadno 3 3 2 6 6 2" xfId="18542"/>
    <cellStyle name="Navadno 3 3 2 6 7" xfId="5826"/>
    <cellStyle name="Navadno 3 3 2 6 7 2" xfId="19984"/>
    <cellStyle name="Navadno 3 3 2 6 8" xfId="10052"/>
    <cellStyle name="Navadno 3 3 2 6 8 2" xfId="24210"/>
    <cellStyle name="Navadno 3 3 2 6 9" xfId="14310"/>
    <cellStyle name="Navadno 3 3 2 7" xfId="186"/>
    <cellStyle name="Navadno 3 3 2 7 10" xfId="28445"/>
    <cellStyle name="Navadno 3 3 2 7 11" xfId="30525"/>
    <cellStyle name="Navadno 3 3 2 7 12" xfId="32486"/>
    <cellStyle name="Navadno 3 3 2 7 2" xfId="411"/>
    <cellStyle name="Navadno 3 3 2 7 2 10" xfId="30637"/>
    <cellStyle name="Navadno 3 3 2 7 2 11" xfId="32487"/>
    <cellStyle name="Navadno 3 3 2 7 2 2" xfId="1115"/>
    <cellStyle name="Navadno 3 3 2 7 2 2 10" xfId="32488"/>
    <cellStyle name="Navadno 3 3 2 7 2 2 2" xfId="5376"/>
    <cellStyle name="Navadno 3 3 2 7 2 2 2 2" xfId="9602"/>
    <cellStyle name="Navadno 3 3 2 7 2 2 2 2 2" xfId="23760"/>
    <cellStyle name="Navadno 3 3 2 7 2 2 2 3" xfId="13828"/>
    <cellStyle name="Navadno 3 3 2 7 2 2 2 3 2" xfId="27986"/>
    <cellStyle name="Navadno 3 3 2 7 2 2 2 4" xfId="18086"/>
    <cellStyle name="Navadno 3 3 2 7 2 2 2 5" xfId="30285"/>
    <cellStyle name="Navadno 3 3 2 7 2 2 2 6" xfId="32489"/>
    <cellStyle name="Navadno 3 3 2 7 2 2 3" xfId="3968"/>
    <cellStyle name="Navadno 3 3 2 7 2 2 3 2" xfId="8194"/>
    <cellStyle name="Navadno 3 3 2 7 2 2 3 2 2" xfId="22352"/>
    <cellStyle name="Navadno 3 3 2 7 2 2 3 3" xfId="12420"/>
    <cellStyle name="Navadno 3 3 2 7 2 2 3 3 2" xfId="26578"/>
    <cellStyle name="Navadno 3 3 2 7 2 2 3 4" xfId="16678"/>
    <cellStyle name="Navadno 3 3 2 7 2 2 3 5" xfId="29597"/>
    <cellStyle name="Navadno 3 3 2 7 2 2 3 6" xfId="32490"/>
    <cellStyle name="Navadno 3 3 2 7 2 2 4" xfId="2560"/>
    <cellStyle name="Navadno 3 3 2 7 2 2 4 2" xfId="19502"/>
    <cellStyle name="Navadno 3 3 2 7 2 2 5" xfId="6786"/>
    <cellStyle name="Navadno 3 3 2 7 2 2 5 2" xfId="20944"/>
    <cellStyle name="Navadno 3 3 2 7 2 2 6" xfId="11012"/>
    <cellStyle name="Navadno 3 3 2 7 2 2 6 2" xfId="25170"/>
    <cellStyle name="Navadno 3 3 2 7 2 2 7" xfId="15270"/>
    <cellStyle name="Navadno 3 3 2 7 2 2 8" xfId="28877"/>
    <cellStyle name="Navadno 3 3 2 7 2 2 9" xfId="30989"/>
    <cellStyle name="Navadno 3 3 2 7 2 3" xfId="4672"/>
    <cellStyle name="Navadno 3 3 2 7 2 3 2" xfId="8898"/>
    <cellStyle name="Navadno 3 3 2 7 2 3 2 2" xfId="23056"/>
    <cellStyle name="Navadno 3 3 2 7 2 3 3" xfId="13124"/>
    <cellStyle name="Navadno 3 3 2 7 2 3 3 2" xfId="27282"/>
    <cellStyle name="Navadno 3 3 2 7 2 3 4" xfId="17382"/>
    <cellStyle name="Navadno 3 3 2 7 2 3 5" xfId="29933"/>
    <cellStyle name="Navadno 3 3 2 7 2 3 6" xfId="32491"/>
    <cellStyle name="Navadno 3 3 2 7 2 4" xfId="3264"/>
    <cellStyle name="Navadno 3 3 2 7 2 4 2" xfId="7490"/>
    <cellStyle name="Navadno 3 3 2 7 2 4 2 2" xfId="21648"/>
    <cellStyle name="Navadno 3 3 2 7 2 4 3" xfId="11716"/>
    <cellStyle name="Navadno 3 3 2 7 2 4 3 2" xfId="25874"/>
    <cellStyle name="Navadno 3 3 2 7 2 4 4" xfId="15974"/>
    <cellStyle name="Navadno 3 3 2 7 2 4 5" xfId="29245"/>
    <cellStyle name="Navadno 3 3 2 7 2 4 6" xfId="32492"/>
    <cellStyle name="Navadno 3 3 2 7 2 5" xfId="1856"/>
    <cellStyle name="Navadno 3 3 2 7 2 5 2" xfId="18798"/>
    <cellStyle name="Navadno 3 3 2 7 2 6" xfId="6082"/>
    <cellStyle name="Navadno 3 3 2 7 2 6 2" xfId="20240"/>
    <cellStyle name="Navadno 3 3 2 7 2 7" xfId="10308"/>
    <cellStyle name="Navadno 3 3 2 7 2 7 2" xfId="24466"/>
    <cellStyle name="Navadno 3 3 2 7 2 8" xfId="14566"/>
    <cellStyle name="Navadno 3 3 2 7 2 9" xfId="28525"/>
    <cellStyle name="Navadno 3 3 2 7 3" xfId="763"/>
    <cellStyle name="Navadno 3 3 2 7 3 10" xfId="32493"/>
    <cellStyle name="Navadno 3 3 2 7 3 2" xfId="5024"/>
    <cellStyle name="Navadno 3 3 2 7 3 2 2" xfId="9250"/>
    <cellStyle name="Navadno 3 3 2 7 3 2 2 2" xfId="23408"/>
    <cellStyle name="Navadno 3 3 2 7 3 2 3" xfId="13476"/>
    <cellStyle name="Navadno 3 3 2 7 3 2 3 2" xfId="27634"/>
    <cellStyle name="Navadno 3 3 2 7 3 2 4" xfId="17734"/>
    <cellStyle name="Navadno 3 3 2 7 3 2 5" xfId="30109"/>
    <cellStyle name="Navadno 3 3 2 7 3 2 6" xfId="32494"/>
    <cellStyle name="Navadno 3 3 2 7 3 3" xfId="3616"/>
    <cellStyle name="Navadno 3 3 2 7 3 3 2" xfId="7842"/>
    <cellStyle name="Navadno 3 3 2 7 3 3 2 2" xfId="22000"/>
    <cellStyle name="Navadno 3 3 2 7 3 3 3" xfId="12068"/>
    <cellStyle name="Navadno 3 3 2 7 3 3 3 2" xfId="26226"/>
    <cellStyle name="Navadno 3 3 2 7 3 3 4" xfId="16326"/>
    <cellStyle name="Navadno 3 3 2 7 3 3 5" xfId="29421"/>
    <cellStyle name="Navadno 3 3 2 7 3 3 6" xfId="32495"/>
    <cellStyle name="Navadno 3 3 2 7 3 4" xfId="2208"/>
    <cellStyle name="Navadno 3 3 2 7 3 4 2" xfId="19150"/>
    <cellStyle name="Navadno 3 3 2 7 3 5" xfId="6434"/>
    <cellStyle name="Navadno 3 3 2 7 3 5 2" xfId="20592"/>
    <cellStyle name="Navadno 3 3 2 7 3 6" xfId="10660"/>
    <cellStyle name="Navadno 3 3 2 7 3 6 2" xfId="24818"/>
    <cellStyle name="Navadno 3 3 2 7 3 7" xfId="14918"/>
    <cellStyle name="Navadno 3 3 2 7 3 8" xfId="28701"/>
    <cellStyle name="Navadno 3 3 2 7 3 9" xfId="30813"/>
    <cellStyle name="Navadno 3 3 2 7 4" xfId="4448"/>
    <cellStyle name="Navadno 3 3 2 7 4 2" xfId="8674"/>
    <cellStyle name="Navadno 3 3 2 7 4 2 2" xfId="22832"/>
    <cellStyle name="Navadno 3 3 2 7 4 3" xfId="12900"/>
    <cellStyle name="Navadno 3 3 2 7 4 3 2" xfId="27058"/>
    <cellStyle name="Navadno 3 3 2 7 4 4" xfId="17158"/>
    <cellStyle name="Navadno 3 3 2 7 4 5" xfId="29821"/>
    <cellStyle name="Navadno 3 3 2 7 4 6" xfId="32496"/>
    <cellStyle name="Navadno 3 3 2 7 5" xfId="3040"/>
    <cellStyle name="Navadno 3 3 2 7 5 2" xfId="7266"/>
    <cellStyle name="Navadno 3 3 2 7 5 2 2" xfId="21424"/>
    <cellStyle name="Navadno 3 3 2 7 5 3" xfId="11492"/>
    <cellStyle name="Navadno 3 3 2 7 5 3 2" xfId="25650"/>
    <cellStyle name="Navadno 3 3 2 7 5 4" xfId="15750"/>
    <cellStyle name="Navadno 3 3 2 7 5 5" xfId="29133"/>
    <cellStyle name="Navadno 3 3 2 7 5 6" xfId="32497"/>
    <cellStyle name="Navadno 3 3 2 7 6" xfId="1632"/>
    <cellStyle name="Navadno 3 3 2 7 6 2" xfId="18574"/>
    <cellStyle name="Navadno 3 3 2 7 7" xfId="5858"/>
    <cellStyle name="Navadno 3 3 2 7 7 2" xfId="20016"/>
    <cellStyle name="Navadno 3 3 2 7 8" xfId="10084"/>
    <cellStyle name="Navadno 3 3 2 7 8 2" xfId="24242"/>
    <cellStyle name="Navadno 3 3 2 7 9" xfId="14342"/>
    <cellStyle name="Navadno 3 3 2 8" xfId="332"/>
    <cellStyle name="Navadno 3 3 2 8 10" xfId="28493"/>
    <cellStyle name="Navadno 3 3 2 8 11" xfId="30599"/>
    <cellStyle name="Navadno 3 3 2 8 12" xfId="32498"/>
    <cellStyle name="Navadno 3 3 2 8 2" xfId="684"/>
    <cellStyle name="Navadno 3 3 2 8 2 10" xfId="30775"/>
    <cellStyle name="Navadno 3 3 2 8 2 11" xfId="32499"/>
    <cellStyle name="Navadno 3 3 2 8 2 2" xfId="1388"/>
    <cellStyle name="Navadno 3 3 2 8 2 2 10" xfId="32500"/>
    <cellStyle name="Navadno 3 3 2 8 2 2 2" xfId="5649"/>
    <cellStyle name="Navadno 3 3 2 8 2 2 2 2" xfId="9875"/>
    <cellStyle name="Navadno 3 3 2 8 2 2 2 2 2" xfId="24033"/>
    <cellStyle name="Navadno 3 3 2 8 2 2 2 3" xfId="14101"/>
    <cellStyle name="Navadno 3 3 2 8 2 2 2 3 2" xfId="28259"/>
    <cellStyle name="Navadno 3 3 2 8 2 2 2 4" xfId="18359"/>
    <cellStyle name="Navadno 3 3 2 8 2 2 2 5" xfId="30423"/>
    <cellStyle name="Navadno 3 3 2 8 2 2 2 6" xfId="32501"/>
    <cellStyle name="Navadno 3 3 2 8 2 2 3" xfId="4241"/>
    <cellStyle name="Navadno 3 3 2 8 2 2 3 2" xfId="8467"/>
    <cellStyle name="Navadno 3 3 2 8 2 2 3 2 2" xfId="22625"/>
    <cellStyle name="Navadno 3 3 2 8 2 2 3 3" xfId="12693"/>
    <cellStyle name="Navadno 3 3 2 8 2 2 3 3 2" xfId="26851"/>
    <cellStyle name="Navadno 3 3 2 8 2 2 3 4" xfId="16951"/>
    <cellStyle name="Navadno 3 3 2 8 2 2 3 5" xfId="29735"/>
    <cellStyle name="Navadno 3 3 2 8 2 2 3 6" xfId="32502"/>
    <cellStyle name="Navadno 3 3 2 8 2 2 4" xfId="2833"/>
    <cellStyle name="Navadno 3 3 2 8 2 2 4 2" xfId="19775"/>
    <cellStyle name="Navadno 3 3 2 8 2 2 5" xfId="7059"/>
    <cellStyle name="Navadno 3 3 2 8 2 2 5 2" xfId="21217"/>
    <cellStyle name="Navadno 3 3 2 8 2 2 6" xfId="11285"/>
    <cellStyle name="Navadno 3 3 2 8 2 2 6 2" xfId="25443"/>
    <cellStyle name="Navadno 3 3 2 8 2 2 7" xfId="15543"/>
    <cellStyle name="Navadno 3 3 2 8 2 2 8" xfId="29015"/>
    <cellStyle name="Navadno 3 3 2 8 2 2 9" xfId="31127"/>
    <cellStyle name="Navadno 3 3 2 8 2 3" xfId="4945"/>
    <cellStyle name="Navadno 3 3 2 8 2 3 2" xfId="9171"/>
    <cellStyle name="Navadno 3 3 2 8 2 3 2 2" xfId="23329"/>
    <cellStyle name="Navadno 3 3 2 8 2 3 3" xfId="13397"/>
    <cellStyle name="Navadno 3 3 2 8 2 3 3 2" xfId="27555"/>
    <cellStyle name="Navadno 3 3 2 8 2 3 4" xfId="17655"/>
    <cellStyle name="Navadno 3 3 2 8 2 3 5" xfId="30071"/>
    <cellStyle name="Navadno 3 3 2 8 2 3 6" xfId="32503"/>
    <cellStyle name="Navadno 3 3 2 8 2 4" xfId="3537"/>
    <cellStyle name="Navadno 3 3 2 8 2 4 2" xfId="7763"/>
    <cellStyle name="Navadno 3 3 2 8 2 4 2 2" xfId="21921"/>
    <cellStyle name="Navadno 3 3 2 8 2 4 3" xfId="11989"/>
    <cellStyle name="Navadno 3 3 2 8 2 4 3 2" xfId="26147"/>
    <cellStyle name="Navadno 3 3 2 8 2 4 4" xfId="16247"/>
    <cellStyle name="Navadno 3 3 2 8 2 4 5" xfId="29383"/>
    <cellStyle name="Navadno 3 3 2 8 2 4 6" xfId="32504"/>
    <cellStyle name="Navadno 3 3 2 8 2 5" xfId="2129"/>
    <cellStyle name="Navadno 3 3 2 8 2 5 2" xfId="19071"/>
    <cellStyle name="Navadno 3 3 2 8 2 6" xfId="6355"/>
    <cellStyle name="Navadno 3 3 2 8 2 6 2" xfId="20513"/>
    <cellStyle name="Navadno 3 3 2 8 2 7" xfId="10581"/>
    <cellStyle name="Navadno 3 3 2 8 2 7 2" xfId="24739"/>
    <cellStyle name="Navadno 3 3 2 8 2 8" xfId="14839"/>
    <cellStyle name="Navadno 3 3 2 8 2 9" xfId="28663"/>
    <cellStyle name="Navadno 3 3 2 8 3" xfId="1036"/>
    <cellStyle name="Navadno 3 3 2 8 3 10" xfId="32505"/>
    <cellStyle name="Navadno 3 3 2 8 3 2" xfId="5297"/>
    <cellStyle name="Navadno 3 3 2 8 3 2 2" xfId="9523"/>
    <cellStyle name="Navadno 3 3 2 8 3 2 2 2" xfId="23681"/>
    <cellStyle name="Navadno 3 3 2 8 3 2 3" xfId="13749"/>
    <cellStyle name="Navadno 3 3 2 8 3 2 3 2" xfId="27907"/>
    <cellStyle name="Navadno 3 3 2 8 3 2 4" xfId="18007"/>
    <cellStyle name="Navadno 3 3 2 8 3 2 5" xfId="30247"/>
    <cellStyle name="Navadno 3 3 2 8 3 2 6" xfId="32506"/>
    <cellStyle name="Navadno 3 3 2 8 3 3" xfId="3889"/>
    <cellStyle name="Navadno 3 3 2 8 3 3 2" xfId="8115"/>
    <cellStyle name="Navadno 3 3 2 8 3 3 2 2" xfId="22273"/>
    <cellStyle name="Navadno 3 3 2 8 3 3 3" xfId="12341"/>
    <cellStyle name="Navadno 3 3 2 8 3 3 3 2" xfId="26499"/>
    <cellStyle name="Navadno 3 3 2 8 3 3 4" xfId="16599"/>
    <cellStyle name="Navadno 3 3 2 8 3 3 5" xfId="29559"/>
    <cellStyle name="Navadno 3 3 2 8 3 3 6" xfId="32507"/>
    <cellStyle name="Navadno 3 3 2 8 3 4" xfId="2481"/>
    <cellStyle name="Navadno 3 3 2 8 3 4 2" xfId="19423"/>
    <cellStyle name="Navadno 3 3 2 8 3 5" xfId="6707"/>
    <cellStyle name="Navadno 3 3 2 8 3 5 2" xfId="20865"/>
    <cellStyle name="Navadno 3 3 2 8 3 6" xfId="10933"/>
    <cellStyle name="Navadno 3 3 2 8 3 6 2" xfId="25091"/>
    <cellStyle name="Navadno 3 3 2 8 3 7" xfId="15191"/>
    <cellStyle name="Navadno 3 3 2 8 3 8" xfId="28839"/>
    <cellStyle name="Navadno 3 3 2 8 3 9" xfId="30951"/>
    <cellStyle name="Navadno 3 3 2 8 4" xfId="4593"/>
    <cellStyle name="Navadno 3 3 2 8 4 2" xfId="8819"/>
    <cellStyle name="Navadno 3 3 2 8 4 2 2" xfId="22977"/>
    <cellStyle name="Navadno 3 3 2 8 4 3" xfId="13045"/>
    <cellStyle name="Navadno 3 3 2 8 4 3 2" xfId="27203"/>
    <cellStyle name="Navadno 3 3 2 8 4 4" xfId="17303"/>
    <cellStyle name="Navadno 3 3 2 8 4 5" xfId="29895"/>
    <cellStyle name="Navadno 3 3 2 8 4 6" xfId="32508"/>
    <cellStyle name="Navadno 3 3 2 8 5" xfId="3185"/>
    <cellStyle name="Navadno 3 3 2 8 5 2" xfId="7411"/>
    <cellStyle name="Navadno 3 3 2 8 5 2 2" xfId="21569"/>
    <cellStyle name="Navadno 3 3 2 8 5 3" xfId="11637"/>
    <cellStyle name="Navadno 3 3 2 8 5 3 2" xfId="25795"/>
    <cellStyle name="Navadno 3 3 2 8 5 4" xfId="15895"/>
    <cellStyle name="Navadno 3 3 2 8 5 5" xfId="29207"/>
    <cellStyle name="Navadno 3 3 2 8 5 6" xfId="32509"/>
    <cellStyle name="Navadno 3 3 2 8 6" xfId="1777"/>
    <cellStyle name="Navadno 3 3 2 8 6 2" xfId="18719"/>
    <cellStyle name="Navadno 3 3 2 8 7" xfId="6003"/>
    <cellStyle name="Navadno 3 3 2 8 7 2" xfId="20161"/>
    <cellStyle name="Navadno 3 3 2 8 8" xfId="10229"/>
    <cellStyle name="Navadno 3 3 2 8 8 2" xfId="24387"/>
    <cellStyle name="Navadno 3 3 2 8 9" xfId="14487"/>
    <cellStyle name="Navadno 3 3 2 9" xfId="379"/>
    <cellStyle name="Navadno 3 3 2 9 10" xfId="30621"/>
    <cellStyle name="Navadno 3 3 2 9 11" xfId="32510"/>
    <cellStyle name="Navadno 3 3 2 9 2" xfId="1083"/>
    <cellStyle name="Navadno 3 3 2 9 2 10" xfId="32511"/>
    <cellStyle name="Navadno 3 3 2 9 2 2" xfId="5344"/>
    <cellStyle name="Navadno 3 3 2 9 2 2 2" xfId="9570"/>
    <cellStyle name="Navadno 3 3 2 9 2 2 2 2" xfId="23728"/>
    <cellStyle name="Navadno 3 3 2 9 2 2 3" xfId="13796"/>
    <cellStyle name="Navadno 3 3 2 9 2 2 3 2" xfId="27954"/>
    <cellStyle name="Navadno 3 3 2 9 2 2 4" xfId="18054"/>
    <cellStyle name="Navadno 3 3 2 9 2 2 5" xfId="30269"/>
    <cellStyle name="Navadno 3 3 2 9 2 2 6" xfId="32512"/>
    <cellStyle name="Navadno 3 3 2 9 2 3" xfId="3936"/>
    <cellStyle name="Navadno 3 3 2 9 2 3 2" xfId="8162"/>
    <cellStyle name="Navadno 3 3 2 9 2 3 2 2" xfId="22320"/>
    <cellStyle name="Navadno 3 3 2 9 2 3 3" xfId="12388"/>
    <cellStyle name="Navadno 3 3 2 9 2 3 3 2" xfId="26546"/>
    <cellStyle name="Navadno 3 3 2 9 2 3 4" xfId="16646"/>
    <cellStyle name="Navadno 3 3 2 9 2 3 5" xfId="29581"/>
    <cellStyle name="Navadno 3 3 2 9 2 3 6" xfId="32513"/>
    <cellStyle name="Navadno 3 3 2 9 2 4" xfId="2528"/>
    <cellStyle name="Navadno 3 3 2 9 2 4 2" xfId="19470"/>
    <cellStyle name="Navadno 3 3 2 9 2 5" xfId="6754"/>
    <cellStyle name="Navadno 3 3 2 9 2 5 2" xfId="20912"/>
    <cellStyle name="Navadno 3 3 2 9 2 6" xfId="10980"/>
    <cellStyle name="Navadno 3 3 2 9 2 6 2" xfId="25138"/>
    <cellStyle name="Navadno 3 3 2 9 2 7" xfId="15238"/>
    <cellStyle name="Navadno 3 3 2 9 2 8" xfId="28861"/>
    <cellStyle name="Navadno 3 3 2 9 2 9" xfId="30973"/>
    <cellStyle name="Navadno 3 3 2 9 3" xfId="4640"/>
    <cellStyle name="Navadno 3 3 2 9 3 2" xfId="8866"/>
    <cellStyle name="Navadno 3 3 2 9 3 2 2" xfId="23024"/>
    <cellStyle name="Navadno 3 3 2 9 3 3" xfId="13092"/>
    <cellStyle name="Navadno 3 3 2 9 3 3 2" xfId="27250"/>
    <cellStyle name="Navadno 3 3 2 9 3 4" xfId="17350"/>
    <cellStyle name="Navadno 3 3 2 9 3 5" xfId="29917"/>
    <cellStyle name="Navadno 3 3 2 9 3 6" xfId="32514"/>
    <cellStyle name="Navadno 3 3 2 9 4" xfId="3232"/>
    <cellStyle name="Navadno 3 3 2 9 4 2" xfId="7458"/>
    <cellStyle name="Navadno 3 3 2 9 4 2 2" xfId="21616"/>
    <cellStyle name="Navadno 3 3 2 9 4 3" xfId="11684"/>
    <cellStyle name="Navadno 3 3 2 9 4 3 2" xfId="25842"/>
    <cellStyle name="Navadno 3 3 2 9 4 4" xfId="15942"/>
    <cellStyle name="Navadno 3 3 2 9 4 5" xfId="29229"/>
    <cellStyle name="Navadno 3 3 2 9 4 6" xfId="32515"/>
    <cellStyle name="Navadno 3 3 2 9 5" xfId="1824"/>
    <cellStyle name="Navadno 3 3 2 9 5 2" xfId="18766"/>
    <cellStyle name="Navadno 3 3 2 9 6" xfId="6050"/>
    <cellStyle name="Navadno 3 3 2 9 6 2" xfId="20208"/>
    <cellStyle name="Navadno 3 3 2 9 7" xfId="10276"/>
    <cellStyle name="Navadno 3 3 2 9 7 2" xfId="24434"/>
    <cellStyle name="Navadno 3 3 2 9 8" xfId="14534"/>
    <cellStyle name="Navadno 3 3 2 9 9" xfId="28509"/>
    <cellStyle name="Navadno 3 3 20" xfId="30441"/>
    <cellStyle name="Navadno 3 3 21" xfId="32240"/>
    <cellStyle name="Navadno 3 3 3" xfId="28"/>
    <cellStyle name="Navadno 3 3 3 10" xfId="1442"/>
    <cellStyle name="Navadno 3 3 3 10 2" xfId="4296"/>
    <cellStyle name="Navadno 3 3 3 10 2 2" xfId="19830"/>
    <cellStyle name="Navadno 3 3 3 10 3" xfId="8522"/>
    <cellStyle name="Navadno 3 3 3 10 3 2" xfId="22680"/>
    <cellStyle name="Navadno 3 3 3 10 4" xfId="12748"/>
    <cellStyle name="Navadno 3 3 3 10 4 2" xfId="26906"/>
    <cellStyle name="Navadno 3 3 3 10 5" xfId="17006"/>
    <cellStyle name="Navadno 3 3 3 10 6" xfId="29042"/>
    <cellStyle name="Navadno 3 3 3 10 7" xfId="32517"/>
    <cellStyle name="Navadno 3 3 3 11" xfId="2888"/>
    <cellStyle name="Navadno 3 3 3 11 2" xfId="7114"/>
    <cellStyle name="Navadno 3 3 3 11 2 2" xfId="21272"/>
    <cellStyle name="Navadno 3 3 3 11 3" xfId="11340"/>
    <cellStyle name="Navadno 3 3 3 11 3 2" xfId="25498"/>
    <cellStyle name="Navadno 3 3 3 11 4" xfId="15598"/>
    <cellStyle name="Navadno 3 3 3 11 5" xfId="29057"/>
    <cellStyle name="Navadno 3 3 3 11 6" xfId="32518"/>
    <cellStyle name="Navadno 3 3 3 12" xfId="1479"/>
    <cellStyle name="Navadno 3 3 3 12 2" xfId="18421"/>
    <cellStyle name="Navadno 3 3 3 13" xfId="5705"/>
    <cellStyle name="Navadno 3 3 3 13 2" xfId="19863"/>
    <cellStyle name="Navadno 3 3 3 14" xfId="9931"/>
    <cellStyle name="Navadno 3 3 3 14 2" xfId="24089"/>
    <cellStyle name="Navadno 3 3 3 15" xfId="14155"/>
    <cellStyle name="Navadno 3 3 3 15 2" xfId="28313"/>
    <cellStyle name="Navadno 3 3 3 16" xfId="14189"/>
    <cellStyle name="Navadno 3 3 3 17" xfId="28337"/>
    <cellStyle name="Navadno 3 3 3 18" xfId="30449"/>
    <cellStyle name="Navadno 3 3 3 19" xfId="32516"/>
    <cellStyle name="Navadno 3 3 3 2" xfId="97"/>
    <cellStyle name="Navadno 3 3 3 2 10" xfId="9963"/>
    <cellStyle name="Navadno 3 3 3 2 10 2" xfId="24121"/>
    <cellStyle name="Navadno 3 3 3 2 11" xfId="14221"/>
    <cellStyle name="Navadno 3 3 3 2 12" xfId="28370"/>
    <cellStyle name="Navadno 3 3 3 2 13" xfId="30482"/>
    <cellStyle name="Navadno 3 3 3 2 14" xfId="32519"/>
    <cellStyle name="Navadno 3 3 3 2 2" xfId="257"/>
    <cellStyle name="Navadno 3 3 3 2 2 10" xfId="28402"/>
    <cellStyle name="Navadno 3 3 3 2 2 11" xfId="30562"/>
    <cellStyle name="Navadno 3 3 3 2 2 12" xfId="32520"/>
    <cellStyle name="Navadno 3 3 3 2 2 2" xfId="610"/>
    <cellStyle name="Navadno 3 3 3 2 2 2 10" xfId="30738"/>
    <cellStyle name="Navadno 3 3 3 2 2 2 11" xfId="32521"/>
    <cellStyle name="Navadno 3 3 3 2 2 2 2" xfId="1314"/>
    <cellStyle name="Navadno 3 3 3 2 2 2 2 10" xfId="32522"/>
    <cellStyle name="Navadno 3 3 3 2 2 2 2 2" xfId="5575"/>
    <cellStyle name="Navadno 3 3 3 2 2 2 2 2 2" xfId="9801"/>
    <cellStyle name="Navadno 3 3 3 2 2 2 2 2 2 2" xfId="23959"/>
    <cellStyle name="Navadno 3 3 3 2 2 2 2 2 3" xfId="14027"/>
    <cellStyle name="Navadno 3 3 3 2 2 2 2 2 3 2" xfId="28185"/>
    <cellStyle name="Navadno 3 3 3 2 2 2 2 2 4" xfId="18285"/>
    <cellStyle name="Navadno 3 3 3 2 2 2 2 2 5" xfId="30386"/>
    <cellStyle name="Navadno 3 3 3 2 2 2 2 2 6" xfId="32523"/>
    <cellStyle name="Navadno 3 3 3 2 2 2 2 3" xfId="4167"/>
    <cellStyle name="Navadno 3 3 3 2 2 2 2 3 2" xfId="8393"/>
    <cellStyle name="Navadno 3 3 3 2 2 2 2 3 2 2" xfId="22551"/>
    <cellStyle name="Navadno 3 3 3 2 2 2 2 3 3" xfId="12619"/>
    <cellStyle name="Navadno 3 3 3 2 2 2 2 3 3 2" xfId="26777"/>
    <cellStyle name="Navadno 3 3 3 2 2 2 2 3 4" xfId="16877"/>
    <cellStyle name="Navadno 3 3 3 2 2 2 2 3 5" xfId="29698"/>
    <cellStyle name="Navadno 3 3 3 2 2 2 2 3 6" xfId="32524"/>
    <cellStyle name="Navadno 3 3 3 2 2 2 2 4" xfId="2759"/>
    <cellStyle name="Navadno 3 3 3 2 2 2 2 4 2" xfId="19701"/>
    <cellStyle name="Navadno 3 3 3 2 2 2 2 5" xfId="6985"/>
    <cellStyle name="Navadno 3 3 3 2 2 2 2 5 2" xfId="21143"/>
    <cellStyle name="Navadno 3 3 3 2 2 2 2 6" xfId="11211"/>
    <cellStyle name="Navadno 3 3 3 2 2 2 2 6 2" xfId="25369"/>
    <cellStyle name="Navadno 3 3 3 2 2 2 2 7" xfId="15469"/>
    <cellStyle name="Navadno 3 3 3 2 2 2 2 8" xfId="28978"/>
    <cellStyle name="Navadno 3 3 3 2 2 2 2 9" xfId="31090"/>
    <cellStyle name="Navadno 3 3 3 2 2 2 3" xfId="4871"/>
    <cellStyle name="Navadno 3 3 3 2 2 2 3 2" xfId="9097"/>
    <cellStyle name="Navadno 3 3 3 2 2 2 3 2 2" xfId="23255"/>
    <cellStyle name="Navadno 3 3 3 2 2 2 3 3" xfId="13323"/>
    <cellStyle name="Navadno 3 3 3 2 2 2 3 3 2" xfId="27481"/>
    <cellStyle name="Navadno 3 3 3 2 2 2 3 4" xfId="17581"/>
    <cellStyle name="Navadno 3 3 3 2 2 2 3 5" xfId="30034"/>
    <cellStyle name="Navadno 3 3 3 2 2 2 3 6" xfId="32525"/>
    <cellStyle name="Navadno 3 3 3 2 2 2 4" xfId="3463"/>
    <cellStyle name="Navadno 3 3 3 2 2 2 4 2" xfId="7689"/>
    <cellStyle name="Navadno 3 3 3 2 2 2 4 2 2" xfId="21847"/>
    <cellStyle name="Navadno 3 3 3 2 2 2 4 3" xfId="11915"/>
    <cellStyle name="Navadno 3 3 3 2 2 2 4 3 2" xfId="26073"/>
    <cellStyle name="Navadno 3 3 3 2 2 2 4 4" xfId="16173"/>
    <cellStyle name="Navadno 3 3 3 2 2 2 4 5" xfId="29346"/>
    <cellStyle name="Navadno 3 3 3 2 2 2 4 6" xfId="32526"/>
    <cellStyle name="Navadno 3 3 3 2 2 2 5" xfId="2055"/>
    <cellStyle name="Navadno 3 3 3 2 2 2 5 2" xfId="18997"/>
    <cellStyle name="Navadno 3 3 3 2 2 2 6" xfId="6281"/>
    <cellStyle name="Navadno 3 3 3 2 2 2 6 2" xfId="20439"/>
    <cellStyle name="Navadno 3 3 3 2 2 2 7" xfId="10507"/>
    <cellStyle name="Navadno 3 3 3 2 2 2 7 2" xfId="24665"/>
    <cellStyle name="Navadno 3 3 3 2 2 2 8" xfId="14765"/>
    <cellStyle name="Navadno 3 3 3 2 2 2 9" xfId="28626"/>
    <cellStyle name="Navadno 3 3 3 2 2 3" xfId="962"/>
    <cellStyle name="Navadno 3 3 3 2 2 3 10" xfId="32527"/>
    <cellStyle name="Navadno 3 3 3 2 2 3 2" xfId="5223"/>
    <cellStyle name="Navadno 3 3 3 2 2 3 2 2" xfId="9449"/>
    <cellStyle name="Navadno 3 3 3 2 2 3 2 2 2" xfId="23607"/>
    <cellStyle name="Navadno 3 3 3 2 2 3 2 3" xfId="13675"/>
    <cellStyle name="Navadno 3 3 3 2 2 3 2 3 2" xfId="27833"/>
    <cellStyle name="Navadno 3 3 3 2 2 3 2 4" xfId="17933"/>
    <cellStyle name="Navadno 3 3 3 2 2 3 2 5" xfId="30210"/>
    <cellStyle name="Navadno 3 3 3 2 2 3 2 6" xfId="32528"/>
    <cellStyle name="Navadno 3 3 3 2 2 3 3" xfId="3815"/>
    <cellStyle name="Navadno 3 3 3 2 2 3 3 2" xfId="8041"/>
    <cellStyle name="Navadno 3 3 3 2 2 3 3 2 2" xfId="22199"/>
    <cellStyle name="Navadno 3 3 3 2 2 3 3 3" xfId="12267"/>
    <cellStyle name="Navadno 3 3 3 2 2 3 3 3 2" xfId="26425"/>
    <cellStyle name="Navadno 3 3 3 2 2 3 3 4" xfId="16525"/>
    <cellStyle name="Navadno 3 3 3 2 2 3 3 5" xfId="29522"/>
    <cellStyle name="Navadno 3 3 3 2 2 3 3 6" xfId="32529"/>
    <cellStyle name="Navadno 3 3 3 2 2 3 4" xfId="2407"/>
    <cellStyle name="Navadno 3 3 3 2 2 3 4 2" xfId="19349"/>
    <cellStyle name="Navadno 3 3 3 2 2 3 5" xfId="6633"/>
    <cellStyle name="Navadno 3 3 3 2 2 3 5 2" xfId="20791"/>
    <cellStyle name="Navadno 3 3 3 2 2 3 6" xfId="10859"/>
    <cellStyle name="Navadno 3 3 3 2 2 3 6 2" xfId="25017"/>
    <cellStyle name="Navadno 3 3 3 2 2 3 7" xfId="15117"/>
    <cellStyle name="Navadno 3 3 3 2 2 3 8" xfId="28802"/>
    <cellStyle name="Navadno 3 3 3 2 2 3 9" xfId="30914"/>
    <cellStyle name="Navadno 3 3 3 2 2 4" xfId="4519"/>
    <cellStyle name="Navadno 3 3 3 2 2 4 2" xfId="8745"/>
    <cellStyle name="Navadno 3 3 3 2 2 4 2 2" xfId="22903"/>
    <cellStyle name="Navadno 3 3 3 2 2 4 3" xfId="12971"/>
    <cellStyle name="Navadno 3 3 3 2 2 4 3 2" xfId="27129"/>
    <cellStyle name="Navadno 3 3 3 2 2 4 4" xfId="17229"/>
    <cellStyle name="Navadno 3 3 3 2 2 4 5" xfId="29858"/>
    <cellStyle name="Navadno 3 3 3 2 2 4 6" xfId="32530"/>
    <cellStyle name="Navadno 3 3 3 2 2 5" xfId="3111"/>
    <cellStyle name="Navadno 3 3 3 2 2 5 2" xfId="7337"/>
    <cellStyle name="Navadno 3 3 3 2 2 5 2 2" xfId="21495"/>
    <cellStyle name="Navadno 3 3 3 2 2 5 3" xfId="11563"/>
    <cellStyle name="Navadno 3 3 3 2 2 5 3 2" xfId="25721"/>
    <cellStyle name="Navadno 3 3 3 2 2 5 4" xfId="15821"/>
    <cellStyle name="Navadno 3 3 3 2 2 5 5" xfId="29170"/>
    <cellStyle name="Navadno 3 3 3 2 2 5 6" xfId="32531"/>
    <cellStyle name="Navadno 3 3 3 2 2 6" xfId="1703"/>
    <cellStyle name="Navadno 3 3 3 2 2 6 2" xfId="18645"/>
    <cellStyle name="Navadno 3 3 3 2 2 7" xfId="5929"/>
    <cellStyle name="Navadno 3 3 3 2 2 7 2" xfId="20087"/>
    <cellStyle name="Navadno 3 3 3 2 2 8" xfId="10155"/>
    <cellStyle name="Navadno 3 3 3 2 2 8 2" xfId="24313"/>
    <cellStyle name="Navadno 3 3 3 2 2 9" xfId="14413"/>
    <cellStyle name="Navadno 3 3 3 2 3" xfId="328"/>
    <cellStyle name="Navadno 3 3 3 2 3 10" xfId="28414"/>
    <cellStyle name="Navadno 3 3 3 2 3 11" xfId="30595"/>
    <cellStyle name="Navadno 3 3 3 2 3 12" xfId="32532"/>
    <cellStyle name="Navadno 3 3 3 2 3 2" xfId="680"/>
    <cellStyle name="Navadno 3 3 3 2 3 2 10" xfId="30771"/>
    <cellStyle name="Navadno 3 3 3 2 3 2 11" xfId="32533"/>
    <cellStyle name="Navadno 3 3 3 2 3 2 2" xfId="1384"/>
    <cellStyle name="Navadno 3 3 3 2 3 2 2 10" xfId="32534"/>
    <cellStyle name="Navadno 3 3 3 2 3 2 2 2" xfId="5645"/>
    <cellStyle name="Navadno 3 3 3 2 3 2 2 2 2" xfId="9871"/>
    <cellStyle name="Navadno 3 3 3 2 3 2 2 2 2 2" xfId="24029"/>
    <cellStyle name="Navadno 3 3 3 2 3 2 2 2 3" xfId="14097"/>
    <cellStyle name="Navadno 3 3 3 2 3 2 2 2 3 2" xfId="28255"/>
    <cellStyle name="Navadno 3 3 3 2 3 2 2 2 4" xfId="18355"/>
    <cellStyle name="Navadno 3 3 3 2 3 2 2 2 5" xfId="30419"/>
    <cellStyle name="Navadno 3 3 3 2 3 2 2 2 6" xfId="32535"/>
    <cellStyle name="Navadno 3 3 3 2 3 2 2 3" xfId="4237"/>
    <cellStyle name="Navadno 3 3 3 2 3 2 2 3 2" xfId="8463"/>
    <cellStyle name="Navadno 3 3 3 2 3 2 2 3 2 2" xfId="22621"/>
    <cellStyle name="Navadno 3 3 3 2 3 2 2 3 3" xfId="12689"/>
    <cellStyle name="Navadno 3 3 3 2 3 2 2 3 3 2" xfId="26847"/>
    <cellStyle name="Navadno 3 3 3 2 3 2 2 3 4" xfId="16947"/>
    <cellStyle name="Navadno 3 3 3 2 3 2 2 3 5" xfId="29731"/>
    <cellStyle name="Navadno 3 3 3 2 3 2 2 3 6" xfId="32536"/>
    <cellStyle name="Navadno 3 3 3 2 3 2 2 4" xfId="2829"/>
    <cellStyle name="Navadno 3 3 3 2 3 2 2 4 2" xfId="19771"/>
    <cellStyle name="Navadno 3 3 3 2 3 2 2 5" xfId="7055"/>
    <cellStyle name="Navadno 3 3 3 2 3 2 2 5 2" xfId="21213"/>
    <cellStyle name="Navadno 3 3 3 2 3 2 2 6" xfId="11281"/>
    <cellStyle name="Navadno 3 3 3 2 3 2 2 6 2" xfId="25439"/>
    <cellStyle name="Navadno 3 3 3 2 3 2 2 7" xfId="15539"/>
    <cellStyle name="Navadno 3 3 3 2 3 2 2 8" xfId="29011"/>
    <cellStyle name="Navadno 3 3 3 2 3 2 2 9" xfId="31123"/>
    <cellStyle name="Navadno 3 3 3 2 3 2 3" xfId="4941"/>
    <cellStyle name="Navadno 3 3 3 2 3 2 3 2" xfId="9167"/>
    <cellStyle name="Navadno 3 3 3 2 3 2 3 2 2" xfId="23325"/>
    <cellStyle name="Navadno 3 3 3 2 3 2 3 3" xfId="13393"/>
    <cellStyle name="Navadno 3 3 3 2 3 2 3 3 2" xfId="27551"/>
    <cellStyle name="Navadno 3 3 3 2 3 2 3 4" xfId="17651"/>
    <cellStyle name="Navadno 3 3 3 2 3 2 3 5" xfId="30067"/>
    <cellStyle name="Navadno 3 3 3 2 3 2 3 6" xfId="32537"/>
    <cellStyle name="Navadno 3 3 3 2 3 2 4" xfId="3533"/>
    <cellStyle name="Navadno 3 3 3 2 3 2 4 2" xfId="7759"/>
    <cellStyle name="Navadno 3 3 3 2 3 2 4 2 2" xfId="21917"/>
    <cellStyle name="Navadno 3 3 3 2 3 2 4 3" xfId="11985"/>
    <cellStyle name="Navadno 3 3 3 2 3 2 4 3 2" xfId="26143"/>
    <cellStyle name="Navadno 3 3 3 2 3 2 4 4" xfId="16243"/>
    <cellStyle name="Navadno 3 3 3 2 3 2 4 5" xfId="29379"/>
    <cellStyle name="Navadno 3 3 3 2 3 2 4 6" xfId="32538"/>
    <cellStyle name="Navadno 3 3 3 2 3 2 5" xfId="2125"/>
    <cellStyle name="Navadno 3 3 3 2 3 2 5 2" xfId="19067"/>
    <cellStyle name="Navadno 3 3 3 2 3 2 6" xfId="6351"/>
    <cellStyle name="Navadno 3 3 3 2 3 2 6 2" xfId="20509"/>
    <cellStyle name="Navadno 3 3 3 2 3 2 7" xfId="10577"/>
    <cellStyle name="Navadno 3 3 3 2 3 2 7 2" xfId="24735"/>
    <cellStyle name="Navadno 3 3 3 2 3 2 8" xfId="14835"/>
    <cellStyle name="Navadno 3 3 3 2 3 2 9" xfId="28659"/>
    <cellStyle name="Navadno 3 3 3 2 3 3" xfId="1032"/>
    <cellStyle name="Navadno 3 3 3 2 3 3 10" xfId="32539"/>
    <cellStyle name="Navadno 3 3 3 2 3 3 2" xfId="5293"/>
    <cellStyle name="Navadno 3 3 3 2 3 3 2 2" xfId="9519"/>
    <cellStyle name="Navadno 3 3 3 2 3 3 2 2 2" xfId="23677"/>
    <cellStyle name="Navadno 3 3 3 2 3 3 2 3" xfId="13745"/>
    <cellStyle name="Navadno 3 3 3 2 3 3 2 3 2" xfId="27903"/>
    <cellStyle name="Navadno 3 3 3 2 3 3 2 4" xfId="18003"/>
    <cellStyle name="Navadno 3 3 3 2 3 3 2 5" xfId="30243"/>
    <cellStyle name="Navadno 3 3 3 2 3 3 2 6" xfId="32540"/>
    <cellStyle name="Navadno 3 3 3 2 3 3 3" xfId="3885"/>
    <cellStyle name="Navadno 3 3 3 2 3 3 3 2" xfId="8111"/>
    <cellStyle name="Navadno 3 3 3 2 3 3 3 2 2" xfId="22269"/>
    <cellStyle name="Navadno 3 3 3 2 3 3 3 3" xfId="12337"/>
    <cellStyle name="Navadno 3 3 3 2 3 3 3 3 2" xfId="26495"/>
    <cellStyle name="Navadno 3 3 3 2 3 3 3 4" xfId="16595"/>
    <cellStyle name="Navadno 3 3 3 2 3 3 3 5" xfId="29555"/>
    <cellStyle name="Navadno 3 3 3 2 3 3 3 6" xfId="32541"/>
    <cellStyle name="Navadno 3 3 3 2 3 3 4" xfId="2477"/>
    <cellStyle name="Navadno 3 3 3 2 3 3 4 2" xfId="19419"/>
    <cellStyle name="Navadno 3 3 3 2 3 3 5" xfId="6703"/>
    <cellStyle name="Navadno 3 3 3 2 3 3 5 2" xfId="20861"/>
    <cellStyle name="Navadno 3 3 3 2 3 3 6" xfId="10929"/>
    <cellStyle name="Navadno 3 3 3 2 3 3 6 2" xfId="25087"/>
    <cellStyle name="Navadno 3 3 3 2 3 3 7" xfId="15187"/>
    <cellStyle name="Navadno 3 3 3 2 3 3 8" xfId="28835"/>
    <cellStyle name="Navadno 3 3 3 2 3 3 9" xfId="30947"/>
    <cellStyle name="Navadno 3 3 3 2 3 4" xfId="4589"/>
    <cellStyle name="Navadno 3 3 3 2 3 4 2" xfId="8815"/>
    <cellStyle name="Navadno 3 3 3 2 3 4 2 2" xfId="22973"/>
    <cellStyle name="Navadno 3 3 3 2 3 4 3" xfId="13041"/>
    <cellStyle name="Navadno 3 3 3 2 3 4 3 2" xfId="27199"/>
    <cellStyle name="Navadno 3 3 3 2 3 4 4" xfId="17299"/>
    <cellStyle name="Navadno 3 3 3 2 3 4 5" xfId="29891"/>
    <cellStyle name="Navadno 3 3 3 2 3 4 6" xfId="32542"/>
    <cellStyle name="Navadno 3 3 3 2 3 5" xfId="3181"/>
    <cellStyle name="Navadno 3 3 3 2 3 5 2" xfId="7407"/>
    <cellStyle name="Navadno 3 3 3 2 3 5 2 2" xfId="21565"/>
    <cellStyle name="Navadno 3 3 3 2 3 5 3" xfId="11633"/>
    <cellStyle name="Navadno 3 3 3 2 3 5 3 2" xfId="25791"/>
    <cellStyle name="Navadno 3 3 3 2 3 5 4" xfId="15891"/>
    <cellStyle name="Navadno 3 3 3 2 3 5 5" xfId="29203"/>
    <cellStyle name="Navadno 3 3 3 2 3 5 6" xfId="32543"/>
    <cellStyle name="Navadno 3 3 3 2 3 6" xfId="1773"/>
    <cellStyle name="Navadno 3 3 3 2 3 6 2" xfId="18715"/>
    <cellStyle name="Navadno 3 3 3 2 3 7" xfId="5999"/>
    <cellStyle name="Navadno 3 3 3 2 3 7 2" xfId="20157"/>
    <cellStyle name="Navadno 3 3 3 2 3 8" xfId="10225"/>
    <cellStyle name="Navadno 3 3 3 2 3 8 2" xfId="24383"/>
    <cellStyle name="Navadno 3 3 3 2 3 9" xfId="14483"/>
    <cellStyle name="Navadno 3 3 3 2 4" xfId="482"/>
    <cellStyle name="Navadno 3 3 3 2 4 10" xfId="30674"/>
    <cellStyle name="Navadno 3 3 3 2 4 11" xfId="32544"/>
    <cellStyle name="Navadno 3 3 3 2 4 2" xfId="1186"/>
    <cellStyle name="Navadno 3 3 3 2 4 2 10" xfId="32545"/>
    <cellStyle name="Navadno 3 3 3 2 4 2 2" xfId="5447"/>
    <cellStyle name="Navadno 3 3 3 2 4 2 2 2" xfId="9673"/>
    <cellStyle name="Navadno 3 3 3 2 4 2 2 2 2" xfId="23831"/>
    <cellStyle name="Navadno 3 3 3 2 4 2 2 3" xfId="13899"/>
    <cellStyle name="Navadno 3 3 3 2 4 2 2 3 2" xfId="28057"/>
    <cellStyle name="Navadno 3 3 3 2 4 2 2 4" xfId="18157"/>
    <cellStyle name="Navadno 3 3 3 2 4 2 2 5" xfId="30322"/>
    <cellStyle name="Navadno 3 3 3 2 4 2 2 6" xfId="32546"/>
    <cellStyle name="Navadno 3 3 3 2 4 2 3" xfId="4039"/>
    <cellStyle name="Navadno 3 3 3 2 4 2 3 2" xfId="8265"/>
    <cellStyle name="Navadno 3 3 3 2 4 2 3 2 2" xfId="22423"/>
    <cellStyle name="Navadno 3 3 3 2 4 2 3 3" xfId="12491"/>
    <cellStyle name="Navadno 3 3 3 2 4 2 3 3 2" xfId="26649"/>
    <cellStyle name="Navadno 3 3 3 2 4 2 3 4" xfId="16749"/>
    <cellStyle name="Navadno 3 3 3 2 4 2 3 5" xfId="29634"/>
    <cellStyle name="Navadno 3 3 3 2 4 2 3 6" xfId="32547"/>
    <cellStyle name="Navadno 3 3 3 2 4 2 4" xfId="2631"/>
    <cellStyle name="Navadno 3 3 3 2 4 2 4 2" xfId="19573"/>
    <cellStyle name="Navadno 3 3 3 2 4 2 5" xfId="6857"/>
    <cellStyle name="Navadno 3 3 3 2 4 2 5 2" xfId="21015"/>
    <cellStyle name="Navadno 3 3 3 2 4 2 6" xfId="11083"/>
    <cellStyle name="Navadno 3 3 3 2 4 2 6 2" xfId="25241"/>
    <cellStyle name="Navadno 3 3 3 2 4 2 7" xfId="15341"/>
    <cellStyle name="Navadno 3 3 3 2 4 2 8" xfId="28914"/>
    <cellStyle name="Navadno 3 3 3 2 4 2 9" xfId="31026"/>
    <cellStyle name="Navadno 3 3 3 2 4 3" xfId="4743"/>
    <cellStyle name="Navadno 3 3 3 2 4 3 2" xfId="8969"/>
    <cellStyle name="Navadno 3 3 3 2 4 3 2 2" xfId="23127"/>
    <cellStyle name="Navadno 3 3 3 2 4 3 3" xfId="13195"/>
    <cellStyle name="Navadno 3 3 3 2 4 3 3 2" xfId="27353"/>
    <cellStyle name="Navadno 3 3 3 2 4 3 4" xfId="17453"/>
    <cellStyle name="Navadno 3 3 3 2 4 3 5" xfId="29970"/>
    <cellStyle name="Navadno 3 3 3 2 4 3 6" xfId="32548"/>
    <cellStyle name="Navadno 3 3 3 2 4 4" xfId="3335"/>
    <cellStyle name="Navadno 3 3 3 2 4 4 2" xfId="7561"/>
    <cellStyle name="Navadno 3 3 3 2 4 4 2 2" xfId="21719"/>
    <cellStyle name="Navadno 3 3 3 2 4 4 3" xfId="11787"/>
    <cellStyle name="Navadno 3 3 3 2 4 4 3 2" xfId="25945"/>
    <cellStyle name="Navadno 3 3 3 2 4 4 4" xfId="16045"/>
    <cellStyle name="Navadno 3 3 3 2 4 4 5" xfId="29282"/>
    <cellStyle name="Navadno 3 3 3 2 4 4 6" xfId="32549"/>
    <cellStyle name="Navadno 3 3 3 2 4 5" xfId="1927"/>
    <cellStyle name="Navadno 3 3 3 2 4 5 2" xfId="18869"/>
    <cellStyle name="Navadno 3 3 3 2 4 6" xfId="6153"/>
    <cellStyle name="Navadno 3 3 3 2 4 6 2" xfId="20311"/>
    <cellStyle name="Navadno 3 3 3 2 4 7" xfId="10379"/>
    <cellStyle name="Navadno 3 3 3 2 4 7 2" xfId="24537"/>
    <cellStyle name="Navadno 3 3 3 2 4 8" xfId="14637"/>
    <cellStyle name="Navadno 3 3 3 2 4 9" xfId="28562"/>
    <cellStyle name="Navadno 3 3 3 2 5" xfId="834"/>
    <cellStyle name="Navadno 3 3 3 2 5 10" xfId="32550"/>
    <cellStyle name="Navadno 3 3 3 2 5 2" xfId="5095"/>
    <cellStyle name="Navadno 3 3 3 2 5 2 2" xfId="9321"/>
    <cellStyle name="Navadno 3 3 3 2 5 2 2 2" xfId="23479"/>
    <cellStyle name="Navadno 3 3 3 2 5 2 3" xfId="13547"/>
    <cellStyle name="Navadno 3 3 3 2 5 2 3 2" xfId="27705"/>
    <cellStyle name="Navadno 3 3 3 2 5 2 4" xfId="17805"/>
    <cellStyle name="Navadno 3 3 3 2 5 2 5" xfId="30146"/>
    <cellStyle name="Navadno 3 3 3 2 5 2 6" xfId="32551"/>
    <cellStyle name="Navadno 3 3 3 2 5 3" xfId="3687"/>
    <cellStyle name="Navadno 3 3 3 2 5 3 2" xfId="7913"/>
    <cellStyle name="Navadno 3 3 3 2 5 3 2 2" xfId="22071"/>
    <cellStyle name="Navadno 3 3 3 2 5 3 3" xfId="12139"/>
    <cellStyle name="Navadno 3 3 3 2 5 3 3 2" xfId="26297"/>
    <cellStyle name="Navadno 3 3 3 2 5 3 4" xfId="16397"/>
    <cellStyle name="Navadno 3 3 3 2 5 3 5" xfId="29458"/>
    <cellStyle name="Navadno 3 3 3 2 5 3 6" xfId="32552"/>
    <cellStyle name="Navadno 3 3 3 2 5 4" xfId="2279"/>
    <cellStyle name="Navadno 3 3 3 2 5 4 2" xfId="19221"/>
    <cellStyle name="Navadno 3 3 3 2 5 5" xfId="6505"/>
    <cellStyle name="Navadno 3 3 3 2 5 5 2" xfId="20663"/>
    <cellStyle name="Navadno 3 3 3 2 5 6" xfId="10731"/>
    <cellStyle name="Navadno 3 3 3 2 5 6 2" xfId="24889"/>
    <cellStyle name="Navadno 3 3 3 2 5 7" xfId="14989"/>
    <cellStyle name="Navadno 3 3 3 2 5 8" xfId="28738"/>
    <cellStyle name="Navadno 3 3 3 2 5 9" xfId="30850"/>
    <cellStyle name="Navadno 3 3 3 2 6" xfId="4359"/>
    <cellStyle name="Navadno 3 3 3 2 6 2" xfId="8585"/>
    <cellStyle name="Navadno 3 3 3 2 6 2 2" xfId="22743"/>
    <cellStyle name="Navadno 3 3 3 2 6 3" xfId="12811"/>
    <cellStyle name="Navadno 3 3 3 2 6 3 2" xfId="26969"/>
    <cellStyle name="Navadno 3 3 3 2 6 4" xfId="17069"/>
    <cellStyle name="Navadno 3 3 3 2 6 5" xfId="29778"/>
    <cellStyle name="Navadno 3 3 3 2 6 6" xfId="32553"/>
    <cellStyle name="Navadno 3 3 3 2 7" xfId="2951"/>
    <cellStyle name="Navadno 3 3 3 2 7 2" xfId="7177"/>
    <cellStyle name="Navadno 3 3 3 2 7 2 2" xfId="21335"/>
    <cellStyle name="Navadno 3 3 3 2 7 3" xfId="11403"/>
    <cellStyle name="Navadno 3 3 3 2 7 3 2" xfId="25561"/>
    <cellStyle name="Navadno 3 3 3 2 7 4" xfId="15661"/>
    <cellStyle name="Navadno 3 3 3 2 7 5" xfId="29090"/>
    <cellStyle name="Navadno 3 3 3 2 7 6" xfId="32554"/>
    <cellStyle name="Navadno 3 3 3 2 8" xfId="1511"/>
    <cellStyle name="Navadno 3 3 3 2 8 2" xfId="18453"/>
    <cellStyle name="Navadno 3 3 3 2 9" xfId="5737"/>
    <cellStyle name="Navadno 3 3 3 2 9 2" xfId="19895"/>
    <cellStyle name="Navadno 3 3 3 3" xfId="129"/>
    <cellStyle name="Navadno 3 3 3 3 10" xfId="14285"/>
    <cellStyle name="Navadno 3 3 3 3 11" xfId="28386"/>
    <cellStyle name="Navadno 3 3 3 3 12" xfId="30498"/>
    <cellStyle name="Navadno 3 3 3 3 13" xfId="32555"/>
    <cellStyle name="Navadno 3 3 3 3 2" xfId="289"/>
    <cellStyle name="Navadno 3 3 3 3 2 10" xfId="28482"/>
    <cellStyle name="Navadno 3 3 3 3 2 11" xfId="30578"/>
    <cellStyle name="Navadno 3 3 3 3 2 12" xfId="32556"/>
    <cellStyle name="Navadno 3 3 3 3 2 2" xfId="642"/>
    <cellStyle name="Navadno 3 3 3 3 2 2 10" xfId="30754"/>
    <cellStyle name="Navadno 3 3 3 3 2 2 11" xfId="32557"/>
    <cellStyle name="Navadno 3 3 3 3 2 2 2" xfId="1346"/>
    <cellStyle name="Navadno 3 3 3 3 2 2 2 10" xfId="32558"/>
    <cellStyle name="Navadno 3 3 3 3 2 2 2 2" xfId="5607"/>
    <cellStyle name="Navadno 3 3 3 3 2 2 2 2 2" xfId="9833"/>
    <cellStyle name="Navadno 3 3 3 3 2 2 2 2 2 2" xfId="23991"/>
    <cellStyle name="Navadno 3 3 3 3 2 2 2 2 3" xfId="14059"/>
    <cellStyle name="Navadno 3 3 3 3 2 2 2 2 3 2" xfId="28217"/>
    <cellStyle name="Navadno 3 3 3 3 2 2 2 2 4" xfId="18317"/>
    <cellStyle name="Navadno 3 3 3 3 2 2 2 2 5" xfId="30402"/>
    <cellStyle name="Navadno 3 3 3 3 2 2 2 2 6" xfId="32559"/>
    <cellStyle name="Navadno 3 3 3 3 2 2 2 3" xfId="4199"/>
    <cellStyle name="Navadno 3 3 3 3 2 2 2 3 2" xfId="8425"/>
    <cellStyle name="Navadno 3 3 3 3 2 2 2 3 2 2" xfId="22583"/>
    <cellStyle name="Navadno 3 3 3 3 2 2 2 3 3" xfId="12651"/>
    <cellStyle name="Navadno 3 3 3 3 2 2 2 3 3 2" xfId="26809"/>
    <cellStyle name="Navadno 3 3 3 3 2 2 2 3 4" xfId="16909"/>
    <cellStyle name="Navadno 3 3 3 3 2 2 2 3 5" xfId="29714"/>
    <cellStyle name="Navadno 3 3 3 3 2 2 2 3 6" xfId="32560"/>
    <cellStyle name="Navadno 3 3 3 3 2 2 2 4" xfId="2791"/>
    <cellStyle name="Navadno 3 3 3 3 2 2 2 4 2" xfId="19733"/>
    <cellStyle name="Navadno 3 3 3 3 2 2 2 5" xfId="7017"/>
    <cellStyle name="Navadno 3 3 3 3 2 2 2 5 2" xfId="21175"/>
    <cellStyle name="Navadno 3 3 3 3 2 2 2 6" xfId="11243"/>
    <cellStyle name="Navadno 3 3 3 3 2 2 2 6 2" xfId="25401"/>
    <cellStyle name="Navadno 3 3 3 3 2 2 2 7" xfId="15501"/>
    <cellStyle name="Navadno 3 3 3 3 2 2 2 8" xfId="28994"/>
    <cellStyle name="Navadno 3 3 3 3 2 2 2 9" xfId="31106"/>
    <cellStyle name="Navadno 3 3 3 3 2 2 3" xfId="4903"/>
    <cellStyle name="Navadno 3 3 3 3 2 2 3 2" xfId="9129"/>
    <cellStyle name="Navadno 3 3 3 3 2 2 3 2 2" xfId="23287"/>
    <cellStyle name="Navadno 3 3 3 3 2 2 3 3" xfId="13355"/>
    <cellStyle name="Navadno 3 3 3 3 2 2 3 3 2" xfId="27513"/>
    <cellStyle name="Navadno 3 3 3 3 2 2 3 4" xfId="17613"/>
    <cellStyle name="Navadno 3 3 3 3 2 2 3 5" xfId="30050"/>
    <cellStyle name="Navadno 3 3 3 3 2 2 3 6" xfId="32561"/>
    <cellStyle name="Navadno 3 3 3 3 2 2 4" xfId="3495"/>
    <cellStyle name="Navadno 3 3 3 3 2 2 4 2" xfId="7721"/>
    <cellStyle name="Navadno 3 3 3 3 2 2 4 2 2" xfId="21879"/>
    <cellStyle name="Navadno 3 3 3 3 2 2 4 3" xfId="11947"/>
    <cellStyle name="Navadno 3 3 3 3 2 2 4 3 2" xfId="26105"/>
    <cellStyle name="Navadno 3 3 3 3 2 2 4 4" xfId="16205"/>
    <cellStyle name="Navadno 3 3 3 3 2 2 4 5" xfId="29362"/>
    <cellStyle name="Navadno 3 3 3 3 2 2 4 6" xfId="32562"/>
    <cellStyle name="Navadno 3 3 3 3 2 2 5" xfId="2087"/>
    <cellStyle name="Navadno 3 3 3 3 2 2 5 2" xfId="19029"/>
    <cellStyle name="Navadno 3 3 3 3 2 2 6" xfId="6313"/>
    <cellStyle name="Navadno 3 3 3 3 2 2 6 2" xfId="20471"/>
    <cellStyle name="Navadno 3 3 3 3 2 2 7" xfId="10539"/>
    <cellStyle name="Navadno 3 3 3 3 2 2 7 2" xfId="24697"/>
    <cellStyle name="Navadno 3 3 3 3 2 2 8" xfId="14797"/>
    <cellStyle name="Navadno 3 3 3 3 2 2 9" xfId="28642"/>
    <cellStyle name="Navadno 3 3 3 3 2 3" xfId="994"/>
    <cellStyle name="Navadno 3 3 3 3 2 3 10" xfId="32563"/>
    <cellStyle name="Navadno 3 3 3 3 2 3 2" xfId="5255"/>
    <cellStyle name="Navadno 3 3 3 3 2 3 2 2" xfId="9481"/>
    <cellStyle name="Navadno 3 3 3 3 2 3 2 2 2" xfId="23639"/>
    <cellStyle name="Navadno 3 3 3 3 2 3 2 3" xfId="13707"/>
    <cellStyle name="Navadno 3 3 3 3 2 3 2 3 2" xfId="27865"/>
    <cellStyle name="Navadno 3 3 3 3 2 3 2 4" xfId="17965"/>
    <cellStyle name="Navadno 3 3 3 3 2 3 2 5" xfId="30226"/>
    <cellStyle name="Navadno 3 3 3 3 2 3 2 6" xfId="32564"/>
    <cellStyle name="Navadno 3 3 3 3 2 3 3" xfId="3847"/>
    <cellStyle name="Navadno 3 3 3 3 2 3 3 2" xfId="8073"/>
    <cellStyle name="Navadno 3 3 3 3 2 3 3 2 2" xfId="22231"/>
    <cellStyle name="Navadno 3 3 3 3 2 3 3 3" xfId="12299"/>
    <cellStyle name="Navadno 3 3 3 3 2 3 3 3 2" xfId="26457"/>
    <cellStyle name="Navadno 3 3 3 3 2 3 3 4" xfId="16557"/>
    <cellStyle name="Navadno 3 3 3 3 2 3 3 5" xfId="29538"/>
    <cellStyle name="Navadno 3 3 3 3 2 3 3 6" xfId="32565"/>
    <cellStyle name="Navadno 3 3 3 3 2 3 4" xfId="2439"/>
    <cellStyle name="Navadno 3 3 3 3 2 3 4 2" xfId="19381"/>
    <cellStyle name="Navadno 3 3 3 3 2 3 5" xfId="6665"/>
    <cellStyle name="Navadno 3 3 3 3 2 3 5 2" xfId="20823"/>
    <cellStyle name="Navadno 3 3 3 3 2 3 6" xfId="10891"/>
    <cellStyle name="Navadno 3 3 3 3 2 3 6 2" xfId="25049"/>
    <cellStyle name="Navadno 3 3 3 3 2 3 7" xfId="15149"/>
    <cellStyle name="Navadno 3 3 3 3 2 3 8" xfId="28818"/>
    <cellStyle name="Navadno 3 3 3 3 2 3 9" xfId="30930"/>
    <cellStyle name="Navadno 3 3 3 3 2 4" xfId="4551"/>
    <cellStyle name="Navadno 3 3 3 3 2 4 2" xfId="8777"/>
    <cellStyle name="Navadno 3 3 3 3 2 4 2 2" xfId="22935"/>
    <cellStyle name="Navadno 3 3 3 3 2 4 3" xfId="13003"/>
    <cellStyle name="Navadno 3 3 3 3 2 4 3 2" xfId="27161"/>
    <cellStyle name="Navadno 3 3 3 3 2 4 4" xfId="17261"/>
    <cellStyle name="Navadno 3 3 3 3 2 4 5" xfId="29874"/>
    <cellStyle name="Navadno 3 3 3 3 2 4 6" xfId="32566"/>
    <cellStyle name="Navadno 3 3 3 3 2 5" xfId="3143"/>
    <cellStyle name="Navadno 3 3 3 3 2 5 2" xfId="7369"/>
    <cellStyle name="Navadno 3 3 3 3 2 5 2 2" xfId="21527"/>
    <cellStyle name="Navadno 3 3 3 3 2 5 3" xfId="11595"/>
    <cellStyle name="Navadno 3 3 3 3 2 5 3 2" xfId="25753"/>
    <cellStyle name="Navadno 3 3 3 3 2 5 4" xfId="15853"/>
    <cellStyle name="Navadno 3 3 3 3 2 5 5" xfId="29186"/>
    <cellStyle name="Navadno 3 3 3 3 2 5 6" xfId="32567"/>
    <cellStyle name="Navadno 3 3 3 3 2 6" xfId="1735"/>
    <cellStyle name="Navadno 3 3 3 3 2 6 2" xfId="18677"/>
    <cellStyle name="Navadno 3 3 3 3 2 7" xfId="5961"/>
    <cellStyle name="Navadno 3 3 3 3 2 7 2" xfId="20119"/>
    <cellStyle name="Navadno 3 3 3 3 2 8" xfId="10187"/>
    <cellStyle name="Navadno 3 3 3 3 2 8 2" xfId="24345"/>
    <cellStyle name="Navadno 3 3 3 3 2 9" xfId="14445"/>
    <cellStyle name="Navadno 3 3 3 3 3" xfId="514"/>
    <cellStyle name="Navadno 3 3 3 3 3 10" xfId="30690"/>
    <cellStyle name="Navadno 3 3 3 3 3 11" xfId="32568"/>
    <cellStyle name="Navadno 3 3 3 3 3 2" xfId="1218"/>
    <cellStyle name="Navadno 3 3 3 3 3 2 10" xfId="32569"/>
    <cellStyle name="Navadno 3 3 3 3 3 2 2" xfId="5479"/>
    <cellStyle name="Navadno 3 3 3 3 3 2 2 2" xfId="9705"/>
    <cellStyle name="Navadno 3 3 3 3 3 2 2 2 2" xfId="23863"/>
    <cellStyle name="Navadno 3 3 3 3 3 2 2 3" xfId="13931"/>
    <cellStyle name="Navadno 3 3 3 3 3 2 2 3 2" xfId="28089"/>
    <cellStyle name="Navadno 3 3 3 3 3 2 2 4" xfId="18189"/>
    <cellStyle name="Navadno 3 3 3 3 3 2 2 5" xfId="30338"/>
    <cellStyle name="Navadno 3 3 3 3 3 2 2 6" xfId="32570"/>
    <cellStyle name="Navadno 3 3 3 3 3 2 3" xfId="4071"/>
    <cellStyle name="Navadno 3 3 3 3 3 2 3 2" xfId="8297"/>
    <cellStyle name="Navadno 3 3 3 3 3 2 3 2 2" xfId="22455"/>
    <cellStyle name="Navadno 3 3 3 3 3 2 3 3" xfId="12523"/>
    <cellStyle name="Navadno 3 3 3 3 3 2 3 3 2" xfId="26681"/>
    <cellStyle name="Navadno 3 3 3 3 3 2 3 4" xfId="16781"/>
    <cellStyle name="Navadno 3 3 3 3 3 2 3 5" xfId="29650"/>
    <cellStyle name="Navadno 3 3 3 3 3 2 3 6" xfId="32571"/>
    <cellStyle name="Navadno 3 3 3 3 3 2 4" xfId="2663"/>
    <cellStyle name="Navadno 3 3 3 3 3 2 4 2" xfId="19605"/>
    <cellStyle name="Navadno 3 3 3 3 3 2 5" xfId="6889"/>
    <cellStyle name="Navadno 3 3 3 3 3 2 5 2" xfId="21047"/>
    <cellStyle name="Navadno 3 3 3 3 3 2 6" xfId="11115"/>
    <cellStyle name="Navadno 3 3 3 3 3 2 6 2" xfId="25273"/>
    <cellStyle name="Navadno 3 3 3 3 3 2 7" xfId="15373"/>
    <cellStyle name="Navadno 3 3 3 3 3 2 8" xfId="28930"/>
    <cellStyle name="Navadno 3 3 3 3 3 2 9" xfId="31042"/>
    <cellStyle name="Navadno 3 3 3 3 3 3" xfId="4775"/>
    <cellStyle name="Navadno 3 3 3 3 3 3 2" xfId="9001"/>
    <cellStyle name="Navadno 3 3 3 3 3 3 2 2" xfId="23159"/>
    <cellStyle name="Navadno 3 3 3 3 3 3 3" xfId="13227"/>
    <cellStyle name="Navadno 3 3 3 3 3 3 3 2" xfId="27385"/>
    <cellStyle name="Navadno 3 3 3 3 3 3 4" xfId="17485"/>
    <cellStyle name="Navadno 3 3 3 3 3 3 5" xfId="29986"/>
    <cellStyle name="Navadno 3 3 3 3 3 3 6" xfId="32572"/>
    <cellStyle name="Navadno 3 3 3 3 3 4" xfId="3367"/>
    <cellStyle name="Navadno 3 3 3 3 3 4 2" xfId="7593"/>
    <cellStyle name="Navadno 3 3 3 3 3 4 2 2" xfId="21751"/>
    <cellStyle name="Navadno 3 3 3 3 3 4 3" xfId="11819"/>
    <cellStyle name="Navadno 3 3 3 3 3 4 3 2" xfId="25977"/>
    <cellStyle name="Navadno 3 3 3 3 3 4 4" xfId="16077"/>
    <cellStyle name="Navadno 3 3 3 3 3 4 5" xfId="29298"/>
    <cellStyle name="Navadno 3 3 3 3 3 4 6" xfId="32573"/>
    <cellStyle name="Navadno 3 3 3 3 3 5" xfId="1959"/>
    <cellStyle name="Navadno 3 3 3 3 3 5 2" xfId="18901"/>
    <cellStyle name="Navadno 3 3 3 3 3 6" xfId="6185"/>
    <cellStyle name="Navadno 3 3 3 3 3 6 2" xfId="20343"/>
    <cellStyle name="Navadno 3 3 3 3 3 7" xfId="10411"/>
    <cellStyle name="Navadno 3 3 3 3 3 7 2" xfId="24569"/>
    <cellStyle name="Navadno 3 3 3 3 3 8" xfId="14669"/>
    <cellStyle name="Navadno 3 3 3 3 3 9" xfId="28578"/>
    <cellStyle name="Navadno 3 3 3 3 4" xfId="866"/>
    <cellStyle name="Navadno 3 3 3 3 4 10" xfId="32574"/>
    <cellStyle name="Navadno 3 3 3 3 4 2" xfId="5127"/>
    <cellStyle name="Navadno 3 3 3 3 4 2 2" xfId="9353"/>
    <cellStyle name="Navadno 3 3 3 3 4 2 2 2" xfId="23511"/>
    <cellStyle name="Navadno 3 3 3 3 4 2 3" xfId="13579"/>
    <cellStyle name="Navadno 3 3 3 3 4 2 3 2" xfId="27737"/>
    <cellStyle name="Navadno 3 3 3 3 4 2 4" xfId="17837"/>
    <cellStyle name="Navadno 3 3 3 3 4 2 5" xfId="30162"/>
    <cellStyle name="Navadno 3 3 3 3 4 2 6" xfId="32575"/>
    <cellStyle name="Navadno 3 3 3 3 4 3" xfId="3719"/>
    <cellStyle name="Navadno 3 3 3 3 4 3 2" xfId="7945"/>
    <cellStyle name="Navadno 3 3 3 3 4 3 2 2" xfId="22103"/>
    <cellStyle name="Navadno 3 3 3 3 4 3 3" xfId="12171"/>
    <cellStyle name="Navadno 3 3 3 3 4 3 3 2" xfId="26329"/>
    <cellStyle name="Navadno 3 3 3 3 4 3 4" xfId="16429"/>
    <cellStyle name="Navadno 3 3 3 3 4 3 5" xfId="29474"/>
    <cellStyle name="Navadno 3 3 3 3 4 3 6" xfId="32576"/>
    <cellStyle name="Navadno 3 3 3 3 4 4" xfId="2311"/>
    <cellStyle name="Navadno 3 3 3 3 4 4 2" xfId="19253"/>
    <cellStyle name="Navadno 3 3 3 3 4 5" xfId="6537"/>
    <cellStyle name="Navadno 3 3 3 3 4 5 2" xfId="20695"/>
    <cellStyle name="Navadno 3 3 3 3 4 6" xfId="10763"/>
    <cellStyle name="Navadno 3 3 3 3 4 6 2" xfId="24921"/>
    <cellStyle name="Navadno 3 3 3 3 4 7" xfId="15021"/>
    <cellStyle name="Navadno 3 3 3 3 4 8" xfId="28754"/>
    <cellStyle name="Navadno 3 3 3 3 4 9" xfId="30866"/>
    <cellStyle name="Navadno 3 3 3 3 5" xfId="4391"/>
    <cellStyle name="Navadno 3 3 3 3 5 2" xfId="8617"/>
    <cellStyle name="Navadno 3 3 3 3 5 2 2" xfId="22775"/>
    <cellStyle name="Navadno 3 3 3 3 5 3" xfId="12843"/>
    <cellStyle name="Navadno 3 3 3 3 5 3 2" xfId="27001"/>
    <cellStyle name="Navadno 3 3 3 3 5 4" xfId="17101"/>
    <cellStyle name="Navadno 3 3 3 3 5 5" xfId="29794"/>
    <cellStyle name="Navadno 3 3 3 3 5 6" xfId="32577"/>
    <cellStyle name="Navadno 3 3 3 3 6" xfId="2983"/>
    <cellStyle name="Navadno 3 3 3 3 6 2" xfId="7209"/>
    <cellStyle name="Navadno 3 3 3 3 6 2 2" xfId="21367"/>
    <cellStyle name="Navadno 3 3 3 3 6 3" xfId="11435"/>
    <cellStyle name="Navadno 3 3 3 3 6 3 2" xfId="25593"/>
    <cellStyle name="Navadno 3 3 3 3 6 4" xfId="15693"/>
    <cellStyle name="Navadno 3 3 3 3 6 5" xfId="29106"/>
    <cellStyle name="Navadno 3 3 3 3 6 6" xfId="32578"/>
    <cellStyle name="Navadno 3 3 3 3 7" xfId="1575"/>
    <cellStyle name="Navadno 3 3 3 3 7 2" xfId="18517"/>
    <cellStyle name="Navadno 3 3 3 3 8" xfId="5801"/>
    <cellStyle name="Navadno 3 3 3 3 8 2" xfId="19959"/>
    <cellStyle name="Navadno 3 3 3 3 9" xfId="10027"/>
    <cellStyle name="Navadno 3 3 3 3 9 2" xfId="24185"/>
    <cellStyle name="Navadno 3 3 3 4" xfId="59"/>
    <cellStyle name="Navadno 3 3 3 4 10" xfId="14253"/>
    <cellStyle name="Navadno 3 3 3 4 11" xfId="28354"/>
    <cellStyle name="Navadno 3 3 3 4 12" xfId="30466"/>
    <cellStyle name="Navadno 3 3 3 4 13" xfId="32579"/>
    <cellStyle name="Navadno 3 3 3 4 2" xfId="225"/>
    <cellStyle name="Navadno 3 3 3 4 2 10" xfId="28466"/>
    <cellStyle name="Navadno 3 3 3 4 2 11" xfId="30546"/>
    <cellStyle name="Navadno 3 3 3 4 2 12" xfId="32580"/>
    <cellStyle name="Navadno 3 3 3 4 2 2" xfId="578"/>
    <cellStyle name="Navadno 3 3 3 4 2 2 10" xfId="30722"/>
    <cellStyle name="Navadno 3 3 3 4 2 2 11" xfId="32581"/>
    <cellStyle name="Navadno 3 3 3 4 2 2 2" xfId="1282"/>
    <cellStyle name="Navadno 3 3 3 4 2 2 2 10" xfId="32582"/>
    <cellStyle name="Navadno 3 3 3 4 2 2 2 2" xfId="5543"/>
    <cellStyle name="Navadno 3 3 3 4 2 2 2 2 2" xfId="9769"/>
    <cellStyle name="Navadno 3 3 3 4 2 2 2 2 2 2" xfId="23927"/>
    <cellStyle name="Navadno 3 3 3 4 2 2 2 2 3" xfId="13995"/>
    <cellStyle name="Navadno 3 3 3 4 2 2 2 2 3 2" xfId="28153"/>
    <cellStyle name="Navadno 3 3 3 4 2 2 2 2 4" xfId="18253"/>
    <cellStyle name="Navadno 3 3 3 4 2 2 2 2 5" xfId="30370"/>
    <cellStyle name="Navadno 3 3 3 4 2 2 2 2 6" xfId="32583"/>
    <cellStyle name="Navadno 3 3 3 4 2 2 2 3" xfId="4135"/>
    <cellStyle name="Navadno 3 3 3 4 2 2 2 3 2" xfId="8361"/>
    <cellStyle name="Navadno 3 3 3 4 2 2 2 3 2 2" xfId="22519"/>
    <cellStyle name="Navadno 3 3 3 4 2 2 2 3 3" xfId="12587"/>
    <cellStyle name="Navadno 3 3 3 4 2 2 2 3 3 2" xfId="26745"/>
    <cellStyle name="Navadno 3 3 3 4 2 2 2 3 4" xfId="16845"/>
    <cellStyle name="Navadno 3 3 3 4 2 2 2 3 5" xfId="29682"/>
    <cellStyle name="Navadno 3 3 3 4 2 2 2 3 6" xfId="32584"/>
    <cellStyle name="Navadno 3 3 3 4 2 2 2 4" xfId="2727"/>
    <cellStyle name="Navadno 3 3 3 4 2 2 2 4 2" xfId="19669"/>
    <cellStyle name="Navadno 3 3 3 4 2 2 2 5" xfId="6953"/>
    <cellStyle name="Navadno 3 3 3 4 2 2 2 5 2" xfId="21111"/>
    <cellStyle name="Navadno 3 3 3 4 2 2 2 6" xfId="11179"/>
    <cellStyle name="Navadno 3 3 3 4 2 2 2 6 2" xfId="25337"/>
    <cellStyle name="Navadno 3 3 3 4 2 2 2 7" xfId="15437"/>
    <cellStyle name="Navadno 3 3 3 4 2 2 2 8" xfId="28962"/>
    <cellStyle name="Navadno 3 3 3 4 2 2 2 9" xfId="31074"/>
    <cellStyle name="Navadno 3 3 3 4 2 2 3" xfId="4839"/>
    <cellStyle name="Navadno 3 3 3 4 2 2 3 2" xfId="9065"/>
    <cellStyle name="Navadno 3 3 3 4 2 2 3 2 2" xfId="23223"/>
    <cellStyle name="Navadno 3 3 3 4 2 2 3 3" xfId="13291"/>
    <cellStyle name="Navadno 3 3 3 4 2 2 3 3 2" xfId="27449"/>
    <cellStyle name="Navadno 3 3 3 4 2 2 3 4" xfId="17549"/>
    <cellStyle name="Navadno 3 3 3 4 2 2 3 5" xfId="30018"/>
    <cellStyle name="Navadno 3 3 3 4 2 2 3 6" xfId="32585"/>
    <cellStyle name="Navadno 3 3 3 4 2 2 4" xfId="3431"/>
    <cellStyle name="Navadno 3 3 3 4 2 2 4 2" xfId="7657"/>
    <cellStyle name="Navadno 3 3 3 4 2 2 4 2 2" xfId="21815"/>
    <cellStyle name="Navadno 3 3 3 4 2 2 4 3" xfId="11883"/>
    <cellStyle name="Navadno 3 3 3 4 2 2 4 3 2" xfId="26041"/>
    <cellStyle name="Navadno 3 3 3 4 2 2 4 4" xfId="16141"/>
    <cellStyle name="Navadno 3 3 3 4 2 2 4 5" xfId="29330"/>
    <cellStyle name="Navadno 3 3 3 4 2 2 4 6" xfId="32586"/>
    <cellStyle name="Navadno 3 3 3 4 2 2 5" xfId="2023"/>
    <cellStyle name="Navadno 3 3 3 4 2 2 5 2" xfId="18965"/>
    <cellStyle name="Navadno 3 3 3 4 2 2 6" xfId="6249"/>
    <cellStyle name="Navadno 3 3 3 4 2 2 6 2" xfId="20407"/>
    <cellStyle name="Navadno 3 3 3 4 2 2 7" xfId="10475"/>
    <cellStyle name="Navadno 3 3 3 4 2 2 7 2" xfId="24633"/>
    <cellStyle name="Navadno 3 3 3 4 2 2 8" xfId="14733"/>
    <cellStyle name="Navadno 3 3 3 4 2 2 9" xfId="28610"/>
    <cellStyle name="Navadno 3 3 3 4 2 3" xfId="930"/>
    <cellStyle name="Navadno 3 3 3 4 2 3 10" xfId="32587"/>
    <cellStyle name="Navadno 3 3 3 4 2 3 2" xfId="5191"/>
    <cellStyle name="Navadno 3 3 3 4 2 3 2 2" xfId="9417"/>
    <cellStyle name="Navadno 3 3 3 4 2 3 2 2 2" xfId="23575"/>
    <cellStyle name="Navadno 3 3 3 4 2 3 2 3" xfId="13643"/>
    <cellStyle name="Navadno 3 3 3 4 2 3 2 3 2" xfId="27801"/>
    <cellStyle name="Navadno 3 3 3 4 2 3 2 4" xfId="17901"/>
    <cellStyle name="Navadno 3 3 3 4 2 3 2 5" xfId="30194"/>
    <cellStyle name="Navadno 3 3 3 4 2 3 2 6" xfId="32588"/>
    <cellStyle name="Navadno 3 3 3 4 2 3 3" xfId="3783"/>
    <cellStyle name="Navadno 3 3 3 4 2 3 3 2" xfId="8009"/>
    <cellStyle name="Navadno 3 3 3 4 2 3 3 2 2" xfId="22167"/>
    <cellStyle name="Navadno 3 3 3 4 2 3 3 3" xfId="12235"/>
    <cellStyle name="Navadno 3 3 3 4 2 3 3 3 2" xfId="26393"/>
    <cellStyle name="Navadno 3 3 3 4 2 3 3 4" xfId="16493"/>
    <cellStyle name="Navadno 3 3 3 4 2 3 3 5" xfId="29506"/>
    <cellStyle name="Navadno 3 3 3 4 2 3 3 6" xfId="32589"/>
    <cellStyle name="Navadno 3 3 3 4 2 3 4" xfId="2375"/>
    <cellStyle name="Navadno 3 3 3 4 2 3 4 2" xfId="19317"/>
    <cellStyle name="Navadno 3 3 3 4 2 3 5" xfId="6601"/>
    <cellStyle name="Navadno 3 3 3 4 2 3 5 2" xfId="20759"/>
    <cellStyle name="Navadno 3 3 3 4 2 3 6" xfId="10827"/>
    <cellStyle name="Navadno 3 3 3 4 2 3 6 2" xfId="24985"/>
    <cellStyle name="Navadno 3 3 3 4 2 3 7" xfId="15085"/>
    <cellStyle name="Navadno 3 3 3 4 2 3 8" xfId="28786"/>
    <cellStyle name="Navadno 3 3 3 4 2 3 9" xfId="30898"/>
    <cellStyle name="Navadno 3 3 3 4 2 4" xfId="4487"/>
    <cellStyle name="Navadno 3 3 3 4 2 4 2" xfId="8713"/>
    <cellStyle name="Navadno 3 3 3 4 2 4 2 2" xfId="22871"/>
    <cellStyle name="Navadno 3 3 3 4 2 4 3" xfId="12939"/>
    <cellStyle name="Navadno 3 3 3 4 2 4 3 2" xfId="27097"/>
    <cellStyle name="Navadno 3 3 3 4 2 4 4" xfId="17197"/>
    <cellStyle name="Navadno 3 3 3 4 2 4 5" xfId="29842"/>
    <cellStyle name="Navadno 3 3 3 4 2 4 6" xfId="32590"/>
    <cellStyle name="Navadno 3 3 3 4 2 5" xfId="3079"/>
    <cellStyle name="Navadno 3 3 3 4 2 5 2" xfId="7305"/>
    <cellStyle name="Navadno 3 3 3 4 2 5 2 2" xfId="21463"/>
    <cellStyle name="Navadno 3 3 3 4 2 5 3" xfId="11531"/>
    <cellStyle name="Navadno 3 3 3 4 2 5 3 2" xfId="25689"/>
    <cellStyle name="Navadno 3 3 3 4 2 5 4" xfId="15789"/>
    <cellStyle name="Navadno 3 3 3 4 2 5 5" xfId="29154"/>
    <cellStyle name="Navadno 3 3 3 4 2 5 6" xfId="32591"/>
    <cellStyle name="Navadno 3 3 3 4 2 6" xfId="1671"/>
    <cellStyle name="Navadno 3 3 3 4 2 6 2" xfId="18613"/>
    <cellStyle name="Navadno 3 3 3 4 2 7" xfId="5897"/>
    <cellStyle name="Navadno 3 3 3 4 2 7 2" xfId="20055"/>
    <cellStyle name="Navadno 3 3 3 4 2 8" xfId="10123"/>
    <cellStyle name="Navadno 3 3 3 4 2 8 2" xfId="24281"/>
    <cellStyle name="Navadno 3 3 3 4 2 9" xfId="14381"/>
    <cellStyle name="Navadno 3 3 3 4 3" xfId="450"/>
    <cellStyle name="Navadno 3 3 3 4 3 10" xfId="30658"/>
    <cellStyle name="Navadno 3 3 3 4 3 11" xfId="32592"/>
    <cellStyle name="Navadno 3 3 3 4 3 2" xfId="1154"/>
    <cellStyle name="Navadno 3 3 3 4 3 2 10" xfId="32593"/>
    <cellStyle name="Navadno 3 3 3 4 3 2 2" xfId="5415"/>
    <cellStyle name="Navadno 3 3 3 4 3 2 2 2" xfId="9641"/>
    <cellStyle name="Navadno 3 3 3 4 3 2 2 2 2" xfId="23799"/>
    <cellStyle name="Navadno 3 3 3 4 3 2 2 3" xfId="13867"/>
    <cellStyle name="Navadno 3 3 3 4 3 2 2 3 2" xfId="28025"/>
    <cellStyle name="Navadno 3 3 3 4 3 2 2 4" xfId="18125"/>
    <cellStyle name="Navadno 3 3 3 4 3 2 2 5" xfId="30306"/>
    <cellStyle name="Navadno 3 3 3 4 3 2 2 6" xfId="32594"/>
    <cellStyle name="Navadno 3 3 3 4 3 2 3" xfId="4007"/>
    <cellStyle name="Navadno 3 3 3 4 3 2 3 2" xfId="8233"/>
    <cellStyle name="Navadno 3 3 3 4 3 2 3 2 2" xfId="22391"/>
    <cellStyle name="Navadno 3 3 3 4 3 2 3 3" xfId="12459"/>
    <cellStyle name="Navadno 3 3 3 4 3 2 3 3 2" xfId="26617"/>
    <cellStyle name="Navadno 3 3 3 4 3 2 3 4" xfId="16717"/>
    <cellStyle name="Navadno 3 3 3 4 3 2 3 5" xfId="29618"/>
    <cellStyle name="Navadno 3 3 3 4 3 2 3 6" xfId="32595"/>
    <cellStyle name="Navadno 3 3 3 4 3 2 4" xfId="2599"/>
    <cellStyle name="Navadno 3 3 3 4 3 2 4 2" xfId="19541"/>
    <cellStyle name="Navadno 3 3 3 4 3 2 5" xfId="6825"/>
    <cellStyle name="Navadno 3 3 3 4 3 2 5 2" xfId="20983"/>
    <cellStyle name="Navadno 3 3 3 4 3 2 6" xfId="11051"/>
    <cellStyle name="Navadno 3 3 3 4 3 2 6 2" xfId="25209"/>
    <cellStyle name="Navadno 3 3 3 4 3 2 7" xfId="15309"/>
    <cellStyle name="Navadno 3 3 3 4 3 2 8" xfId="28898"/>
    <cellStyle name="Navadno 3 3 3 4 3 2 9" xfId="31010"/>
    <cellStyle name="Navadno 3 3 3 4 3 3" xfId="4711"/>
    <cellStyle name="Navadno 3 3 3 4 3 3 2" xfId="8937"/>
    <cellStyle name="Navadno 3 3 3 4 3 3 2 2" xfId="23095"/>
    <cellStyle name="Navadno 3 3 3 4 3 3 3" xfId="13163"/>
    <cellStyle name="Navadno 3 3 3 4 3 3 3 2" xfId="27321"/>
    <cellStyle name="Navadno 3 3 3 4 3 3 4" xfId="17421"/>
    <cellStyle name="Navadno 3 3 3 4 3 3 5" xfId="29954"/>
    <cellStyle name="Navadno 3 3 3 4 3 3 6" xfId="32596"/>
    <cellStyle name="Navadno 3 3 3 4 3 4" xfId="3303"/>
    <cellStyle name="Navadno 3 3 3 4 3 4 2" xfId="7529"/>
    <cellStyle name="Navadno 3 3 3 4 3 4 2 2" xfId="21687"/>
    <cellStyle name="Navadno 3 3 3 4 3 4 3" xfId="11755"/>
    <cellStyle name="Navadno 3 3 3 4 3 4 3 2" xfId="25913"/>
    <cellStyle name="Navadno 3 3 3 4 3 4 4" xfId="16013"/>
    <cellStyle name="Navadno 3 3 3 4 3 4 5" xfId="29266"/>
    <cellStyle name="Navadno 3 3 3 4 3 4 6" xfId="32597"/>
    <cellStyle name="Navadno 3 3 3 4 3 5" xfId="1895"/>
    <cellStyle name="Navadno 3 3 3 4 3 5 2" xfId="18837"/>
    <cellStyle name="Navadno 3 3 3 4 3 6" xfId="6121"/>
    <cellStyle name="Navadno 3 3 3 4 3 6 2" xfId="20279"/>
    <cellStyle name="Navadno 3 3 3 4 3 7" xfId="10347"/>
    <cellStyle name="Navadno 3 3 3 4 3 7 2" xfId="24505"/>
    <cellStyle name="Navadno 3 3 3 4 3 8" xfId="14605"/>
    <cellStyle name="Navadno 3 3 3 4 3 9" xfId="28546"/>
    <cellStyle name="Navadno 3 3 3 4 4" xfId="802"/>
    <cellStyle name="Navadno 3 3 3 4 4 10" xfId="32598"/>
    <cellStyle name="Navadno 3 3 3 4 4 2" xfId="5063"/>
    <cellStyle name="Navadno 3 3 3 4 4 2 2" xfId="9289"/>
    <cellStyle name="Navadno 3 3 3 4 4 2 2 2" xfId="23447"/>
    <cellStyle name="Navadno 3 3 3 4 4 2 3" xfId="13515"/>
    <cellStyle name="Navadno 3 3 3 4 4 2 3 2" xfId="27673"/>
    <cellStyle name="Navadno 3 3 3 4 4 2 4" xfId="17773"/>
    <cellStyle name="Navadno 3 3 3 4 4 2 5" xfId="30130"/>
    <cellStyle name="Navadno 3 3 3 4 4 2 6" xfId="32599"/>
    <cellStyle name="Navadno 3 3 3 4 4 3" xfId="3655"/>
    <cellStyle name="Navadno 3 3 3 4 4 3 2" xfId="7881"/>
    <cellStyle name="Navadno 3 3 3 4 4 3 2 2" xfId="22039"/>
    <cellStyle name="Navadno 3 3 3 4 4 3 3" xfId="12107"/>
    <cellStyle name="Navadno 3 3 3 4 4 3 3 2" xfId="26265"/>
    <cellStyle name="Navadno 3 3 3 4 4 3 4" xfId="16365"/>
    <cellStyle name="Navadno 3 3 3 4 4 3 5" xfId="29442"/>
    <cellStyle name="Navadno 3 3 3 4 4 3 6" xfId="32600"/>
    <cellStyle name="Navadno 3 3 3 4 4 4" xfId="2247"/>
    <cellStyle name="Navadno 3 3 3 4 4 4 2" xfId="19189"/>
    <cellStyle name="Navadno 3 3 3 4 4 5" xfId="6473"/>
    <cellStyle name="Navadno 3 3 3 4 4 5 2" xfId="20631"/>
    <cellStyle name="Navadno 3 3 3 4 4 6" xfId="10699"/>
    <cellStyle name="Navadno 3 3 3 4 4 6 2" xfId="24857"/>
    <cellStyle name="Navadno 3 3 3 4 4 7" xfId="14957"/>
    <cellStyle name="Navadno 3 3 3 4 4 8" xfId="28722"/>
    <cellStyle name="Navadno 3 3 3 4 4 9" xfId="30834"/>
    <cellStyle name="Navadno 3 3 3 4 5" xfId="4327"/>
    <cellStyle name="Navadno 3 3 3 4 5 2" xfId="8553"/>
    <cellStyle name="Navadno 3 3 3 4 5 2 2" xfId="22711"/>
    <cellStyle name="Navadno 3 3 3 4 5 3" xfId="12779"/>
    <cellStyle name="Navadno 3 3 3 4 5 3 2" xfId="26937"/>
    <cellStyle name="Navadno 3 3 3 4 5 4" xfId="17037"/>
    <cellStyle name="Navadno 3 3 3 4 5 5" xfId="29762"/>
    <cellStyle name="Navadno 3 3 3 4 5 6" xfId="32601"/>
    <cellStyle name="Navadno 3 3 3 4 6" xfId="2919"/>
    <cellStyle name="Navadno 3 3 3 4 6 2" xfId="7145"/>
    <cellStyle name="Navadno 3 3 3 4 6 2 2" xfId="21303"/>
    <cellStyle name="Navadno 3 3 3 4 6 3" xfId="11371"/>
    <cellStyle name="Navadno 3 3 3 4 6 3 2" xfId="25529"/>
    <cellStyle name="Navadno 3 3 3 4 6 4" xfId="15629"/>
    <cellStyle name="Navadno 3 3 3 4 6 5" xfId="29074"/>
    <cellStyle name="Navadno 3 3 3 4 6 6" xfId="32602"/>
    <cellStyle name="Navadno 3 3 3 4 7" xfId="1543"/>
    <cellStyle name="Navadno 3 3 3 4 7 2" xfId="18485"/>
    <cellStyle name="Navadno 3 3 3 4 8" xfId="5769"/>
    <cellStyle name="Navadno 3 3 3 4 8 2" xfId="19927"/>
    <cellStyle name="Navadno 3 3 3 4 9" xfId="9995"/>
    <cellStyle name="Navadno 3 3 3 4 9 2" xfId="24153"/>
    <cellStyle name="Navadno 3 3 3 5" xfId="162"/>
    <cellStyle name="Navadno 3 3 3 5 10" xfId="28433"/>
    <cellStyle name="Navadno 3 3 3 5 11" xfId="30513"/>
    <cellStyle name="Navadno 3 3 3 5 12" xfId="32603"/>
    <cellStyle name="Navadno 3 3 3 5 2" xfId="547"/>
    <cellStyle name="Navadno 3 3 3 5 2 10" xfId="30705"/>
    <cellStyle name="Navadno 3 3 3 5 2 11" xfId="32604"/>
    <cellStyle name="Navadno 3 3 3 5 2 2" xfId="1251"/>
    <cellStyle name="Navadno 3 3 3 5 2 2 10" xfId="32605"/>
    <cellStyle name="Navadno 3 3 3 5 2 2 2" xfId="5512"/>
    <cellStyle name="Navadno 3 3 3 5 2 2 2 2" xfId="9738"/>
    <cellStyle name="Navadno 3 3 3 5 2 2 2 2 2" xfId="23896"/>
    <cellStyle name="Navadno 3 3 3 5 2 2 2 3" xfId="13964"/>
    <cellStyle name="Navadno 3 3 3 5 2 2 2 3 2" xfId="28122"/>
    <cellStyle name="Navadno 3 3 3 5 2 2 2 4" xfId="18222"/>
    <cellStyle name="Navadno 3 3 3 5 2 2 2 5" xfId="30353"/>
    <cellStyle name="Navadno 3 3 3 5 2 2 2 6" xfId="32606"/>
    <cellStyle name="Navadno 3 3 3 5 2 2 3" xfId="4104"/>
    <cellStyle name="Navadno 3 3 3 5 2 2 3 2" xfId="8330"/>
    <cellStyle name="Navadno 3 3 3 5 2 2 3 2 2" xfId="22488"/>
    <cellStyle name="Navadno 3 3 3 5 2 2 3 3" xfId="12556"/>
    <cellStyle name="Navadno 3 3 3 5 2 2 3 3 2" xfId="26714"/>
    <cellStyle name="Navadno 3 3 3 5 2 2 3 4" xfId="16814"/>
    <cellStyle name="Navadno 3 3 3 5 2 2 3 5" xfId="29665"/>
    <cellStyle name="Navadno 3 3 3 5 2 2 3 6" xfId="32607"/>
    <cellStyle name="Navadno 3 3 3 5 2 2 4" xfId="2696"/>
    <cellStyle name="Navadno 3 3 3 5 2 2 4 2" xfId="19638"/>
    <cellStyle name="Navadno 3 3 3 5 2 2 5" xfId="6922"/>
    <cellStyle name="Navadno 3 3 3 5 2 2 5 2" xfId="21080"/>
    <cellStyle name="Navadno 3 3 3 5 2 2 6" xfId="11148"/>
    <cellStyle name="Navadno 3 3 3 5 2 2 6 2" xfId="25306"/>
    <cellStyle name="Navadno 3 3 3 5 2 2 7" xfId="15406"/>
    <cellStyle name="Navadno 3 3 3 5 2 2 8" xfId="28945"/>
    <cellStyle name="Navadno 3 3 3 5 2 2 9" xfId="31057"/>
    <cellStyle name="Navadno 3 3 3 5 2 3" xfId="4808"/>
    <cellStyle name="Navadno 3 3 3 5 2 3 2" xfId="9034"/>
    <cellStyle name="Navadno 3 3 3 5 2 3 2 2" xfId="23192"/>
    <cellStyle name="Navadno 3 3 3 5 2 3 3" xfId="13260"/>
    <cellStyle name="Navadno 3 3 3 5 2 3 3 2" xfId="27418"/>
    <cellStyle name="Navadno 3 3 3 5 2 3 4" xfId="17518"/>
    <cellStyle name="Navadno 3 3 3 5 2 3 5" xfId="30001"/>
    <cellStyle name="Navadno 3 3 3 5 2 3 6" xfId="32608"/>
    <cellStyle name="Navadno 3 3 3 5 2 4" xfId="3400"/>
    <cellStyle name="Navadno 3 3 3 5 2 4 2" xfId="7626"/>
    <cellStyle name="Navadno 3 3 3 5 2 4 2 2" xfId="21784"/>
    <cellStyle name="Navadno 3 3 3 5 2 4 3" xfId="11852"/>
    <cellStyle name="Navadno 3 3 3 5 2 4 3 2" xfId="26010"/>
    <cellStyle name="Navadno 3 3 3 5 2 4 4" xfId="16110"/>
    <cellStyle name="Navadno 3 3 3 5 2 4 5" xfId="29313"/>
    <cellStyle name="Navadno 3 3 3 5 2 4 6" xfId="32609"/>
    <cellStyle name="Navadno 3 3 3 5 2 5" xfId="1992"/>
    <cellStyle name="Navadno 3 3 3 5 2 5 2" xfId="18934"/>
    <cellStyle name="Navadno 3 3 3 5 2 6" xfId="6218"/>
    <cellStyle name="Navadno 3 3 3 5 2 6 2" xfId="20376"/>
    <cellStyle name="Navadno 3 3 3 5 2 7" xfId="10444"/>
    <cellStyle name="Navadno 3 3 3 5 2 7 2" xfId="24602"/>
    <cellStyle name="Navadno 3 3 3 5 2 8" xfId="14702"/>
    <cellStyle name="Navadno 3 3 3 5 2 9" xfId="28593"/>
    <cellStyle name="Navadno 3 3 3 5 3" xfId="899"/>
    <cellStyle name="Navadno 3 3 3 5 3 10" xfId="32610"/>
    <cellStyle name="Navadno 3 3 3 5 3 2" xfId="5160"/>
    <cellStyle name="Navadno 3 3 3 5 3 2 2" xfId="9386"/>
    <cellStyle name="Navadno 3 3 3 5 3 2 2 2" xfId="23544"/>
    <cellStyle name="Navadno 3 3 3 5 3 2 3" xfId="13612"/>
    <cellStyle name="Navadno 3 3 3 5 3 2 3 2" xfId="27770"/>
    <cellStyle name="Navadno 3 3 3 5 3 2 4" xfId="17870"/>
    <cellStyle name="Navadno 3 3 3 5 3 2 5" xfId="30177"/>
    <cellStyle name="Navadno 3 3 3 5 3 2 6" xfId="32611"/>
    <cellStyle name="Navadno 3 3 3 5 3 3" xfId="3752"/>
    <cellStyle name="Navadno 3 3 3 5 3 3 2" xfId="7978"/>
    <cellStyle name="Navadno 3 3 3 5 3 3 2 2" xfId="22136"/>
    <cellStyle name="Navadno 3 3 3 5 3 3 3" xfId="12204"/>
    <cellStyle name="Navadno 3 3 3 5 3 3 3 2" xfId="26362"/>
    <cellStyle name="Navadno 3 3 3 5 3 3 4" xfId="16462"/>
    <cellStyle name="Navadno 3 3 3 5 3 3 5" xfId="29489"/>
    <cellStyle name="Navadno 3 3 3 5 3 3 6" xfId="32612"/>
    <cellStyle name="Navadno 3 3 3 5 3 4" xfId="2344"/>
    <cellStyle name="Navadno 3 3 3 5 3 4 2" xfId="19286"/>
    <cellStyle name="Navadno 3 3 3 5 3 5" xfId="6570"/>
    <cellStyle name="Navadno 3 3 3 5 3 5 2" xfId="20728"/>
    <cellStyle name="Navadno 3 3 3 5 3 6" xfId="10796"/>
    <cellStyle name="Navadno 3 3 3 5 3 6 2" xfId="24954"/>
    <cellStyle name="Navadno 3 3 3 5 3 7" xfId="15054"/>
    <cellStyle name="Navadno 3 3 3 5 3 8" xfId="28769"/>
    <cellStyle name="Navadno 3 3 3 5 3 9" xfId="30881"/>
    <cellStyle name="Navadno 3 3 3 5 4" xfId="4424"/>
    <cellStyle name="Navadno 3 3 3 5 4 2" xfId="8650"/>
    <cellStyle name="Navadno 3 3 3 5 4 2 2" xfId="22808"/>
    <cellStyle name="Navadno 3 3 3 5 4 3" xfId="12876"/>
    <cellStyle name="Navadno 3 3 3 5 4 3 2" xfId="27034"/>
    <cellStyle name="Navadno 3 3 3 5 4 4" xfId="17134"/>
    <cellStyle name="Navadno 3 3 3 5 4 5" xfId="29809"/>
    <cellStyle name="Navadno 3 3 3 5 4 6" xfId="32613"/>
    <cellStyle name="Navadno 3 3 3 5 5" xfId="3016"/>
    <cellStyle name="Navadno 3 3 3 5 5 2" xfId="7242"/>
    <cellStyle name="Navadno 3 3 3 5 5 2 2" xfId="21400"/>
    <cellStyle name="Navadno 3 3 3 5 5 3" xfId="11468"/>
    <cellStyle name="Navadno 3 3 3 5 5 3 2" xfId="25626"/>
    <cellStyle name="Navadno 3 3 3 5 5 4" xfId="15726"/>
    <cellStyle name="Navadno 3 3 3 5 5 5" xfId="29121"/>
    <cellStyle name="Navadno 3 3 3 5 5 6" xfId="32614"/>
    <cellStyle name="Navadno 3 3 3 5 6" xfId="1608"/>
    <cellStyle name="Navadno 3 3 3 5 6 2" xfId="18550"/>
    <cellStyle name="Navadno 3 3 3 5 7" xfId="5834"/>
    <cellStyle name="Navadno 3 3 3 5 7 2" xfId="19992"/>
    <cellStyle name="Navadno 3 3 3 5 8" xfId="10060"/>
    <cellStyle name="Navadno 3 3 3 5 8 2" xfId="24218"/>
    <cellStyle name="Navadno 3 3 3 5 9" xfId="14318"/>
    <cellStyle name="Navadno 3 3 3 6" xfId="194"/>
    <cellStyle name="Navadno 3 3 3 6 10" xfId="28449"/>
    <cellStyle name="Navadno 3 3 3 6 11" xfId="30529"/>
    <cellStyle name="Navadno 3 3 3 6 12" xfId="32615"/>
    <cellStyle name="Navadno 3 3 3 6 2" xfId="419"/>
    <cellStyle name="Navadno 3 3 3 6 2 10" xfId="30641"/>
    <cellStyle name="Navadno 3 3 3 6 2 11" xfId="32616"/>
    <cellStyle name="Navadno 3 3 3 6 2 2" xfId="1123"/>
    <cellStyle name="Navadno 3 3 3 6 2 2 10" xfId="32617"/>
    <cellStyle name="Navadno 3 3 3 6 2 2 2" xfId="5384"/>
    <cellStyle name="Navadno 3 3 3 6 2 2 2 2" xfId="9610"/>
    <cellStyle name="Navadno 3 3 3 6 2 2 2 2 2" xfId="23768"/>
    <cellStyle name="Navadno 3 3 3 6 2 2 2 3" xfId="13836"/>
    <cellStyle name="Navadno 3 3 3 6 2 2 2 3 2" xfId="27994"/>
    <cellStyle name="Navadno 3 3 3 6 2 2 2 4" xfId="18094"/>
    <cellStyle name="Navadno 3 3 3 6 2 2 2 5" xfId="30289"/>
    <cellStyle name="Navadno 3 3 3 6 2 2 2 6" xfId="32618"/>
    <cellStyle name="Navadno 3 3 3 6 2 2 3" xfId="3976"/>
    <cellStyle name="Navadno 3 3 3 6 2 2 3 2" xfId="8202"/>
    <cellStyle name="Navadno 3 3 3 6 2 2 3 2 2" xfId="22360"/>
    <cellStyle name="Navadno 3 3 3 6 2 2 3 3" xfId="12428"/>
    <cellStyle name="Navadno 3 3 3 6 2 2 3 3 2" xfId="26586"/>
    <cellStyle name="Navadno 3 3 3 6 2 2 3 4" xfId="16686"/>
    <cellStyle name="Navadno 3 3 3 6 2 2 3 5" xfId="29601"/>
    <cellStyle name="Navadno 3 3 3 6 2 2 3 6" xfId="32619"/>
    <cellStyle name="Navadno 3 3 3 6 2 2 4" xfId="2568"/>
    <cellStyle name="Navadno 3 3 3 6 2 2 4 2" xfId="19510"/>
    <cellStyle name="Navadno 3 3 3 6 2 2 5" xfId="6794"/>
    <cellStyle name="Navadno 3 3 3 6 2 2 5 2" xfId="20952"/>
    <cellStyle name="Navadno 3 3 3 6 2 2 6" xfId="11020"/>
    <cellStyle name="Navadno 3 3 3 6 2 2 6 2" xfId="25178"/>
    <cellStyle name="Navadno 3 3 3 6 2 2 7" xfId="15278"/>
    <cellStyle name="Navadno 3 3 3 6 2 2 8" xfId="28881"/>
    <cellStyle name="Navadno 3 3 3 6 2 2 9" xfId="30993"/>
    <cellStyle name="Navadno 3 3 3 6 2 3" xfId="4680"/>
    <cellStyle name="Navadno 3 3 3 6 2 3 2" xfId="8906"/>
    <cellStyle name="Navadno 3 3 3 6 2 3 2 2" xfId="23064"/>
    <cellStyle name="Navadno 3 3 3 6 2 3 3" xfId="13132"/>
    <cellStyle name="Navadno 3 3 3 6 2 3 3 2" xfId="27290"/>
    <cellStyle name="Navadno 3 3 3 6 2 3 4" xfId="17390"/>
    <cellStyle name="Navadno 3 3 3 6 2 3 5" xfId="29937"/>
    <cellStyle name="Navadno 3 3 3 6 2 3 6" xfId="32620"/>
    <cellStyle name="Navadno 3 3 3 6 2 4" xfId="3272"/>
    <cellStyle name="Navadno 3 3 3 6 2 4 2" xfId="7498"/>
    <cellStyle name="Navadno 3 3 3 6 2 4 2 2" xfId="21656"/>
    <cellStyle name="Navadno 3 3 3 6 2 4 3" xfId="11724"/>
    <cellStyle name="Navadno 3 3 3 6 2 4 3 2" xfId="25882"/>
    <cellStyle name="Navadno 3 3 3 6 2 4 4" xfId="15982"/>
    <cellStyle name="Navadno 3 3 3 6 2 4 5" xfId="29249"/>
    <cellStyle name="Navadno 3 3 3 6 2 4 6" xfId="32621"/>
    <cellStyle name="Navadno 3 3 3 6 2 5" xfId="1864"/>
    <cellStyle name="Navadno 3 3 3 6 2 5 2" xfId="18806"/>
    <cellStyle name="Navadno 3 3 3 6 2 6" xfId="6090"/>
    <cellStyle name="Navadno 3 3 3 6 2 6 2" xfId="20248"/>
    <cellStyle name="Navadno 3 3 3 6 2 7" xfId="10316"/>
    <cellStyle name="Navadno 3 3 3 6 2 7 2" xfId="24474"/>
    <cellStyle name="Navadno 3 3 3 6 2 8" xfId="14574"/>
    <cellStyle name="Navadno 3 3 3 6 2 9" xfId="28529"/>
    <cellStyle name="Navadno 3 3 3 6 3" xfId="771"/>
    <cellStyle name="Navadno 3 3 3 6 3 10" xfId="32622"/>
    <cellStyle name="Navadno 3 3 3 6 3 2" xfId="5032"/>
    <cellStyle name="Navadno 3 3 3 6 3 2 2" xfId="9258"/>
    <cellStyle name="Navadno 3 3 3 6 3 2 2 2" xfId="23416"/>
    <cellStyle name="Navadno 3 3 3 6 3 2 3" xfId="13484"/>
    <cellStyle name="Navadno 3 3 3 6 3 2 3 2" xfId="27642"/>
    <cellStyle name="Navadno 3 3 3 6 3 2 4" xfId="17742"/>
    <cellStyle name="Navadno 3 3 3 6 3 2 5" xfId="30113"/>
    <cellStyle name="Navadno 3 3 3 6 3 2 6" xfId="32623"/>
    <cellStyle name="Navadno 3 3 3 6 3 3" xfId="3624"/>
    <cellStyle name="Navadno 3 3 3 6 3 3 2" xfId="7850"/>
    <cellStyle name="Navadno 3 3 3 6 3 3 2 2" xfId="22008"/>
    <cellStyle name="Navadno 3 3 3 6 3 3 3" xfId="12076"/>
    <cellStyle name="Navadno 3 3 3 6 3 3 3 2" xfId="26234"/>
    <cellStyle name="Navadno 3 3 3 6 3 3 4" xfId="16334"/>
    <cellStyle name="Navadno 3 3 3 6 3 3 5" xfId="29425"/>
    <cellStyle name="Navadno 3 3 3 6 3 3 6" xfId="32624"/>
    <cellStyle name="Navadno 3 3 3 6 3 4" xfId="2216"/>
    <cellStyle name="Navadno 3 3 3 6 3 4 2" xfId="19158"/>
    <cellStyle name="Navadno 3 3 3 6 3 5" xfId="6442"/>
    <cellStyle name="Navadno 3 3 3 6 3 5 2" xfId="20600"/>
    <cellStyle name="Navadno 3 3 3 6 3 6" xfId="10668"/>
    <cellStyle name="Navadno 3 3 3 6 3 6 2" xfId="24826"/>
    <cellStyle name="Navadno 3 3 3 6 3 7" xfId="14926"/>
    <cellStyle name="Navadno 3 3 3 6 3 8" xfId="28705"/>
    <cellStyle name="Navadno 3 3 3 6 3 9" xfId="30817"/>
    <cellStyle name="Navadno 3 3 3 6 4" xfId="4456"/>
    <cellStyle name="Navadno 3 3 3 6 4 2" xfId="8682"/>
    <cellStyle name="Navadno 3 3 3 6 4 2 2" xfId="22840"/>
    <cellStyle name="Navadno 3 3 3 6 4 3" xfId="12908"/>
    <cellStyle name="Navadno 3 3 3 6 4 3 2" xfId="27066"/>
    <cellStyle name="Navadno 3 3 3 6 4 4" xfId="17166"/>
    <cellStyle name="Navadno 3 3 3 6 4 5" xfId="29825"/>
    <cellStyle name="Navadno 3 3 3 6 4 6" xfId="32625"/>
    <cellStyle name="Navadno 3 3 3 6 5" xfId="3048"/>
    <cellStyle name="Navadno 3 3 3 6 5 2" xfId="7274"/>
    <cellStyle name="Navadno 3 3 3 6 5 2 2" xfId="21432"/>
    <cellStyle name="Navadno 3 3 3 6 5 3" xfId="11500"/>
    <cellStyle name="Navadno 3 3 3 6 5 3 2" xfId="25658"/>
    <cellStyle name="Navadno 3 3 3 6 5 4" xfId="15758"/>
    <cellStyle name="Navadno 3 3 3 6 5 5" xfId="29137"/>
    <cellStyle name="Navadno 3 3 3 6 5 6" xfId="32626"/>
    <cellStyle name="Navadno 3 3 3 6 6" xfId="1640"/>
    <cellStyle name="Navadno 3 3 3 6 6 2" xfId="18582"/>
    <cellStyle name="Navadno 3 3 3 6 7" xfId="5866"/>
    <cellStyle name="Navadno 3 3 3 6 7 2" xfId="20024"/>
    <cellStyle name="Navadno 3 3 3 6 8" xfId="10092"/>
    <cellStyle name="Navadno 3 3 3 6 8 2" xfId="24250"/>
    <cellStyle name="Navadno 3 3 3 6 9" xfId="14350"/>
    <cellStyle name="Navadno 3 3 3 7" xfId="356"/>
    <cellStyle name="Navadno 3 3 3 7 10" xfId="28500"/>
    <cellStyle name="Navadno 3 3 3 7 11" xfId="30611"/>
    <cellStyle name="Navadno 3 3 3 7 12" xfId="32627"/>
    <cellStyle name="Navadno 3 3 3 7 2" xfId="708"/>
    <cellStyle name="Navadno 3 3 3 7 2 10" xfId="30787"/>
    <cellStyle name="Navadno 3 3 3 7 2 11" xfId="32628"/>
    <cellStyle name="Navadno 3 3 3 7 2 2" xfId="1412"/>
    <cellStyle name="Navadno 3 3 3 7 2 2 10" xfId="32629"/>
    <cellStyle name="Navadno 3 3 3 7 2 2 2" xfId="5673"/>
    <cellStyle name="Navadno 3 3 3 7 2 2 2 2" xfId="9899"/>
    <cellStyle name="Navadno 3 3 3 7 2 2 2 2 2" xfId="24057"/>
    <cellStyle name="Navadno 3 3 3 7 2 2 2 3" xfId="14125"/>
    <cellStyle name="Navadno 3 3 3 7 2 2 2 3 2" xfId="28283"/>
    <cellStyle name="Navadno 3 3 3 7 2 2 2 4" xfId="18383"/>
    <cellStyle name="Navadno 3 3 3 7 2 2 2 5" xfId="30435"/>
    <cellStyle name="Navadno 3 3 3 7 2 2 2 6" xfId="32630"/>
    <cellStyle name="Navadno 3 3 3 7 2 2 3" xfId="4265"/>
    <cellStyle name="Navadno 3 3 3 7 2 2 3 2" xfId="8491"/>
    <cellStyle name="Navadno 3 3 3 7 2 2 3 2 2" xfId="22649"/>
    <cellStyle name="Navadno 3 3 3 7 2 2 3 3" xfId="12717"/>
    <cellStyle name="Navadno 3 3 3 7 2 2 3 3 2" xfId="26875"/>
    <cellStyle name="Navadno 3 3 3 7 2 2 3 4" xfId="16975"/>
    <cellStyle name="Navadno 3 3 3 7 2 2 3 5" xfId="29747"/>
    <cellStyle name="Navadno 3 3 3 7 2 2 3 6" xfId="32631"/>
    <cellStyle name="Navadno 3 3 3 7 2 2 4" xfId="2857"/>
    <cellStyle name="Navadno 3 3 3 7 2 2 4 2" xfId="19799"/>
    <cellStyle name="Navadno 3 3 3 7 2 2 5" xfId="7083"/>
    <cellStyle name="Navadno 3 3 3 7 2 2 5 2" xfId="21241"/>
    <cellStyle name="Navadno 3 3 3 7 2 2 6" xfId="11309"/>
    <cellStyle name="Navadno 3 3 3 7 2 2 6 2" xfId="25467"/>
    <cellStyle name="Navadno 3 3 3 7 2 2 7" xfId="15567"/>
    <cellStyle name="Navadno 3 3 3 7 2 2 8" xfId="29027"/>
    <cellStyle name="Navadno 3 3 3 7 2 2 9" xfId="31139"/>
    <cellStyle name="Navadno 3 3 3 7 2 3" xfId="4969"/>
    <cellStyle name="Navadno 3 3 3 7 2 3 2" xfId="9195"/>
    <cellStyle name="Navadno 3 3 3 7 2 3 2 2" xfId="23353"/>
    <cellStyle name="Navadno 3 3 3 7 2 3 3" xfId="13421"/>
    <cellStyle name="Navadno 3 3 3 7 2 3 3 2" xfId="27579"/>
    <cellStyle name="Navadno 3 3 3 7 2 3 4" xfId="17679"/>
    <cellStyle name="Navadno 3 3 3 7 2 3 5" xfId="30083"/>
    <cellStyle name="Navadno 3 3 3 7 2 3 6" xfId="32632"/>
    <cellStyle name="Navadno 3 3 3 7 2 4" xfId="3561"/>
    <cellStyle name="Navadno 3 3 3 7 2 4 2" xfId="7787"/>
    <cellStyle name="Navadno 3 3 3 7 2 4 2 2" xfId="21945"/>
    <cellStyle name="Navadno 3 3 3 7 2 4 3" xfId="12013"/>
    <cellStyle name="Navadno 3 3 3 7 2 4 3 2" xfId="26171"/>
    <cellStyle name="Navadno 3 3 3 7 2 4 4" xfId="16271"/>
    <cellStyle name="Navadno 3 3 3 7 2 4 5" xfId="29395"/>
    <cellStyle name="Navadno 3 3 3 7 2 4 6" xfId="32633"/>
    <cellStyle name="Navadno 3 3 3 7 2 5" xfId="2153"/>
    <cellStyle name="Navadno 3 3 3 7 2 5 2" xfId="19095"/>
    <cellStyle name="Navadno 3 3 3 7 2 6" xfId="6379"/>
    <cellStyle name="Navadno 3 3 3 7 2 6 2" xfId="20537"/>
    <cellStyle name="Navadno 3 3 3 7 2 7" xfId="10605"/>
    <cellStyle name="Navadno 3 3 3 7 2 7 2" xfId="24763"/>
    <cellStyle name="Navadno 3 3 3 7 2 8" xfId="14863"/>
    <cellStyle name="Navadno 3 3 3 7 2 9" xfId="28675"/>
    <cellStyle name="Navadno 3 3 3 7 3" xfId="1060"/>
    <cellStyle name="Navadno 3 3 3 7 3 10" xfId="32634"/>
    <cellStyle name="Navadno 3 3 3 7 3 2" xfId="5321"/>
    <cellStyle name="Navadno 3 3 3 7 3 2 2" xfId="9547"/>
    <cellStyle name="Navadno 3 3 3 7 3 2 2 2" xfId="23705"/>
    <cellStyle name="Navadno 3 3 3 7 3 2 3" xfId="13773"/>
    <cellStyle name="Navadno 3 3 3 7 3 2 3 2" xfId="27931"/>
    <cellStyle name="Navadno 3 3 3 7 3 2 4" xfId="18031"/>
    <cellStyle name="Navadno 3 3 3 7 3 2 5" xfId="30259"/>
    <cellStyle name="Navadno 3 3 3 7 3 2 6" xfId="32635"/>
    <cellStyle name="Navadno 3 3 3 7 3 3" xfId="3913"/>
    <cellStyle name="Navadno 3 3 3 7 3 3 2" xfId="8139"/>
    <cellStyle name="Navadno 3 3 3 7 3 3 2 2" xfId="22297"/>
    <cellStyle name="Navadno 3 3 3 7 3 3 3" xfId="12365"/>
    <cellStyle name="Navadno 3 3 3 7 3 3 3 2" xfId="26523"/>
    <cellStyle name="Navadno 3 3 3 7 3 3 4" xfId="16623"/>
    <cellStyle name="Navadno 3 3 3 7 3 3 5" xfId="29571"/>
    <cellStyle name="Navadno 3 3 3 7 3 3 6" xfId="32636"/>
    <cellStyle name="Navadno 3 3 3 7 3 4" xfId="2505"/>
    <cellStyle name="Navadno 3 3 3 7 3 4 2" xfId="19447"/>
    <cellStyle name="Navadno 3 3 3 7 3 5" xfId="6731"/>
    <cellStyle name="Navadno 3 3 3 7 3 5 2" xfId="20889"/>
    <cellStyle name="Navadno 3 3 3 7 3 6" xfId="10957"/>
    <cellStyle name="Navadno 3 3 3 7 3 6 2" xfId="25115"/>
    <cellStyle name="Navadno 3 3 3 7 3 7" xfId="15215"/>
    <cellStyle name="Navadno 3 3 3 7 3 8" xfId="28851"/>
    <cellStyle name="Navadno 3 3 3 7 3 9" xfId="30963"/>
    <cellStyle name="Navadno 3 3 3 7 4" xfId="4617"/>
    <cellStyle name="Navadno 3 3 3 7 4 2" xfId="8843"/>
    <cellStyle name="Navadno 3 3 3 7 4 2 2" xfId="23001"/>
    <cellStyle name="Navadno 3 3 3 7 4 3" xfId="13069"/>
    <cellStyle name="Navadno 3 3 3 7 4 3 2" xfId="27227"/>
    <cellStyle name="Navadno 3 3 3 7 4 4" xfId="17327"/>
    <cellStyle name="Navadno 3 3 3 7 4 5" xfId="29907"/>
    <cellStyle name="Navadno 3 3 3 7 4 6" xfId="32637"/>
    <cellStyle name="Navadno 3 3 3 7 5" xfId="3209"/>
    <cellStyle name="Navadno 3 3 3 7 5 2" xfId="7435"/>
    <cellStyle name="Navadno 3 3 3 7 5 2 2" xfId="21593"/>
    <cellStyle name="Navadno 3 3 3 7 5 3" xfId="11661"/>
    <cellStyle name="Navadno 3 3 3 7 5 3 2" xfId="25819"/>
    <cellStyle name="Navadno 3 3 3 7 5 4" xfId="15919"/>
    <cellStyle name="Navadno 3 3 3 7 5 5" xfId="29219"/>
    <cellStyle name="Navadno 3 3 3 7 5 6" xfId="32638"/>
    <cellStyle name="Navadno 3 3 3 7 6" xfId="1801"/>
    <cellStyle name="Navadno 3 3 3 7 6 2" xfId="18743"/>
    <cellStyle name="Navadno 3 3 3 7 7" xfId="6027"/>
    <cellStyle name="Navadno 3 3 3 7 7 2" xfId="20185"/>
    <cellStyle name="Navadno 3 3 3 7 8" xfId="10253"/>
    <cellStyle name="Navadno 3 3 3 7 8 2" xfId="24411"/>
    <cellStyle name="Navadno 3 3 3 7 9" xfId="14511"/>
    <cellStyle name="Navadno 3 3 3 8" xfId="387"/>
    <cellStyle name="Navadno 3 3 3 8 10" xfId="30625"/>
    <cellStyle name="Navadno 3 3 3 8 11" xfId="32639"/>
    <cellStyle name="Navadno 3 3 3 8 2" xfId="1091"/>
    <cellStyle name="Navadno 3 3 3 8 2 10" xfId="32640"/>
    <cellStyle name="Navadno 3 3 3 8 2 2" xfId="5352"/>
    <cellStyle name="Navadno 3 3 3 8 2 2 2" xfId="9578"/>
    <cellStyle name="Navadno 3 3 3 8 2 2 2 2" xfId="23736"/>
    <cellStyle name="Navadno 3 3 3 8 2 2 3" xfId="13804"/>
    <cellStyle name="Navadno 3 3 3 8 2 2 3 2" xfId="27962"/>
    <cellStyle name="Navadno 3 3 3 8 2 2 4" xfId="18062"/>
    <cellStyle name="Navadno 3 3 3 8 2 2 5" xfId="30273"/>
    <cellStyle name="Navadno 3 3 3 8 2 2 6" xfId="32641"/>
    <cellStyle name="Navadno 3 3 3 8 2 3" xfId="3944"/>
    <cellStyle name="Navadno 3 3 3 8 2 3 2" xfId="8170"/>
    <cellStyle name="Navadno 3 3 3 8 2 3 2 2" xfId="22328"/>
    <cellStyle name="Navadno 3 3 3 8 2 3 3" xfId="12396"/>
    <cellStyle name="Navadno 3 3 3 8 2 3 3 2" xfId="26554"/>
    <cellStyle name="Navadno 3 3 3 8 2 3 4" xfId="16654"/>
    <cellStyle name="Navadno 3 3 3 8 2 3 5" xfId="29585"/>
    <cellStyle name="Navadno 3 3 3 8 2 3 6" xfId="32642"/>
    <cellStyle name="Navadno 3 3 3 8 2 4" xfId="2536"/>
    <cellStyle name="Navadno 3 3 3 8 2 4 2" xfId="19478"/>
    <cellStyle name="Navadno 3 3 3 8 2 5" xfId="6762"/>
    <cellStyle name="Navadno 3 3 3 8 2 5 2" xfId="20920"/>
    <cellStyle name="Navadno 3 3 3 8 2 6" xfId="10988"/>
    <cellStyle name="Navadno 3 3 3 8 2 6 2" xfId="25146"/>
    <cellStyle name="Navadno 3 3 3 8 2 7" xfId="15246"/>
    <cellStyle name="Navadno 3 3 3 8 2 8" xfId="28865"/>
    <cellStyle name="Navadno 3 3 3 8 2 9" xfId="30977"/>
    <cellStyle name="Navadno 3 3 3 8 3" xfId="4648"/>
    <cellStyle name="Navadno 3 3 3 8 3 2" xfId="8874"/>
    <cellStyle name="Navadno 3 3 3 8 3 2 2" xfId="23032"/>
    <cellStyle name="Navadno 3 3 3 8 3 3" xfId="13100"/>
    <cellStyle name="Navadno 3 3 3 8 3 3 2" xfId="27258"/>
    <cellStyle name="Navadno 3 3 3 8 3 4" xfId="17358"/>
    <cellStyle name="Navadno 3 3 3 8 3 5" xfId="29921"/>
    <cellStyle name="Navadno 3 3 3 8 3 6" xfId="32643"/>
    <cellStyle name="Navadno 3 3 3 8 4" xfId="3240"/>
    <cellStyle name="Navadno 3 3 3 8 4 2" xfId="7466"/>
    <cellStyle name="Navadno 3 3 3 8 4 2 2" xfId="21624"/>
    <cellStyle name="Navadno 3 3 3 8 4 3" xfId="11692"/>
    <cellStyle name="Navadno 3 3 3 8 4 3 2" xfId="25850"/>
    <cellStyle name="Navadno 3 3 3 8 4 4" xfId="15950"/>
    <cellStyle name="Navadno 3 3 3 8 4 5" xfId="29233"/>
    <cellStyle name="Navadno 3 3 3 8 4 6" xfId="32644"/>
    <cellStyle name="Navadno 3 3 3 8 5" xfId="1832"/>
    <cellStyle name="Navadno 3 3 3 8 5 2" xfId="18774"/>
    <cellStyle name="Navadno 3 3 3 8 6" xfId="6058"/>
    <cellStyle name="Navadno 3 3 3 8 6 2" xfId="20216"/>
    <cellStyle name="Navadno 3 3 3 8 7" xfId="10284"/>
    <cellStyle name="Navadno 3 3 3 8 7 2" xfId="24442"/>
    <cellStyle name="Navadno 3 3 3 8 8" xfId="14542"/>
    <cellStyle name="Navadno 3 3 3 8 9" xfId="28513"/>
    <cellStyle name="Navadno 3 3 3 9" xfId="739"/>
    <cellStyle name="Navadno 3 3 3 9 10" xfId="32645"/>
    <cellStyle name="Navadno 3 3 3 9 2" xfId="5000"/>
    <cellStyle name="Navadno 3 3 3 9 2 2" xfId="9226"/>
    <cellStyle name="Navadno 3 3 3 9 2 2 2" xfId="23384"/>
    <cellStyle name="Navadno 3 3 3 9 2 3" xfId="13452"/>
    <cellStyle name="Navadno 3 3 3 9 2 3 2" xfId="27610"/>
    <cellStyle name="Navadno 3 3 3 9 2 4" xfId="17710"/>
    <cellStyle name="Navadno 3 3 3 9 2 5" xfId="30097"/>
    <cellStyle name="Navadno 3 3 3 9 2 6" xfId="32646"/>
    <cellStyle name="Navadno 3 3 3 9 3" xfId="3592"/>
    <cellStyle name="Navadno 3 3 3 9 3 2" xfId="7818"/>
    <cellStyle name="Navadno 3 3 3 9 3 2 2" xfId="21976"/>
    <cellStyle name="Navadno 3 3 3 9 3 3" xfId="12044"/>
    <cellStyle name="Navadno 3 3 3 9 3 3 2" xfId="26202"/>
    <cellStyle name="Navadno 3 3 3 9 3 4" xfId="16302"/>
    <cellStyle name="Navadno 3 3 3 9 3 5" xfId="29409"/>
    <cellStyle name="Navadno 3 3 3 9 3 6" xfId="32647"/>
    <cellStyle name="Navadno 3 3 3 9 4" xfId="2184"/>
    <cellStyle name="Navadno 3 3 3 9 4 2" xfId="19126"/>
    <cellStyle name="Navadno 3 3 3 9 5" xfId="6410"/>
    <cellStyle name="Navadno 3 3 3 9 5 2" xfId="20568"/>
    <cellStyle name="Navadno 3 3 3 9 6" xfId="10636"/>
    <cellStyle name="Navadno 3 3 3 9 6 2" xfId="24794"/>
    <cellStyle name="Navadno 3 3 3 9 7" xfId="14894"/>
    <cellStyle name="Navadno 3 3 3 9 8" xfId="28689"/>
    <cellStyle name="Navadno 3 3 3 9 9" xfId="30801"/>
    <cellStyle name="Navadno 3 3 4" xfId="79"/>
    <cellStyle name="Navadno 3 3 4 10" xfId="9947"/>
    <cellStyle name="Navadno 3 3 4 10 2" xfId="24105"/>
    <cellStyle name="Navadno 3 3 4 11" xfId="14205"/>
    <cellStyle name="Navadno 3 3 4 12" xfId="28362"/>
    <cellStyle name="Navadno 3 3 4 13" xfId="30474"/>
    <cellStyle name="Navadno 3 3 4 14" xfId="32648"/>
    <cellStyle name="Navadno 3 3 4 2" xfId="241"/>
    <cellStyle name="Navadno 3 3 4 2 10" xfId="28394"/>
    <cellStyle name="Navadno 3 3 4 2 11" xfId="30554"/>
    <cellStyle name="Navadno 3 3 4 2 12" xfId="32649"/>
    <cellStyle name="Navadno 3 3 4 2 2" xfId="594"/>
    <cellStyle name="Navadno 3 3 4 2 2 10" xfId="30730"/>
    <cellStyle name="Navadno 3 3 4 2 2 11" xfId="32650"/>
    <cellStyle name="Navadno 3 3 4 2 2 2" xfId="1298"/>
    <cellStyle name="Navadno 3 3 4 2 2 2 10" xfId="32651"/>
    <cellStyle name="Navadno 3 3 4 2 2 2 2" xfId="5559"/>
    <cellStyle name="Navadno 3 3 4 2 2 2 2 2" xfId="9785"/>
    <cellStyle name="Navadno 3 3 4 2 2 2 2 2 2" xfId="23943"/>
    <cellStyle name="Navadno 3 3 4 2 2 2 2 3" xfId="14011"/>
    <cellStyle name="Navadno 3 3 4 2 2 2 2 3 2" xfId="28169"/>
    <cellStyle name="Navadno 3 3 4 2 2 2 2 4" xfId="18269"/>
    <cellStyle name="Navadno 3 3 4 2 2 2 2 5" xfId="30378"/>
    <cellStyle name="Navadno 3 3 4 2 2 2 2 6" xfId="32652"/>
    <cellStyle name="Navadno 3 3 4 2 2 2 3" xfId="4151"/>
    <cellStyle name="Navadno 3 3 4 2 2 2 3 2" xfId="8377"/>
    <cellStyle name="Navadno 3 3 4 2 2 2 3 2 2" xfId="22535"/>
    <cellStyle name="Navadno 3 3 4 2 2 2 3 3" xfId="12603"/>
    <cellStyle name="Navadno 3 3 4 2 2 2 3 3 2" xfId="26761"/>
    <cellStyle name="Navadno 3 3 4 2 2 2 3 4" xfId="16861"/>
    <cellStyle name="Navadno 3 3 4 2 2 2 3 5" xfId="29690"/>
    <cellStyle name="Navadno 3 3 4 2 2 2 3 6" xfId="32653"/>
    <cellStyle name="Navadno 3 3 4 2 2 2 4" xfId="2743"/>
    <cellStyle name="Navadno 3 3 4 2 2 2 4 2" xfId="19685"/>
    <cellStyle name="Navadno 3 3 4 2 2 2 5" xfId="6969"/>
    <cellStyle name="Navadno 3 3 4 2 2 2 5 2" xfId="21127"/>
    <cellStyle name="Navadno 3 3 4 2 2 2 6" xfId="11195"/>
    <cellStyle name="Navadno 3 3 4 2 2 2 6 2" xfId="25353"/>
    <cellStyle name="Navadno 3 3 4 2 2 2 7" xfId="15453"/>
    <cellStyle name="Navadno 3 3 4 2 2 2 8" xfId="28970"/>
    <cellStyle name="Navadno 3 3 4 2 2 2 9" xfId="31082"/>
    <cellStyle name="Navadno 3 3 4 2 2 3" xfId="4855"/>
    <cellStyle name="Navadno 3 3 4 2 2 3 2" xfId="9081"/>
    <cellStyle name="Navadno 3 3 4 2 2 3 2 2" xfId="23239"/>
    <cellStyle name="Navadno 3 3 4 2 2 3 3" xfId="13307"/>
    <cellStyle name="Navadno 3 3 4 2 2 3 3 2" xfId="27465"/>
    <cellStyle name="Navadno 3 3 4 2 2 3 4" xfId="17565"/>
    <cellStyle name="Navadno 3 3 4 2 2 3 5" xfId="30026"/>
    <cellStyle name="Navadno 3 3 4 2 2 3 6" xfId="32654"/>
    <cellStyle name="Navadno 3 3 4 2 2 4" xfId="3447"/>
    <cellStyle name="Navadno 3 3 4 2 2 4 2" xfId="7673"/>
    <cellStyle name="Navadno 3 3 4 2 2 4 2 2" xfId="21831"/>
    <cellStyle name="Navadno 3 3 4 2 2 4 3" xfId="11899"/>
    <cellStyle name="Navadno 3 3 4 2 2 4 3 2" xfId="26057"/>
    <cellStyle name="Navadno 3 3 4 2 2 4 4" xfId="16157"/>
    <cellStyle name="Navadno 3 3 4 2 2 4 5" xfId="29338"/>
    <cellStyle name="Navadno 3 3 4 2 2 4 6" xfId="32655"/>
    <cellStyle name="Navadno 3 3 4 2 2 5" xfId="2039"/>
    <cellStyle name="Navadno 3 3 4 2 2 5 2" xfId="18981"/>
    <cellStyle name="Navadno 3 3 4 2 2 6" xfId="6265"/>
    <cellStyle name="Navadno 3 3 4 2 2 6 2" xfId="20423"/>
    <cellStyle name="Navadno 3 3 4 2 2 7" xfId="10491"/>
    <cellStyle name="Navadno 3 3 4 2 2 7 2" xfId="24649"/>
    <cellStyle name="Navadno 3 3 4 2 2 8" xfId="14749"/>
    <cellStyle name="Navadno 3 3 4 2 2 9" xfId="28618"/>
    <cellStyle name="Navadno 3 3 4 2 3" xfId="946"/>
    <cellStyle name="Navadno 3 3 4 2 3 10" xfId="32656"/>
    <cellStyle name="Navadno 3 3 4 2 3 2" xfId="5207"/>
    <cellStyle name="Navadno 3 3 4 2 3 2 2" xfId="9433"/>
    <cellStyle name="Navadno 3 3 4 2 3 2 2 2" xfId="23591"/>
    <cellStyle name="Navadno 3 3 4 2 3 2 3" xfId="13659"/>
    <cellStyle name="Navadno 3 3 4 2 3 2 3 2" xfId="27817"/>
    <cellStyle name="Navadno 3 3 4 2 3 2 4" xfId="17917"/>
    <cellStyle name="Navadno 3 3 4 2 3 2 5" xfId="30202"/>
    <cellStyle name="Navadno 3 3 4 2 3 2 6" xfId="32657"/>
    <cellStyle name="Navadno 3 3 4 2 3 3" xfId="3799"/>
    <cellStyle name="Navadno 3 3 4 2 3 3 2" xfId="8025"/>
    <cellStyle name="Navadno 3 3 4 2 3 3 2 2" xfId="22183"/>
    <cellStyle name="Navadno 3 3 4 2 3 3 3" xfId="12251"/>
    <cellStyle name="Navadno 3 3 4 2 3 3 3 2" xfId="26409"/>
    <cellStyle name="Navadno 3 3 4 2 3 3 4" xfId="16509"/>
    <cellStyle name="Navadno 3 3 4 2 3 3 5" xfId="29514"/>
    <cellStyle name="Navadno 3 3 4 2 3 3 6" xfId="32658"/>
    <cellStyle name="Navadno 3 3 4 2 3 4" xfId="2391"/>
    <cellStyle name="Navadno 3 3 4 2 3 4 2" xfId="19333"/>
    <cellStyle name="Navadno 3 3 4 2 3 5" xfId="6617"/>
    <cellStyle name="Navadno 3 3 4 2 3 5 2" xfId="20775"/>
    <cellStyle name="Navadno 3 3 4 2 3 6" xfId="10843"/>
    <cellStyle name="Navadno 3 3 4 2 3 6 2" xfId="25001"/>
    <cellStyle name="Navadno 3 3 4 2 3 7" xfId="15101"/>
    <cellStyle name="Navadno 3 3 4 2 3 8" xfId="28794"/>
    <cellStyle name="Navadno 3 3 4 2 3 9" xfId="30906"/>
    <cellStyle name="Navadno 3 3 4 2 4" xfId="4503"/>
    <cellStyle name="Navadno 3 3 4 2 4 2" xfId="8729"/>
    <cellStyle name="Navadno 3 3 4 2 4 2 2" xfId="22887"/>
    <cellStyle name="Navadno 3 3 4 2 4 3" xfId="12955"/>
    <cellStyle name="Navadno 3 3 4 2 4 3 2" xfId="27113"/>
    <cellStyle name="Navadno 3 3 4 2 4 4" xfId="17213"/>
    <cellStyle name="Navadno 3 3 4 2 4 5" xfId="29850"/>
    <cellStyle name="Navadno 3 3 4 2 4 6" xfId="32659"/>
    <cellStyle name="Navadno 3 3 4 2 5" xfId="3095"/>
    <cellStyle name="Navadno 3 3 4 2 5 2" xfId="7321"/>
    <cellStyle name="Navadno 3 3 4 2 5 2 2" xfId="21479"/>
    <cellStyle name="Navadno 3 3 4 2 5 3" xfId="11547"/>
    <cellStyle name="Navadno 3 3 4 2 5 3 2" xfId="25705"/>
    <cellStyle name="Navadno 3 3 4 2 5 4" xfId="15805"/>
    <cellStyle name="Navadno 3 3 4 2 5 5" xfId="29162"/>
    <cellStyle name="Navadno 3 3 4 2 5 6" xfId="32660"/>
    <cellStyle name="Navadno 3 3 4 2 6" xfId="1687"/>
    <cellStyle name="Navadno 3 3 4 2 6 2" xfId="18629"/>
    <cellStyle name="Navadno 3 3 4 2 7" xfId="5913"/>
    <cellStyle name="Navadno 3 3 4 2 7 2" xfId="20071"/>
    <cellStyle name="Navadno 3 3 4 2 8" xfId="10139"/>
    <cellStyle name="Navadno 3 3 4 2 8 2" xfId="24297"/>
    <cellStyle name="Navadno 3 3 4 2 9" xfId="14397"/>
    <cellStyle name="Navadno 3 3 4 3" xfId="336"/>
    <cellStyle name="Navadno 3 3 4 3 10" xfId="28417"/>
    <cellStyle name="Navadno 3 3 4 3 11" xfId="30601"/>
    <cellStyle name="Navadno 3 3 4 3 12" xfId="32661"/>
    <cellStyle name="Navadno 3 3 4 3 2" xfId="688"/>
    <cellStyle name="Navadno 3 3 4 3 2 10" xfId="30777"/>
    <cellStyle name="Navadno 3 3 4 3 2 11" xfId="32662"/>
    <cellStyle name="Navadno 3 3 4 3 2 2" xfId="1392"/>
    <cellStyle name="Navadno 3 3 4 3 2 2 10" xfId="32663"/>
    <cellStyle name="Navadno 3 3 4 3 2 2 2" xfId="5653"/>
    <cellStyle name="Navadno 3 3 4 3 2 2 2 2" xfId="9879"/>
    <cellStyle name="Navadno 3 3 4 3 2 2 2 2 2" xfId="24037"/>
    <cellStyle name="Navadno 3 3 4 3 2 2 2 3" xfId="14105"/>
    <cellStyle name="Navadno 3 3 4 3 2 2 2 3 2" xfId="28263"/>
    <cellStyle name="Navadno 3 3 4 3 2 2 2 4" xfId="18363"/>
    <cellStyle name="Navadno 3 3 4 3 2 2 2 5" xfId="30425"/>
    <cellStyle name="Navadno 3 3 4 3 2 2 2 6" xfId="32664"/>
    <cellStyle name="Navadno 3 3 4 3 2 2 3" xfId="4245"/>
    <cellStyle name="Navadno 3 3 4 3 2 2 3 2" xfId="8471"/>
    <cellStyle name="Navadno 3 3 4 3 2 2 3 2 2" xfId="22629"/>
    <cellStyle name="Navadno 3 3 4 3 2 2 3 3" xfId="12697"/>
    <cellStyle name="Navadno 3 3 4 3 2 2 3 3 2" xfId="26855"/>
    <cellStyle name="Navadno 3 3 4 3 2 2 3 4" xfId="16955"/>
    <cellStyle name="Navadno 3 3 4 3 2 2 3 5" xfId="29737"/>
    <cellStyle name="Navadno 3 3 4 3 2 2 3 6" xfId="32665"/>
    <cellStyle name="Navadno 3 3 4 3 2 2 4" xfId="2837"/>
    <cellStyle name="Navadno 3 3 4 3 2 2 4 2" xfId="19779"/>
    <cellStyle name="Navadno 3 3 4 3 2 2 5" xfId="7063"/>
    <cellStyle name="Navadno 3 3 4 3 2 2 5 2" xfId="21221"/>
    <cellStyle name="Navadno 3 3 4 3 2 2 6" xfId="11289"/>
    <cellStyle name="Navadno 3 3 4 3 2 2 6 2" xfId="25447"/>
    <cellStyle name="Navadno 3 3 4 3 2 2 7" xfId="15547"/>
    <cellStyle name="Navadno 3 3 4 3 2 2 8" xfId="29017"/>
    <cellStyle name="Navadno 3 3 4 3 2 2 9" xfId="31129"/>
    <cellStyle name="Navadno 3 3 4 3 2 3" xfId="4949"/>
    <cellStyle name="Navadno 3 3 4 3 2 3 2" xfId="9175"/>
    <cellStyle name="Navadno 3 3 4 3 2 3 2 2" xfId="23333"/>
    <cellStyle name="Navadno 3 3 4 3 2 3 3" xfId="13401"/>
    <cellStyle name="Navadno 3 3 4 3 2 3 3 2" xfId="27559"/>
    <cellStyle name="Navadno 3 3 4 3 2 3 4" xfId="17659"/>
    <cellStyle name="Navadno 3 3 4 3 2 3 5" xfId="30073"/>
    <cellStyle name="Navadno 3 3 4 3 2 3 6" xfId="32666"/>
    <cellStyle name="Navadno 3 3 4 3 2 4" xfId="3541"/>
    <cellStyle name="Navadno 3 3 4 3 2 4 2" xfId="7767"/>
    <cellStyle name="Navadno 3 3 4 3 2 4 2 2" xfId="21925"/>
    <cellStyle name="Navadno 3 3 4 3 2 4 3" xfId="11993"/>
    <cellStyle name="Navadno 3 3 4 3 2 4 3 2" xfId="26151"/>
    <cellStyle name="Navadno 3 3 4 3 2 4 4" xfId="16251"/>
    <cellStyle name="Navadno 3 3 4 3 2 4 5" xfId="29385"/>
    <cellStyle name="Navadno 3 3 4 3 2 4 6" xfId="32667"/>
    <cellStyle name="Navadno 3 3 4 3 2 5" xfId="2133"/>
    <cellStyle name="Navadno 3 3 4 3 2 5 2" xfId="19075"/>
    <cellStyle name="Navadno 3 3 4 3 2 6" xfId="6359"/>
    <cellStyle name="Navadno 3 3 4 3 2 6 2" xfId="20517"/>
    <cellStyle name="Navadno 3 3 4 3 2 7" xfId="10585"/>
    <cellStyle name="Navadno 3 3 4 3 2 7 2" xfId="24743"/>
    <cellStyle name="Navadno 3 3 4 3 2 8" xfId="14843"/>
    <cellStyle name="Navadno 3 3 4 3 2 9" xfId="28665"/>
    <cellStyle name="Navadno 3 3 4 3 3" xfId="1040"/>
    <cellStyle name="Navadno 3 3 4 3 3 10" xfId="32668"/>
    <cellStyle name="Navadno 3 3 4 3 3 2" xfId="5301"/>
    <cellStyle name="Navadno 3 3 4 3 3 2 2" xfId="9527"/>
    <cellStyle name="Navadno 3 3 4 3 3 2 2 2" xfId="23685"/>
    <cellStyle name="Navadno 3 3 4 3 3 2 3" xfId="13753"/>
    <cellStyle name="Navadno 3 3 4 3 3 2 3 2" xfId="27911"/>
    <cellStyle name="Navadno 3 3 4 3 3 2 4" xfId="18011"/>
    <cellStyle name="Navadno 3 3 4 3 3 2 5" xfId="30249"/>
    <cellStyle name="Navadno 3 3 4 3 3 2 6" xfId="32669"/>
    <cellStyle name="Navadno 3 3 4 3 3 3" xfId="3893"/>
    <cellStyle name="Navadno 3 3 4 3 3 3 2" xfId="8119"/>
    <cellStyle name="Navadno 3 3 4 3 3 3 2 2" xfId="22277"/>
    <cellStyle name="Navadno 3 3 4 3 3 3 3" xfId="12345"/>
    <cellStyle name="Navadno 3 3 4 3 3 3 3 2" xfId="26503"/>
    <cellStyle name="Navadno 3 3 4 3 3 3 4" xfId="16603"/>
    <cellStyle name="Navadno 3 3 4 3 3 3 5" xfId="29561"/>
    <cellStyle name="Navadno 3 3 4 3 3 3 6" xfId="32670"/>
    <cellStyle name="Navadno 3 3 4 3 3 4" xfId="2485"/>
    <cellStyle name="Navadno 3 3 4 3 3 4 2" xfId="19427"/>
    <cellStyle name="Navadno 3 3 4 3 3 5" xfId="6711"/>
    <cellStyle name="Navadno 3 3 4 3 3 5 2" xfId="20869"/>
    <cellStyle name="Navadno 3 3 4 3 3 6" xfId="10937"/>
    <cellStyle name="Navadno 3 3 4 3 3 6 2" xfId="25095"/>
    <cellStyle name="Navadno 3 3 4 3 3 7" xfId="15195"/>
    <cellStyle name="Navadno 3 3 4 3 3 8" xfId="28841"/>
    <cellStyle name="Navadno 3 3 4 3 3 9" xfId="30953"/>
    <cellStyle name="Navadno 3 3 4 3 4" xfId="4597"/>
    <cellStyle name="Navadno 3 3 4 3 4 2" xfId="8823"/>
    <cellStyle name="Navadno 3 3 4 3 4 2 2" xfId="22981"/>
    <cellStyle name="Navadno 3 3 4 3 4 3" xfId="13049"/>
    <cellStyle name="Navadno 3 3 4 3 4 3 2" xfId="27207"/>
    <cellStyle name="Navadno 3 3 4 3 4 4" xfId="17307"/>
    <cellStyle name="Navadno 3 3 4 3 4 5" xfId="29897"/>
    <cellStyle name="Navadno 3 3 4 3 4 6" xfId="32671"/>
    <cellStyle name="Navadno 3 3 4 3 5" xfId="3189"/>
    <cellStyle name="Navadno 3 3 4 3 5 2" xfId="7415"/>
    <cellStyle name="Navadno 3 3 4 3 5 2 2" xfId="21573"/>
    <cellStyle name="Navadno 3 3 4 3 5 3" xfId="11641"/>
    <cellStyle name="Navadno 3 3 4 3 5 3 2" xfId="25799"/>
    <cellStyle name="Navadno 3 3 4 3 5 4" xfId="15899"/>
    <cellStyle name="Navadno 3 3 4 3 5 5" xfId="29209"/>
    <cellStyle name="Navadno 3 3 4 3 5 6" xfId="32672"/>
    <cellStyle name="Navadno 3 3 4 3 6" xfId="1781"/>
    <cellStyle name="Navadno 3 3 4 3 6 2" xfId="18723"/>
    <cellStyle name="Navadno 3 3 4 3 7" xfId="6007"/>
    <cellStyle name="Navadno 3 3 4 3 7 2" xfId="20165"/>
    <cellStyle name="Navadno 3 3 4 3 8" xfId="10233"/>
    <cellStyle name="Navadno 3 3 4 3 8 2" xfId="24391"/>
    <cellStyle name="Navadno 3 3 4 3 9" xfId="14491"/>
    <cellStyle name="Navadno 3 3 4 4" xfId="466"/>
    <cellStyle name="Navadno 3 3 4 4 10" xfId="30666"/>
    <cellStyle name="Navadno 3 3 4 4 11" xfId="32673"/>
    <cellStyle name="Navadno 3 3 4 4 2" xfId="1170"/>
    <cellStyle name="Navadno 3 3 4 4 2 10" xfId="32674"/>
    <cellStyle name="Navadno 3 3 4 4 2 2" xfId="5431"/>
    <cellStyle name="Navadno 3 3 4 4 2 2 2" xfId="9657"/>
    <cellStyle name="Navadno 3 3 4 4 2 2 2 2" xfId="23815"/>
    <cellStyle name="Navadno 3 3 4 4 2 2 3" xfId="13883"/>
    <cellStyle name="Navadno 3 3 4 4 2 2 3 2" xfId="28041"/>
    <cellStyle name="Navadno 3 3 4 4 2 2 4" xfId="18141"/>
    <cellStyle name="Navadno 3 3 4 4 2 2 5" xfId="30314"/>
    <cellStyle name="Navadno 3 3 4 4 2 2 6" xfId="32675"/>
    <cellStyle name="Navadno 3 3 4 4 2 3" xfId="4023"/>
    <cellStyle name="Navadno 3 3 4 4 2 3 2" xfId="8249"/>
    <cellStyle name="Navadno 3 3 4 4 2 3 2 2" xfId="22407"/>
    <cellStyle name="Navadno 3 3 4 4 2 3 3" xfId="12475"/>
    <cellStyle name="Navadno 3 3 4 4 2 3 3 2" xfId="26633"/>
    <cellStyle name="Navadno 3 3 4 4 2 3 4" xfId="16733"/>
    <cellStyle name="Navadno 3 3 4 4 2 3 5" xfId="29626"/>
    <cellStyle name="Navadno 3 3 4 4 2 3 6" xfId="32676"/>
    <cellStyle name="Navadno 3 3 4 4 2 4" xfId="2615"/>
    <cellStyle name="Navadno 3 3 4 4 2 4 2" xfId="19557"/>
    <cellStyle name="Navadno 3 3 4 4 2 5" xfId="6841"/>
    <cellStyle name="Navadno 3 3 4 4 2 5 2" xfId="20999"/>
    <cellStyle name="Navadno 3 3 4 4 2 6" xfId="11067"/>
    <cellStyle name="Navadno 3 3 4 4 2 6 2" xfId="25225"/>
    <cellStyle name="Navadno 3 3 4 4 2 7" xfId="15325"/>
    <cellStyle name="Navadno 3 3 4 4 2 8" xfId="28906"/>
    <cellStyle name="Navadno 3 3 4 4 2 9" xfId="31018"/>
    <cellStyle name="Navadno 3 3 4 4 3" xfId="4727"/>
    <cellStyle name="Navadno 3 3 4 4 3 2" xfId="8953"/>
    <cellStyle name="Navadno 3 3 4 4 3 2 2" xfId="23111"/>
    <cellStyle name="Navadno 3 3 4 4 3 3" xfId="13179"/>
    <cellStyle name="Navadno 3 3 4 4 3 3 2" xfId="27337"/>
    <cellStyle name="Navadno 3 3 4 4 3 4" xfId="17437"/>
    <cellStyle name="Navadno 3 3 4 4 3 5" xfId="29962"/>
    <cellStyle name="Navadno 3 3 4 4 3 6" xfId="32677"/>
    <cellStyle name="Navadno 3 3 4 4 4" xfId="3319"/>
    <cellStyle name="Navadno 3 3 4 4 4 2" xfId="7545"/>
    <cellStyle name="Navadno 3 3 4 4 4 2 2" xfId="21703"/>
    <cellStyle name="Navadno 3 3 4 4 4 3" xfId="11771"/>
    <cellStyle name="Navadno 3 3 4 4 4 3 2" xfId="25929"/>
    <cellStyle name="Navadno 3 3 4 4 4 4" xfId="16029"/>
    <cellStyle name="Navadno 3 3 4 4 4 5" xfId="29274"/>
    <cellStyle name="Navadno 3 3 4 4 4 6" xfId="32678"/>
    <cellStyle name="Navadno 3 3 4 4 5" xfId="1911"/>
    <cellStyle name="Navadno 3 3 4 4 5 2" xfId="18853"/>
    <cellStyle name="Navadno 3 3 4 4 6" xfId="6137"/>
    <cellStyle name="Navadno 3 3 4 4 6 2" xfId="20295"/>
    <cellStyle name="Navadno 3 3 4 4 7" xfId="10363"/>
    <cellStyle name="Navadno 3 3 4 4 7 2" xfId="24521"/>
    <cellStyle name="Navadno 3 3 4 4 8" xfId="14621"/>
    <cellStyle name="Navadno 3 3 4 4 9" xfId="28554"/>
    <cellStyle name="Navadno 3 3 4 5" xfId="818"/>
    <cellStyle name="Navadno 3 3 4 5 10" xfId="32679"/>
    <cellStyle name="Navadno 3 3 4 5 2" xfId="5079"/>
    <cellStyle name="Navadno 3 3 4 5 2 2" xfId="9305"/>
    <cellStyle name="Navadno 3 3 4 5 2 2 2" xfId="23463"/>
    <cellStyle name="Navadno 3 3 4 5 2 3" xfId="13531"/>
    <cellStyle name="Navadno 3 3 4 5 2 3 2" xfId="27689"/>
    <cellStyle name="Navadno 3 3 4 5 2 4" xfId="17789"/>
    <cellStyle name="Navadno 3 3 4 5 2 5" xfId="30138"/>
    <cellStyle name="Navadno 3 3 4 5 2 6" xfId="32680"/>
    <cellStyle name="Navadno 3 3 4 5 3" xfId="3671"/>
    <cellStyle name="Navadno 3 3 4 5 3 2" xfId="7897"/>
    <cellStyle name="Navadno 3 3 4 5 3 2 2" xfId="22055"/>
    <cellStyle name="Navadno 3 3 4 5 3 3" xfId="12123"/>
    <cellStyle name="Navadno 3 3 4 5 3 3 2" xfId="26281"/>
    <cellStyle name="Navadno 3 3 4 5 3 4" xfId="16381"/>
    <cellStyle name="Navadno 3 3 4 5 3 5" xfId="29450"/>
    <cellStyle name="Navadno 3 3 4 5 3 6" xfId="32681"/>
    <cellStyle name="Navadno 3 3 4 5 4" xfId="2263"/>
    <cellStyle name="Navadno 3 3 4 5 4 2" xfId="19205"/>
    <cellStyle name="Navadno 3 3 4 5 5" xfId="6489"/>
    <cellStyle name="Navadno 3 3 4 5 5 2" xfId="20647"/>
    <cellStyle name="Navadno 3 3 4 5 6" xfId="10715"/>
    <cellStyle name="Navadno 3 3 4 5 6 2" xfId="24873"/>
    <cellStyle name="Navadno 3 3 4 5 7" xfId="14973"/>
    <cellStyle name="Navadno 3 3 4 5 8" xfId="28730"/>
    <cellStyle name="Navadno 3 3 4 5 9" xfId="30842"/>
    <cellStyle name="Navadno 3 3 4 6" xfId="4343"/>
    <cellStyle name="Navadno 3 3 4 6 2" xfId="8569"/>
    <cellStyle name="Navadno 3 3 4 6 2 2" xfId="22727"/>
    <cellStyle name="Navadno 3 3 4 6 3" xfId="12795"/>
    <cellStyle name="Navadno 3 3 4 6 3 2" xfId="26953"/>
    <cellStyle name="Navadno 3 3 4 6 4" xfId="17053"/>
    <cellStyle name="Navadno 3 3 4 6 5" xfId="29770"/>
    <cellStyle name="Navadno 3 3 4 6 6" xfId="32682"/>
    <cellStyle name="Navadno 3 3 4 7" xfId="2935"/>
    <cellStyle name="Navadno 3 3 4 7 2" xfId="7161"/>
    <cellStyle name="Navadno 3 3 4 7 2 2" xfId="21319"/>
    <cellStyle name="Navadno 3 3 4 7 3" xfId="11387"/>
    <cellStyle name="Navadno 3 3 4 7 3 2" xfId="25545"/>
    <cellStyle name="Navadno 3 3 4 7 4" xfId="15645"/>
    <cellStyle name="Navadno 3 3 4 7 5" xfId="29082"/>
    <cellStyle name="Navadno 3 3 4 7 6" xfId="32683"/>
    <cellStyle name="Navadno 3 3 4 8" xfId="1495"/>
    <cellStyle name="Navadno 3 3 4 8 2" xfId="18437"/>
    <cellStyle name="Navadno 3 3 4 9" xfId="5721"/>
    <cellStyle name="Navadno 3 3 4 9 2" xfId="19879"/>
    <cellStyle name="Navadno 3 3 5" xfId="113"/>
    <cellStyle name="Navadno 3 3 5 10" xfId="14269"/>
    <cellStyle name="Navadno 3 3 5 11" xfId="28378"/>
    <cellStyle name="Navadno 3 3 5 12" xfId="30490"/>
    <cellStyle name="Navadno 3 3 5 13" xfId="32684"/>
    <cellStyle name="Navadno 3 3 5 2" xfId="273"/>
    <cellStyle name="Navadno 3 3 5 2 10" xfId="28474"/>
    <cellStyle name="Navadno 3 3 5 2 11" xfId="30570"/>
    <cellStyle name="Navadno 3 3 5 2 12" xfId="32685"/>
    <cellStyle name="Navadno 3 3 5 2 2" xfId="626"/>
    <cellStyle name="Navadno 3 3 5 2 2 10" xfId="30746"/>
    <cellStyle name="Navadno 3 3 5 2 2 11" xfId="32686"/>
    <cellStyle name="Navadno 3 3 5 2 2 2" xfId="1330"/>
    <cellStyle name="Navadno 3 3 5 2 2 2 10" xfId="32687"/>
    <cellStyle name="Navadno 3 3 5 2 2 2 2" xfId="5591"/>
    <cellStyle name="Navadno 3 3 5 2 2 2 2 2" xfId="9817"/>
    <cellStyle name="Navadno 3 3 5 2 2 2 2 2 2" xfId="23975"/>
    <cellStyle name="Navadno 3 3 5 2 2 2 2 3" xfId="14043"/>
    <cellStyle name="Navadno 3 3 5 2 2 2 2 3 2" xfId="28201"/>
    <cellStyle name="Navadno 3 3 5 2 2 2 2 4" xfId="18301"/>
    <cellStyle name="Navadno 3 3 5 2 2 2 2 5" xfId="30394"/>
    <cellStyle name="Navadno 3 3 5 2 2 2 2 6" xfId="32688"/>
    <cellStyle name="Navadno 3 3 5 2 2 2 3" xfId="4183"/>
    <cellStyle name="Navadno 3 3 5 2 2 2 3 2" xfId="8409"/>
    <cellStyle name="Navadno 3 3 5 2 2 2 3 2 2" xfId="22567"/>
    <cellStyle name="Navadno 3 3 5 2 2 2 3 3" xfId="12635"/>
    <cellStyle name="Navadno 3 3 5 2 2 2 3 3 2" xfId="26793"/>
    <cellStyle name="Navadno 3 3 5 2 2 2 3 4" xfId="16893"/>
    <cellStyle name="Navadno 3 3 5 2 2 2 3 5" xfId="29706"/>
    <cellStyle name="Navadno 3 3 5 2 2 2 3 6" xfId="32689"/>
    <cellStyle name="Navadno 3 3 5 2 2 2 4" xfId="2775"/>
    <cellStyle name="Navadno 3 3 5 2 2 2 4 2" xfId="19717"/>
    <cellStyle name="Navadno 3 3 5 2 2 2 5" xfId="7001"/>
    <cellStyle name="Navadno 3 3 5 2 2 2 5 2" xfId="21159"/>
    <cellStyle name="Navadno 3 3 5 2 2 2 6" xfId="11227"/>
    <cellStyle name="Navadno 3 3 5 2 2 2 6 2" xfId="25385"/>
    <cellStyle name="Navadno 3 3 5 2 2 2 7" xfId="15485"/>
    <cellStyle name="Navadno 3 3 5 2 2 2 8" xfId="28986"/>
    <cellStyle name="Navadno 3 3 5 2 2 2 9" xfId="31098"/>
    <cellStyle name="Navadno 3 3 5 2 2 3" xfId="4887"/>
    <cellStyle name="Navadno 3 3 5 2 2 3 2" xfId="9113"/>
    <cellStyle name="Navadno 3 3 5 2 2 3 2 2" xfId="23271"/>
    <cellStyle name="Navadno 3 3 5 2 2 3 3" xfId="13339"/>
    <cellStyle name="Navadno 3 3 5 2 2 3 3 2" xfId="27497"/>
    <cellStyle name="Navadno 3 3 5 2 2 3 4" xfId="17597"/>
    <cellStyle name="Navadno 3 3 5 2 2 3 5" xfId="30042"/>
    <cellStyle name="Navadno 3 3 5 2 2 3 6" xfId="32690"/>
    <cellStyle name="Navadno 3 3 5 2 2 4" xfId="3479"/>
    <cellStyle name="Navadno 3 3 5 2 2 4 2" xfId="7705"/>
    <cellStyle name="Navadno 3 3 5 2 2 4 2 2" xfId="21863"/>
    <cellStyle name="Navadno 3 3 5 2 2 4 3" xfId="11931"/>
    <cellStyle name="Navadno 3 3 5 2 2 4 3 2" xfId="26089"/>
    <cellStyle name="Navadno 3 3 5 2 2 4 4" xfId="16189"/>
    <cellStyle name="Navadno 3 3 5 2 2 4 5" xfId="29354"/>
    <cellStyle name="Navadno 3 3 5 2 2 4 6" xfId="32691"/>
    <cellStyle name="Navadno 3 3 5 2 2 5" xfId="2071"/>
    <cellStyle name="Navadno 3 3 5 2 2 5 2" xfId="19013"/>
    <cellStyle name="Navadno 3 3 5 2 2 6" xfId="6297"/>
    <cellStyle name="Navadno 3 3 5 2 2 6 2" xfId="20455"/>
    <cellStyle name="Navadno 3 3 5 2 2 7" xfId="10523"/>
    <cellStyle name="Navadno 3 3 5 2 2 7 2" xfId="24681"/>
    <cellStyle name="Navadno 3 3 5 2 2 8" xfId="14781"/>
    <cellStyle name="Navadno 3 3 5 2 2 9" xfId="28634"/>
    <cellStyle name="Navadno 3 3 5 2 3" xfId="978"/>
    <cellStyle name="Navadno 3 3 5 2 3 10" xfId="32692"/>
    <cellStyle name="Navadno 3 3 5 2 3 2" xfId="5239"/>
    <cellStyle name="Navadno 3 3 5 2 3 2 2" xfId="9465"/>
    <cellStyle name="Navadno 3 3 5 2 3 2 2 2" xfId="23623"/>
    <cellStyle name="Navadno 3 3 5 2 3 2 3" xfId="13691"/>
    <cellStyle name="Navadno 3 3 5 2 3 2 3 2" xfId="27849"/>
    <cellStyle name="Navadno 3 3 5 2 3 2 4" xfId="17949"/>
    <cellStyle name="Navadno 3 3 5 2 3 2 5" xfId="30218"/>
    <cellStyle name="Navadno 3 3 5 2 3 2 6" xfId="32693"/>
    <cellStyle name="Navadno 3 3 5 2 3 3" xfId="3831"/>
    <cellStyle name="Navadno 3 3 5 2 3 3 2" xfId="8057"/>
    <cellStyle name="Navadno 3 3 5 2 3 3 2 2" xfId="22215"/>
    <cellStyle name="Navadno 3 3 5 2 3 3 3" xfId="12283"/>
    <cellStyle name="Navadno 3 3 5 2 3 3 3 2" xfId="26441"/>
    <cellStyle name="Navadno 3 3 5 2 3 3 4" xfId="16541"/>
    <cellStyle name="Navadno 3 3 5 2 3 3 5" xfId="29530"/>
    <cellStyle name="Navadno 3 3 5 2 3 3 6" xfId="32694"/>
    <cellStyle name="Navadno 3 3 5 2 3 4" xfId="2423"/>
    <cellStyle name="Navadno 3 3 5 2 3 4 2" xfId="19365"/>
    <cellStyle name="Navadno 3 3 5 2 3 5" xfId="6649"/>
    <cellStyle name="Navadno 3 3 5 2 3 5 2" xfId="20807"/>
    <cellStyle name="Navadno 3 3 5 2 3 6" xfId="10875"/>
    <cellStyle name="Navadno 3 3 5 2 3 6 2" xfId="25033"/>
    <cellStyle name="Navadno 3 3 5 2 3 7" xfId="15133"/>
    <cellStyle name="Navadno 3 3 5 2 3 8" xfId="28810"/>
    <cellStyle name="Navadno 3 3 5 2 3 9" xfId="30922"/>
    <cellStyle name="Navadno 3 3 5 2 4" xfId="4535"/>
    <cellStyle name="Navadno 3 3 5 2 4 2" xfId="8761"/>
    <cellStyle name="Navadno 3 3 5 2 4 2 2" xfId="22919"/>
    <cellStyle name="Navadno 3 3 5 2 4 3" xfId="12987"/>
    <cellStyle name="Navadno 3 3 5 2 4 3 2" xfId="27145"/>
    <cellStyle name="Navadno 3 3 5 2 4 4" xfId="17245"/>
    <cellStyle name="Navadno 3 3 5 2 4 5" xfId="29866"/>
    <cellStyle name="Navadno 3 3 5 2 4 6" xfId="32695"/>
    <cellStyle name="Navadno 3 3 5 2 5" xfId="3127"/>
    <cellStyle name="Navadno 3 3 5 2 5 2" xfId="7353"/>
    <cellStyle name="Navadno 3 3 5 2 5 2 2" xfId="21511"/>
    <cellStyle name="Navadno 3 3 5 2 5 3" xfId="11579"/>
    <cellStyle name="Navadno 3 3 5 2 5 3 2" xfId="25737"/>
    <cellStyle name="Navadno 3 3 5 2 5 4" xfId="15837"/>
    <cellStyle name="Navadno 3 3 5 2 5 5" xfId="29178"/>
    <cellStyle name="Navadno 3 3 5 2 5 6" xfId="32696"/>
    <cellStyle name="Navadno 3 3 5 2 6" xfId="1719"/>
    <cellStyle name="Navadno 3 3 5 2 6 2" xfId="18661"/>
    <cellStyle name="Navadno 3 3 5 2 7" xfId="5945"/>
    <cellStyle name="Navadno 3 3 5 2 7 2" xfId="20103"/>
    <cellStyle name="Navadno 3 3 5 2 8" xfId="10171"/>
    <cellStyle name="Navadno 3 3 5 2 8 2" xfId="24329"/>
    <cellStyle name="Navadno 3 3 5 2 9" xfId="14429"/>
    <cellStyle name="Navadno 3 3 5 3" xfId="498"/>
    <cellStyle name="Navadno 3 3 5 3 10" xfId="30682"/>
    <cellStyle name="Navadno 3 3 5 3 11" xfId="32697"/>
    <cellStyle name="Navadno 3 3 5 3 2" xfId="1202"/>
    <cellStyle name="Navadno 3 3 5 3 2 10" xfId="32698"/>
    <cellStyle name="Navadno 3 3 5 3 2 2" xfId="5463"/>
    <cellStyle name="Navadno 3 3 5 3 2 2 2" xfId="9689"/>
    <cellStyle name="Navadno 3 3 5 3 2 2 2 2" xfId="23847"/>
    <cellStyle name="Navadno 3 3 5 3 2 2 3" xfId="13915"/>
    <cellStyle name="Navadno 3 3 5 3 2 2 3 2" xfId="28073"/>
    <cellStyle name="Navadno 3 3 5 3 2 2 4" xfId="18173"/>
    <cellStyle name="Navadno 3 3 5 3 2 2 5" xfId="30330"/>
    <cellStyle name="Navadno 3 3 5 3 2 2 6" xfId="32699"/>
    <cellStyle name="Navadno 3 3 5 3 2 3" xfId="4055"/>
    <cellStyle name="Navadno 3 3 5 3 2 3 2" xfId="8281"/>
    <cellStyle name="Navadno 3 3 5 3 2 3 2 2" xfId="22439"/>
    <cellStyle name="Navadno 3 3 5 3 2 3 3" xfId="12507"/>
    <cellStyle name="Navadno 3 3 5 3 2 3 3 2" xfId="26665"/>
    <cellStyle name="Navadno 3 3 5 3 2 3 4" xfId="16765"/>
    <cellStyle name="Navadno 3 3 5 3 2 3 5" xfId="29642"/>
    <cellStyle name="Navadno 3 3 5 3 2 3 6" xfId="32700"/>
    <cellStyle name="Navadno 3 3 5 3 2 4" xfId="2647"/>
    <cellStyle name="Navadno 3 3 5 3 2 4 2" xfId="19589"/>
    <cellStyle name="Navadno 3 3 5 3 2 5" xfId="6873"/>
    <cellStyle name="Navadno 3 3 5 3 2 5 2" xfId="21031"/>
    <cellStyle name="Navadno 3 3 5 3 2 6" xfId="11099"/>
    <cellStyle name="Navadno 3 3 5 3 2 6 2" xfId="25257"/>
    <cellStyle name="Navadno 3 3 5 3 2 7" xfId="15357"/>
    <cellStyle name="Navadno 3 3 5 3 2 8" xfId="28922"/>
    <cellStyle name="Navadno 3 3 5 3 2 9" xfId="31034"/>
    <cellStyle name="Navadno 3 3 5 3 3" xfId="4759"/>
    <cellStyle name="Navadno 3 3 5 3 3 2" xfId="8985"/>
    <cellStyle name="Navadno 3 3 5 3 3 2 2" xfId="23143"/>
    <cellStyle name="Navadno 3 3 5 3 3 3" xfId="13211"/>
    <cellStyle name="Navadno 3 3 5 3 3 3 2" xfId="27369"/>
    <cellStyle name="Navadno 3 3 5 3 3 4" xfId="17469"/>
    <cellStyle name="Navadno 3 3 5 3 3 5" xfId="29978"/>
    <cellStyle name="Navadno 3 3 5 3 3 6" xfId="32701"/>
    <cellStyle name="Navadno 3 3 5 3 4" xfId="3351"/>
    <cellStyle name="Navadno 3 3 5 3 4 2" xfId="7577"/>
    <cellStyle name="Navadno 3 3 5 3 4 2 2" xfId="21735"/>
    <cellStyle name="Navadno 3 3 5 3 4 3" xfId="11803"/>
    <cellStyle name="Navadno 3 3 5 3 4 3 2" xfId="25961"/>
    <cellStyle name="Navadno 3 3 5 3 4 4" xfId="16061"/>
    <cellStyle name="Navadno 3 3 5 3 4 5" xfId="29290"/>
    <cellStyle name="Navadno 3 3 5 3 4 6" xfId="32702"/>
    <cellStyle name="Navadno 3 3 5 3 5" xfId="1943"/>
    <cellStyle name="Navadno 3 3 5 3 5 2" xfId="18885"/>
    <cellStyle name="Navadno 3 3 5 3 6" xfId="6169"/>
    <cellStyle name="Navadno 3 3 5 3 6 2" xfId="20327"/>
    <cellStyle name="Navadno 3 3 5 3 7" xfId="10395"/>
    <cellStyle name="Navadno 3 3 5 3 7 2" xfId="24553"/>
    <cellStyle name="Navadno 3 3 5 3 8" xfId="14653"/>
    <cellStyle name="Navadno 3 3 5 3 9" xfId="28570"/>
    <cellStyle name="Navadno 3 3 5 4" xfId="850"/>
    <cellStyle name="Navadno 3 3 5 4 10" xfId="32703"/>
    <cellStyle name="Navadno 3 3 5 4 2" xfId="5111"/>
    <cellStyle name="Navadno 3 3 5 4 2 2" xfId="9337"/>
    <cellStyle name="Navadno 3 3 5 4 2 2 2" xfId="23495"/>
    <cellStyle name="Navadno 3 3 5 4 2 3" xfId="13563"/>
    <cellStyle name="Navadno 3 3 5 4 2 3 2" xfId="27721"/>
    <cellStyle name="Navadno 3 3 5 4 2 4" xfId="17821"/>
    <cellStyle name="Navadno 3 3 5 4 2 5" xfId="30154"/>
    <cellStyle name="Navadno 3 3 5 4 2 6" xfId="32704"/>
    <cellStyle name="Navadno 3 3 5 4 3" xfId="3703"/>
    <cellStyle name="Navadno 3 3 5 4 3 2" xfId="7929"/>
    <cellStyle name="Navadno 3 3 5 4 3 2 2" xfId="22087"/>
    <cellStyle name="Navadno 3 3 5 4 3 3" xfId="12155"/>
    <cellStyle name="Navadno 3 3 5 4 3 3 2" xfId="26313"/>
    <cellStyle name="Navadno 3 3 5 4 3 4" xfId="16413"/>
    <cellStyle name="Navadno 3 3 5 4 3 5" xfId="29466"/>
    <cellStyle name="Navadno 3 3 5 4 3 6" xfId="32705"/>
    <cellStyle name="Navadno 3 3 5 4 4" xfId="2295"/>
    <cellStyle name="Navadno 3 3 5 4 4 2" xfId="19237"/>
    <cellStyle name="Navadno 3 3 5 4 5" xfId="6521"/>
    <cellStyle name="Navadno 3 3 5 4 5 2" xfId="20679"/>
    <cellStyle name="Navadno 3 3 5 4 6" xfId="10747"/>
    <cellStyle name="Navadno 3 3 5 4 6 2" xfId="24905"/>
    <cellStyle name="Navadno 3 3 5 4 7" xfId="15005"/>
    <cellStyle name="Navadno 3 3 5 4 8" xfId="28746"/>
    <cellStyle name="Navadno 3 3 5 4 9" xfId="30858"/>
    <cellStyle name="Navadno 3 3 5 5" xfId="4375"/>
    <cellStyle name="Navadno 3 3 5 5 2" xfId="8601"/>
    <cellStyle name="Navadno 3 3 5 5 2 2" xfId="22759"/>
    <cellStyle name="Navadno 3 3 5 5 3" xfId="12827"/>
    <cellStyle name="Navadno 3 3 5 5 3 2" xfId="26985"/>
    <cellStyle name="Navadno 3 3 5 5 4" xfId="17085"/>
    <cellStyle name="Navadno 3 3 5 5 5" xfId="29786"/>
    <cellStyle name="Navadno 3 3 5 5 6" xfId="32706"/>
    <cellStyle name="Navadno 3 3 5 6" xfId="2967"/>
    <cellStyle name="Navadno 3 3 5 6 2" xfId="7193"/>
    <cellStyle name="Navadno 3 3 5 6 2 2" xfId="21351"/>
    <cellStyle name="Navadno 3 3 5 6 3" xfId="11419"/>
    <cellStyle name="Navadno 3 3 5 6 3 2" xfId="25577"/>
    <cellStyle name="Navadno 3 3 5 6 4" xfId="15677"/>
    <cellStyle name="Navadno 3 3 5 6 5" xfId="29098"/>
    <cellStyle name="Navadno 3 3 5 6 6" xfId="32707"/>
    <cellStyle name="Navadno 3 3 5 7" xfId="1559"/>
    <cellStyle name="Navadno 3 3 5 7 2" xfId="18501"/>
    <cellStyle name="Navadno 3 3 5 8" xfId="5785"/>
    <cellStyle name="Navadno 3 3 5 8 2" xfId="19943"/>
    <cellStyle name="Navadno 3 3 5 9" xfId="10011"/>
    <cellStyle name="Navadno 3 3 5 9 2" xfId="24169"/>
    <cellStyle name="Navadno 3 3 6" xfId="43"/>
    <cellStyle name="Navadno 3 3 6 10" xfId="14237"/>
    <cellStyle name="Navadno 3 3 6 11" xfId="28346"/>
    <cellStyle name="Navadno 3 3 6 12" xfId="30458"/>
    <cellStyle name="Navadno 3 3 6 13" xfId="32708"/>
    <cellStyle name="Navadno 3 3 6 2" xfId="209"/>
    <cellStyle name="Navadno 3 3 6 2 10" xfId="28458"/>
    <cellStyle name="Navadno 3 3 6 2 11" xfId="30538"/>
    <cellStyle name="Navadno 3 3 6 2 12" xfId="32709"/>
    <cellStyle name="Navadno 3 3 6 2 2" xfId="562"/>
    <cellStyle name="Navadno 3 3 6 2 2 10" xfId="30714"/>
    <cellStyle name="Navadno 3 3 6 2 2 11" xfId="32710"/>
    <cellStyle name="Navadno 3 3 6 2 2 2" xfId="1266"/>
    <cellStyle name="Navadno 3 3 6 2 2 2 10" xfId="32711"/>
    <cellStyle name="Navadno 3 3 6 2 2 2 2" xfId="5527"/>
    <cellStyle name="Navadno 3 3 6 2 2 2 2 2" xfId="9753"/>
    <cellStyle name="Navadno 3 3 6 2 2 2 2 2 2" xfId="23911"/>
    <cellStyle name="Navadno 3 3 6 2 2 2 2 3" xfId="13979"/>
    <cellStyle name="Navadno 3 3 6 2 2 2 2 3 2" xfId="28137"/>
    <cellStyle name="Navadno 3 3 6 2 2 2 2 4" xfId="18237"/>
    <cellStyle name="Navadno 3 3 6 2 2 2 2 5" xfId="30362"/>
    <cellStyle name="Navadno 3 3 6 2 2 2 2 6" xfId="32712"/>
    <cellStyle name="Navadno 3 3 6 2 2 2 3" xfId="4119"/>
    <cellStyle name="Navadno 3 3 6 2 2 2 3 2" xfId="8345"/>
    <cellStyle name="Navadno 3 3 6 2 2 2 3 2 2" xfId="22503"/>
    <cellStyle name="Navadno 3 3 6 2 2 2 3 3" xfId="12571"/>
    <cellStyle name="Navadno 3 3 6 2 2 2 3 3 2" xfId="26729"/>
    <cellStyle name="Navadno 3 3 6 2 2 2 3 4" xfId="16829"/>
    <cellStyle name="Navadno 3 3 6 2 2 2 3 5" xfId="29674"/>
    <cellStyle name="Navadno 3 3 6 2 2 2 3 6" xfId="32713"/>
    <cellStyle name="Navadno 3 3 6 2 2 2 4" xfId="2711"/>
    <cellStyle name="Navadno 3 3 6 2 2 2 4 2" xfId="19653"/>
    <cellStyle name="Navadno 3 3 6 2 2 2 5" xfId="6937"/>
    <cellStyle name="Navadno 3 3 6 2 2 2 5 2" xfId="21095"/>
    <cellStyle name="Navadno 3 3 6 2 2 2 6" xfId="11163"/>
    <cellStyle name="Navadno 3 3 6 2 2 2 6 2" xfId="25321"/>
    <cellStyle name="Navadno 3 3 6 2 2 2 7" xfId="15421"/>
    <cellStyle name="Navadno 3 3 6 2 2 2 8" xfId="28954"/>
    <cellStyle name="Navadno 3 3 6 2 2 2 9" xfId="31066"/>
    <cellStyle name="Navadno 3 3 6 2 2 3" xfId="4823"/>
    <cellStyle name="Navadno 3 3 6 2 2 3 2" xfId="9049"/>
    <cellStyle name="Navadno 3 3 6 2 2 3 2 2" xfId="23207"/>
    <cellStyle name="Navadno 3 3 6 2 2 3 3" xfId="13275"/>
    <cellStyle name="Navadno 3 3 6 2 2 3 3 2" xfId="27433"/>
    <cellStyle name="Navadno 3 3 6 2 2 3 4" xfId="17533"/>
    <cellStyle name="Navadno 3 3 6 2 2 3 5" xfId="30010"/>
    <cellStyle name="Navadno 3 3 6 2 2 3 6" xfId="32714"/>
    <cellStyle name="Navadno 3 3 6 2 2 4" xfId="3415"/>
    <cellStyle name="Navadno 3 3 6 2 2 4 2" xfId="7641"/>
    <cellStyle name="Navadno 3 3 6 2 2 4 2 2" xfId="21799"/>
    <cellStyle name="Navadno 3 3 6 2 2 4 3" xfId="11867"/>
    <cellStyle name="Navadno 3 3 6 2 2 4 3 2" xfId="26025"/>
    <cellStyle name="Navadno 3 3 6 2 2 4 4" xfId="16125"/>
    <cellStyle name="Navadno 3 3 6 2 2 4 5" xfId="29322"/>
    <cellStyle name="Navadno 3 3 6 2 2 4 6" xfId="32715"/>
    <cellStyle name="Navadno 3 3 6 2 2 5" xfId="2007"/>
    <cellStyle name="Navadno 3 3 6 2 2 5 2" xfId="18949"/>
    <cellStyle name="Navadno 3 3 6 2 2 6" xfId="6233"/>
    <cellStyle name="Navadno 3 3 6 2 2 6 2" xfId="20391"/>
    <cellStyle name="Navadno 3 3 6 2 2 7" xfId="10459"/>
    <cellStyle name="Navadno 3 3 6 2 2 7 2" xfId="24617"/>
    <cellStyle name="Navadno 3 3 6 2 2 8" xfId="14717"/>
    <cellStyle name="Navadno 3 3 6 2 2 9" xfId="28602"/>
    <cellStyle name="Navadno 3 3 6 2 3" xfId="914"/>
    <cellStyle name="Navadno 3 3 6 2 3 10" xfId="32716"/>
    <cellStyle name="Navadno 3 3 6 2 3 2" xfId="5175"/>
    <cellStyle name="Navadno 3 3 6 2 3 2 2" xfId="9401"/>
    <cellStyle name="Navadno 3 3 6 2 3 2 2 2" xfId="23559"/>
    <cellStyle name="Navadno 3 3 6 2 3 2 3" xfId="13627"/>
    <cellStyle name="Navadno 3 3 6 2 3 2 3 2" xfId="27785"/>
    <cellStyle name="Navadno 3 3 6 2 3 2 4" xfId="17885"/>
    <cellStyle name="Navadno 3 3 6 2 3 2 5" xfId="30186"/>
    <cellStyle name="Navadno 3 3 6 2 3 2 6" xfId="32717"/>
    <cellStyle name="Navadno 3 3 6 2 3 3" xfId="3767"/>
    <cellStyle name="Navadno 3 3 6 2 3 3 2" xfId="7993"/>
    <cellStyle name="Navadno 3 3 6 2 3 3 2 2" xfId="22151"/>
    <cellStyle name="Navadno 3 3 6 2 3 3 3" xfId="12219"/>
    <cellStyle name="Navadno 3 3 6 2 3 3 3 2" xfId="26377"/>
    <cellStyle name="Navadno 3 3 6 2 3 3 4" xfId="16477"/>
    <cellStyle name="Navadno 3 3 6 2 3 3 5" xfId="29498"/>
    <cellStyle name="Navadno 3 3 6 2 3 3 6" xfId="32718"/>
    <cellStyle name="Navadno 3 3 6 2 3 4" xfId="2359"/>
    <cellStyle name="Navadno 3 3 6 2 3 4 2" xfId="19301"/>
    <cellStyle name="Navadno 3 3 6 2 3 5" xfId="6585"/>
    <cellStyle name="Navadno 3 3 6 2 3 5 2" xfId="20743"/>
    <cellStyle name="Navadno 3 3 6 2 3 6" xfId="10811"/>
    <cellStyle name="Navadno 3 3 6 2 3 6 2" xfId="24969"/>
    <cellStyle name="Navadno 3 3 6 2 3 7" xfId="15069"/>
    <cellStyle name="Navadno 3 3 6 2 3 8" xfId="28778"/>
    <cellStyle name="Navadno 3 3 6 2 3 9" xfId="30890"/>
    <cellStyle name="Navadno 3 3 6 2 4" xfId="4471"/>
    <cellStyle name="Navadno 3 3 6 2 4 2" xfId="8697"/>
    <cellStyle name="Navadno 3 3 6 2 4 2 2" xfId="22855"/>
    <cellStyle name="Navadno 3 3 6 2 4 3" xfId="12923"/>
    <cellStyle name="Navadno 3 3 6 2 4 3 2" xfId="27081"/>
    <cellStyle name="Navadno 3 3 6 2 4 4" xfId="17181"/>
    <cellStyle name="Navadno 3 3 6 2 4 5" xfId="29834"/>
    <cellStyle name="Navadno 3 3 6 2 4 6" xfId="32719"/>
    <cellStyle name="Navadno 3 3 6 2 5" xfId="3063"/>
    <cellStyle name="Navadno 3 3 6 2 5 2" xfId="7289"/>
    <cellStyle name="Navadno 3 3 6 2 5 2 2" xfId="21447"/>
    <cellStyle name="Navadno 3 3 6 2 5 3" xfId="11515"/>
    <cellStyle name="Navadno 3 3 6 2 5 3 2" xfId="25673"/>
    <cellStyle name="Navadno 3 3 6 2 5 4" xfId="15773"/>
    <cellStyle name="Navadno 3 3 6 2 5 5" xfId="29146"/>
    <cellStyle name="Navadno 3 3 6 2 5 6" xfId="32720"/>
    <cellStyle name="Navadno 3 3 6 2 6" xfId="1655"/>
    <cellStyle name="Navadno 3 3 6 2 6 2" xfId="18597"/>
    <cellStyle name="Navadno 3 3 6 2 7" xfId="5881"/>
    <cellStyle name="Navadno 3 3 6 2 7 2" xfId="20039"/>
    <cellStyle name="Navadno 3 3 6 2 8" xfId="10107"/>
    <cellStyle name="Navadno 3 3 6 2 8 2" xfId="24265"/>
    <cellStyle name="Navadno 3 3 6 2 9" xfId="14365"/>
    <cellStyle name="Navadno 3 3 6 3" xfId="434"/>
    <cellStyle name="Navadno 3 3 6 3 10" xfId="30650"/>
    <cellStyle name="Navadno 3 3 6 3 11" xfId="32721"/>
    <cellStyle name="Navadno 3 3 6 3 2" xfId="1138"/>
    <cellStyle name="Navadno 3 3 6 3 2 10" xfId="32722"/>
    <cellStyle name="Navadno 3 3 6 3 2 2" xfId="5399"/>
    <cellStyle name="Navadno 3 3 6 3 2 2 2" xfId="9625"/>
    <cellStyle name="Navadno 3 3 6 3 2 2 2 2" xfId="23783"/>
    <cellStyle name="Navadno 3 3 6 3 2 2 3" xfId="13851"/>
    <cellStyle name="Navadno 3 3 6 3 2 2 3 2" xfId="28009"/>
    <cellStyle name="Navadno 3 3 6 3 2 2 4" xfId="18109"/>
    <cellStyle name="Navadno 3 3 6 3 2 2 5" xfId="30298"/>
    <cellStyle name="Navadno 3 3 6 3 2 2 6" xfId="32723"/>
    <cellStyle name="Navadno 3 3 6 3 2 3" xfId="3991"/>
    <cellStyle name="Navadno 3 3 6 3 2 3 2" xfId="8217"/>
    <cellStyle name="Navadno 3 3 6 3 2 3 2 2" xfId="22375"/>
    <cellStyle name="Navadno 3 3 6 3 2 3 3" xfId="12443"/>
    <cellStyle name="Navadno 3 3 6 3 2 3 3 2" xfId="26601"/>
    <cellStyle name="Navadno 3 3 6 3 2 3 4" xfId="16701"/>
    <cellStyle name="Navadno 3 3 6 3 2 3 5" xfId="29610"/>
    <cellStyle name="Navadno 3 3 6 3 2 3 6" xfId="32724"/>
    <cellStyle name="Navadno 3 3 6 3 2 4" xfId="2583"/>
    <cellStyle name="Navadno 3 3 6 3 2 4 2" xfId="19525"/>
    <cellStyle name="Navadno 3 3 6 3 2 5" xfId="6809"/>
    <cellStyle name="Navadno 3 3 6 3 2 5 2" xfId="20967"/>
    <cellStyle name="Navadno 3 3 6 3 2 6" xfId="11035"/>
    <cellStyle name="Navadno 3 3 6 3 2 6 2" xfId="25193"/>
    <cellStyle name="Navadno 3 3 6 3 2 7" xfId="15293"/>
    <cellStyle name="Navadno 3 3 6 3 2 8" xfId="28890"/>
    <cellStyle name="Navadno 3 3 6 3 2 9" xfId="31002"/>
    <cellStyle name="Navadno 3 3 6 3 3" xfId="4695"/>
    <cellStyle name="Navadno 3 3 6 3 3 2" xfId="8921"/>
    <cellStyle name="Navadno 3 3 6 3 3 2 2" xfId="23079"/>
    <cellStyle name="Navadno 3 3 6 3 3 3" xfId="13147"/>
    <cellStyle name="Navadno 3 3 6 3 3 3 2" xfId="27305"/>
    <cellStyle name="Navadno 3 3 6 3 3 4" xfId="17405"/>
    <cellStyle name="Navadno 3 3 6 3 3 5" xfId="29946"/>
    <cellStyle name="Navadno 3 3 6 3 3 6" xfId="32725"/>
    <cellStyle name="Navadno 3 3 6 3 4" xfId="3287"/>
    <cellStyle name="Navadno 3 3 6 3 4 2" xfId="7513"/>
    <cellStyle name="Navadno 3 3 6 3 4 2 2" xfId="21671"/>
    <cellStyle name="Navadno 3 3 6 3 4 3" xfId="11739"/>
    <cellStyle name="Navadno 3 3 6 3 4 3 2" xfId="25897"/>
    <cellStyle name="Navadno 3 3 6 3 4 4" xfId="15997"/>
    <cellStyle name="Navadno 3 3 6 3 4 5" xfId="29258"/>
    <cellStyle name="Navadno 3 3 6 3 4 6" xfId="32726"/>
    <cellStyle name="Navadno 3 3 6 3 5" xfId="1879"/>
    <cellStyle name="Navadno 3 3 6 3 5 2" xfId="18821"/>
    <cellStyle name="Navadno 3 3 6 3 6" xfId="6105"/>
    <cellStyle name="Navadno 3 3 6 3 6 2" xfId="20263"/>
    <cellStyle name="Navadno 3 3 6 3 7" xfId="10331"/>
    <cellStyle name="Navadno 3 3 6 3 7 2" xfId="24489"/>
    <cellStyle name="Navadno 3 3 6 3 8" xfId="14589"/>
    <cellStyle name="Navadno 3 3 6 3 9" xfId="28538"/>
    <cellStyle name="Navadno 3 3 6 4" xfId="786"/>
    <cellStyle name="Navadno 3 3 6 4 10" xfId="32727"/>
    <cellStyle name="Navadno 3 3 6 4 2" xfId="5047"/>
    <cellStyle name="Navadno 3 3 6 4 2 2" xfId="9273"/>
    <cellStyle name="Navadno 3 3 6 4 2 2 2" xfId="23431"/>
    <cellStyle name="Navadno 3 3 6 4 2 3" xfId="13499"/>
    <cellStyle name="Navadno 3 3 6 4 2 3 2" xfId="27657"/>
    <cellStyle name="Navadno 3 3 6 4 2 4" xfId="17757"/>
    <cellStyle name="Navadno 3 3 6 4 2 5" xfId="30122"/>
    <cellStyle name="Navadno 3 3 6 4 2 6" xfId="32728"/>
    <cellStyle name="Navadno 3 3 6 4 3" xfId="3639"/>
    <cellStyle name="Navadno 3 3 6 4 3 2" xfId="7865"/>
    <cellStyle name="Navadno 3 3 6 4 3 2 2" xfId="22023"/>
    <cellStyle name="Navadno 3 3 6 4 3 3" xfId="12091"/>
    <cellStyle name="Navadno 3 3 6 4 3 3 2" xfId="26249"/>
    <cellStyle name="Navadno 3 3 6 4 3 4" xfId="16349"/>
    <cellStyle name="Navadno 3 3 6 4 3 5" xfId="29434"/>
    <cellStyle name="Navadno 3 3 6 4 3 6" xfId="32729"/>
    <cellStyle name="Navadno 3 3 6 4 4" xfId="2231"/>
    <cellStyle name="Navadno 3 3 6 4 4 2" xfId="19173"/>
    <cellStyle name="Navadno 3 3 6 4 5" xfId="6457"/>
    <cellStyle name="Navadno 3 3 6 4 5 2" xfId="20615"/>
    <cellStyle name="Navadno 3 3 6 4 6" xfId="10683"/>
    <cellStyle name="Navadno 3 3 6 4 6 2" xfId="24841"/>
    <cellStyle name="Navadno 3 3 6 4 7" xfId="14941"/>
    <cellStyle name="Navadno 3 3 6 4 8" xfId="28714"/>
    <cellStyle name="Navadno 3 3 6 4 9" xfId="30826"/>
    <cellStyle name="Navadno 3 3 6 5" xfId="4311"/>
    <cellStyle name="Navadno 3 3 6 5 2" xfId="8537"/>
    <cellStyle name="Navadno 3 3 6 5 2 2" xfId="22695"/>
    <cellStyle name="Navadno 3 3 6 5 3" xfId="12763"/>
    <cellStyle name="Navadno 3 3 6 5 3 2" xfId="26921"/>
    <cellStyle name="Navadno 3 3 6 5 4" xfId="17021"/>
    <cellStyle name="Navadno 3 3 6 5 5" xfId="29754"/>
    <cellStyle name="Navadno 3 3 6 5 6" xfId="32730"/>
    <cellStyle name="Navadno 3 3 6 6" xfId="2903"/>
    <cellStyle name="Navadno 3 3 6 6 2" xfId="7129"/>
    <cellStyle name="Navadno 3 3 6 6 2 2" xfId="21287"/>
    <cellStyle name="Navadno 3 3 6 6 3" xfId="11355"/>
    <cellStyle name="Navadno 3 3 6 6 3 2" xfId="25513"/>
    <cellStyle name="Navadno 3 3 6 6 4" xfId="15613"/>
    <cellStyle name="Navadno 3 3 6 6 5" xfId="29066"/>
    <cellStyle name="Navadno 3 3 6 6 6" xfId="32731"/>
    <cellStyle name="Navadno 3 3 6 7" xfId="1527"/>
    <cellStyle name="Navadno 3 3 6 7 2" xfId="18469"/>
    <cellStyle name="Navadno 3 3 6 8" xfId="5753"/>
    <cellStyle name="Navadno 3 3 6 8 2" xfId="19911"/>
    <cellStyle name="Navadno 3 3 6 9" xfId="9979"/>
    <cellStyle name="Navadno 3 3 6 9 2" xfId="24137"/>
    <cellStyle name="Navadno 3 3 7" xfId="146"/>
    <cellStyle name="Navadno 3 3 7 10" xfId="28425"/>
    <cellStyle name="Navadno 3 3 7 11" xfId="30505"/>
    <cellStyle name="Navadno 3 3 7 12" xfId="32732"/>
    <cellStyle name="Navadno 3 3 7 2" xfId="531"/>
    <cellStyle name="Navadno 3 3 7 2 10" xfId="30697"/>
    <cellStyle name="Navadno 3 3 7 2 11" xfId="32733"/>
    <cellStyle name="Navadno 3 3 7 2 2" xfId="1235"/>
    <cellStyle name="Navadno 3 3 7 2 2 10" xfId="32734"/>
    <cellStyle name="Navadno 3 3 7 2 2 2" xfId="5496"/>
    <cellStyle name="Navadno 3 3 7 2 2 2 2" xfId="9722"/>
    <cellStyle name="Navadno 3 3 7 2 2 2 2 2" xfId="23880"/>
    <cellStyle name="Navadno 3 3 7 2 2 2 3" xfId="13948"/>
    <cellStyle name="Navadno 3 3 7 2 2 2 3 2" xfId="28106"/>
    <cellStyle name="Navadno 3 3 7 2 2 2 4" xfId="18206"/>
    <cellStyle name="Navadno 3 3 7 2 2 2 5" xfId="30345"/>
    <cellStyle name="Navadno 3 3 7 2 2 2 6" xfId="32735"/>
    <cellStyle name="Navadno 3 3 7 2 2 3" xfId="4088"/>
    <cellStyle name="Navadno 3 3 7 2 2 3 2" xfId="8314"/>
    <cellStyle name="Navadno 3 3 7 2 2 3 2 2" xfId="22472"/>
    <cellStyle name="Navadno 3 3 7 2 2 3 3" xfId="12540"/>
    <cellStyle name="Navadno 3 3 7 2 2 3 3 2" xfId="26698"/>
    <cellStyle name="Navadno 3 3 7 2 2 3 4" xfId="16798"/>
    <cellStyle name="Navadno 3 3 7 2 2 3 5" xfId="29657"/>
    <cellStyle name="Navadno 3 3 7 2 2 3 6" xfId="32736"/>
    <cellStyle name="Navadno 3 3 7 2 2 4" xfId="2680"/>
    <cellStyle name="Navadno 3 3 7 2 2 4 2" xfId="19622"/>
    <cellStyle name="Navadno 3 3 7 2 2 5" xfId="6906"/>
    <cellStyle name="Navadno 3 3 7 2 2 5 2" xfId="21064"/>
    <cellStyle name="Navadno 3 3 7 2 2 6" xfId="11132"/>
    <cellStyle name="Navadno 3 3 7 2 2 6 2" xfId="25290"/>
    <cellStyle name="Navadno 3 3 7 2 2 7" xfId="15390"/>
    <cellStyle name="Navadno 3 3 7 2 2 8" xfId="28937"/>
    <cellStyle name="Navadno 3 3 7 2 2 9" xfId="31049"/>
    <cellStyle name="Navadno 3 3 7 2 3" xfId="4792"/>
    <cellStyle name="Navadno 3 3 7 2 3 2" xfId="9018"/>
    <cellStyle name="Navadno 3 3 7 2 3 2 2" xfId="23176"/>
    <cellStyle name="Navadno 3 3 7 2 3 3" xfId="13244"/>
    <cellStyle name="Navadno 3 3 7 2 3 3 2" xfId="27402"/>
    <cellStyle name="Navadno 3 3 7 2 3 4" xfId="17502"/>
    <cellStyle name="Navadno 3 3 7 2 3 5" xfId="29993"/>
    <cellStyle name="Navadno 3 3 7 2 3 6" xfId="32737"/>
    <cellStyle name="Navadno 3 3 7 2 4" xfId="3384"/>
    <cellStyle name="Navadno 3 3 7 2 4 2" xfId="7610"/>
    <cellStyle name="Navadno 3 3 7 2 4 2 2" xfId="21768"/>
    <cellStyle name="Navadno 3 3 7 2 4 3" xfId="11836"/>
    <cellStyle name="Navadno 3 3 7 2 4 3 2" xfId="25994"/>
    <cellStyle name="Navadno 3 3 7 2 4 4" xfId="16094"/>
    <cellStyle name="Navadno 3 3 7 2 4 5" xfId="29305"/>
    <cellStyle name="Navadno 3 3 7 2 4 6" xfId="32738"/>
    <cellStyle name="Navadno 3 3 7 2 5" xfId="1976"/>
    <cellStyle name="Navadno 3 3 7 2 5 2" xfId="18918"/>
    <cellStyle name="Navadno 3 3 7 2 6" xfId="6202"/>
    <cellStyle name="Navadno 3 3 7 2 6 2" xfId="20360"/>
    <cellStyle name="Navadno 3 3 7 2 7" xfId="10428"/>
    <cellStyle name="Navadno 3 3 7 2 7 2" xfId="24586"/>
    <cellStyle name="Navadno 3 3 7 2 8" xfId="14686"/>
    <cellStyle name="Navadno 3 3 7 2 9" xfId="28585"/>
    <cellStyle name="Navadno 3 3 7 3" xfId="883"/>
    <cellStyle name="Navadno 3 3 7 3 10" xfId="32739"/>
    <cellStyle name="Navadno 3 3 7 3 2" xfId="5144"/>
    <cellStyle name="Navadno 3 3 7 3 2 2" xfId="9370"/>
    <cellStyle name="Navadno 3 3 7 3 2 2 2" xfId="23528"/>
    <cellStyle name="Navadno 3 3 7 3 2 3" xfId="13596"/>
    <cellStyle name="Navadno 3 3 7 3 2 3 2" xfId="27754"/>
    <cellStyle name="Navadno 3 3 7 3 2 4" xfId="17854"/>
    <cellStyle name="Navadno 3 3 7 3 2 5" xfId="30169"/>
    <cellStyle name="Navadno 3 3 7 3 2 6" xfId="32740"/>
    <cellStyle name="Navadno 3 3 7 3 3" xfId="3736"/>
    <cellStyle name="Navadno 3 3 7 3 3 2" xfId="7962"/>
    <cellStyle name="Navadno 3 3 7 3 3 2 2" xfId="22120"/>
    <cellStyle name="Navadno 3 3 7 3 3 3" xfId="12188"/>
    <cellStyle name="Navadno 3 3 7 3 3 3 2" xfId="26346"/>
    <cellStyle name="Navadno 3 3 7 3 3 4" xfId="16446"/>
    <cellStyle name="Navadno 3 3 7 3 3 5" xfId="29481"/>
    <cellStyle name="Navadno 3 3 7 3 3 6" xfId="32741"/>
    <cellStyle name="Navadno 3 3 7 3 4" xfId="2328"/>
    <cellStyle name="Navadno 3 3 7 3 4 2" xfId="19270"/>
    <cellStyle name="Navadno 3 3 7 3 5" xfId="6554"/>
    <cellStyle name="Navadno 3 3 7 3 5 2" xfId="20712"/>
    <cellStyle name="Navadno 3 3 7 3 6" xfId="10780"/>
    <cellStyle name="Navadno 3 3 7 3 6 2" xfId="24938"/>
    <cellStyle name="Navadno 3 3 7 3 7" xfId="15038"/>
    <cellStyle name="Navadno 3 3 7 3 8" xfId="28761"/>
    <cellStyle name="Navadno 3 3 7 3 9" xfId="30873"/>
    <cellStyle name="Navadno 3 3 7 4" xfId="4408"/>
    <cellStyle name="Navadno 3 3 7 4 2" xfId="8634"/>
    <cellStyle name="Navadno 3 3 7 4 2 2" xfId="22792"/>
    <cellStyle name="Navadno 3 3 7 4 3" xfId="12860"/>
    <cellStyle name="Navadno 3 3 7 4 3 2" xfId="27018"/>
    <cellStyle name="Navadno 3 3 7 4 4" xfId="17118"/>
    <cellStyle name="Navadno 3 3 7 4 5" xfId="29801"/>
    <cellStyle name="Navadno 3 3 7 4 6" xfId="32742"/>
    <cellStyle name="Navadno 3 3 7 5" xfId="3000"/>
    <cellStyle name="Navadno 3 3 7 5 2" xfId="7226"/>
    <cellStyle name="Navadno 3 3 7 5 2 2" xfId="21384"/>
    <cellStyle name="Navadno 3 3 7 5 3" xfId="11452"/>
    <cellStyle name="Navadno 3 3 7 5 3 2" xfId="25610"/>
    <cellStyle name="Navadno 3 3 7 5 4" xfId="15710"/>
    <cellStyle name="Navadno 3 3 7 5 5" xfId="29113"/>
    <cellStyle name="Navadno 3 3 7 5 6" xfId="32743"/>
    <cellStyle name="Navadno 3 3 7 6" xfId="1592"/>
    <cellStyle name="Navadno 3 3 7 6 2" xfId="18534"/>
    <cellStyle name="Navadno 3 3 7 7" xfId="5818"/>
    <cellStyle name="Navadno 3 3 7 7 2" xfId="19976"/>
    <cellStyle name="Navadno 3 3 7 8" xfId="10044"/>
    <cellStyle name="Navadno 3 3 7 8 2" xfId="24202"/>
    <cellStyle name="Navadno 3 3 7 9" xfId="14302"/>
    <cellStyle name="Navadno 3 3 8" xfId="178"/>
    <cellStyle name="Navadno 3 3 8 10" xfId="28441"/>
    <cellStyle name="Navadno 3 3 8 11" xfId="30521"/>
    <cellStyle name="Navadno 3 3 8 12" xfId="32744"/>
    <cellStyle name="Navadno 3 3 8 2" xfId="403"/>
    <cellStyle name="Navadno 3 3 8 2 10" xfId="30633"/>
    <cellStyle name="Navadno 3 3 8 2 11" xfId="32745"/>
    <cellStyle name="Navadno 3 3 8 2 2" xfId="1107"/>
    <cellStyle name="Navadno 3 3 8 2 2 10" xfId="32746"/>
    <cellStyle name="Navadno 3 3 8 2 2 2" xfId="5368"/>
    <cellStyle name="Navadno 3 3 8 2 2 2 2" xfId="9594"/>
    <cellStyle name="Navadno 3 3 8 2 2 2 2 2" xfId="23752"/>
    <cellStyle name="Navadno 3 3 8 2 2 2 3" xfId="13820"/>
    <cellStyle name="Navadno 3 3 8 2 2 2 3 2" xfId="27978"/>
    <cellStyle name="Navadno 3 3 8 2 2 2 4" xfId="18078"/>
    <cellStyle name="Navadno 3 3 8 2 2 2 5" xfId="30281"/>
    <cellStyle name="Navadno 3 3 8 2 2 2 6" xfId="32747"/>
    <cellStyle name="Navadno 3 3 8 2 2 3" xfId="3960"/>
    <cellStyle name="Navadno 3 3 8 2 2 3 2" xfId="8186"/>
    <cellStyle name="Navadno 3 3 8 2 2 3 2 2" xfId="22344"/>
    <cellStyle name="Navadno 3 3 8 2 2 3 3" xfId="12412"/>
    <cellStyle name="Navadno 3 3 8 2 2 3 3 2" xfId="26570"/>
    <cellStyle name="Navadno 3 3 8 2 2 3 4" xfId="16670"/>
    <cellStyle name="Navadno 3 3 8 2 2 3 5" xfId="29593"/>
    <cellStyle name="Navadno 3 3 8 2 2 3 6" xfId="32748"/>
    <cellStyle name="Navadno 3 3 8 2 2 4" xfId="2552"/>
    <cellStyle name="Navadno 3 3 8 2 2 4 2" xfId="19494"/>
    <cellStyle name="Navadno 3 3 8 2 2 5" xfId="6778"/>
    <cellStyle name="Navadno 3 3 8 2 2 5 2" xfId="20936"/>
    <cellStyle name="Navadno 3 3 8 2 2 6" xfId="11004"/>
    <cellStyle name="Navadno 3 3 8 2 2 6 2" xfId="25162"/>
    <cellStyle name="Navadno 3 3 8 2 2 7" xfId="15262"/>
    <cellStyle name="Navadno 3 3 8 2 2 8" xfId="28873"/>
    <cellStyle name="Navadno 3 3 8 2 2 9" xfId="30985"/>
    <cellStyle name="Navadno 3 3 8 2 3" xfId="4664"/>
    <cellStyle name="Navadno 3 3 8 2 3 2" xfId="8890"/>
    <cellStyle name="Navadno 3 3 8 2 3 2 2" xfId="23048"/>
    <cellStyle name="Navadno 3 3 8 2 3 3" xfId="13116"/>
    <cellStyle name="Navadno 3 3 8 2 3 3 2" xfId="27274"/>
    <cellStyle name="Navadno 3 3 8 2 3 4" xfId="17374"/>
    <cellStyle name="Navadno 3 3 8 2 3 5" xfId="29929"/>
    <cellStyle name="Navadno 3 3 8 2 3 6" xfId="32749"/>
    <cellStyle name="Navadno 3 3 8 2 4" xfId="3256"/>
    <cellStyle name="Navadno 3 3 8 2 4 2" xfId="7482"/>
    <cellStyle name="Navadno 3 3 8 2 4 2 2" xfId="21640"/>
    <cellStyle name="Navadno 3 3 8 2 4 3" xfId="11708"/>
    <cellStyle name="Navadno 3 3 8 2 4 3 2" xfId="25866"/>
    <cellStyle name="Navadno 3 3 8 2 4 4" xfId="15966"/>
    <cellStyle name="Navadno 3 3 8 2 4 5" xfId="29241"/>
    <cellStyle name="Navadno 3 3 8 2 4 6" xfId="32750"/>
    <cellStyle name="Navadno 3 3 8 2 5" xfId="1848"/>
    <cellStyle name="Navadno 3 3 8 2 5 2" xfId="18790"/>
    <cellStyle name="Navadno 3 3 8 2 6" xfId="6074"/>
    <cellStyle name="Navadno 3 3 8 2 6 2" xfId="20232"/>
    <cellStyle name="Navadno 3 3 8 2 7" xfId="10300"/>
    <cellStyle name="Navadno 3 3 8 2 7 2" xfId="24458"/>
    <cellStyle name="Navadno 3 3 8 2 8" xfId="14558"/>
    <cellStyle name="Navadno 3 3 8 2 9" xfId="28521"/>
    <cellStyle name="Navadno 3 3 8 3" xfId="755"/>
    <cellStyle name="Navadno 3 3 8 3 10" xfId="32751"/>
    <cellStyle name="Navadno 3 3 8 3 2" xfId="5016"/>
    <cellStyle name="Navadno 3 3 8 3 2 2" xfId="9242"/>
    <cellStyle name="Navadno 3 3 8 3 2 2 2" xfId="23400"/>
    <cellStyle name="Navadno 3 3 8 3 2 3" xfId="13468"/>
    <cellStyle name="Navadno 3 3 8 3 2 3 2" xfId="27626"/>
    <cellStyle name="Navadno 3 3 8 3 2 4" xfId="17726"/>
    <cellStyle name="Navadno 3 3 8 3 2 5" xfId="30105"/>
    <cellStyle name="Navadno 3 3 8 3 2 6" xfId="32752"/>
    <cellStyle name="Navadno 3 3 8 3 3" xfId="3608"/>
    <cellStyle name="Navadno 3 3 8 3 3 2" xfId="7834"/>
    <cellStyle name="Navadno 3 3 8 3 3 2 2" xfId="21992"/>
    <cellStyle name="Navadno 3 3 8 3 3 3" xfId="12060"/>
    <cellStyle name="Navadno 3 3 8 3 3 3 2" xfId="26218"/>
    <cellStyle name="Navadno 3 3 8 3 3 4" xfId="16318"/>
    <cellStyle name="Navadno 3 3 8 3 3 5" xfId="29417"/>
    <cellStyle name="Navadno 3 3 8 3 3 6" xfId="32753"/>
    <cellStyle name="Navadno 3 3 8 3 4" xfId="2200"/>
    <cellStyle name="Navadno 3 3 8 3 4 2" xfId="19142"/>
    <cellStyle name="Navadno 3 3 8 3 5" xfId="6426"/>
    <cellStyle name="Navadno 3 3 8 3 5 2" xfId="20584"/>
    <cellStyle name="Navadno 3 3 8 3 6" xfId="10652"/>
    <cellStyle name="Navadno 3 3 8 3 6 2" xfId="24810"/>
    <cellStyle name="Navadno 3 3 8 3 7" xfId="14910"/>
    <cellStyle name="Navadno 3 3 8 3 8" xfId="28697"/>
    <cellStyle name="Navadno 3 3 8 3 9" xfId="30809"/>
    <cellStyle name="Navadno 3 3 8 4" xfId="4440"/>
    <cellStyle name="Navadno 3 3 8 4 2" xfId="8666"/>
    <cellStyle name="Navadno 3 3 8 4 2 2" xfId="22824"/>
    <cellStyle name="Navadno 3 3 8 4 3" xfId="12892"/>
    <cellStyle name="Navadno 3 3 8 4 3 2" xfId="27050"/>
    <cellStyle name="Navadno 3 3 8 4 4" xfId="17150"/>
    <cellStyle name="Navadno 3 3 8 4 5" xfId="29817"/>
    <cellStyle name="Navadno 3 3 8 4 6" xfId="32754"/>
    <cellStyle name="Navadno 3 3 8 5" xfId="3032"/>
    <cellStyle name="Navadno 3 3 8 5 2" xfId="7258"/>
    <cellStyle name="Navadno 3 3 8 5 2 2" xfId="21416"/>
    <cellStyle name="Navadno 3 3 8 5 3" xfId="11484"/>
    <cellStyle name="Navadno 3 3 8 5 3 2" xfId="25642"/>
    <cellStyle name="Navadno 3 3 8 5 4" xfId="15742"/>
    <cellStyle name="Navadno 3 3 8 5 5" xfId="29129"/>
    <cellStyle name="Navadno 3 3 8 5 6" xfId="32755"/>
    <cellStyle name="Navadno 3 3 8 6" xfId="1624"/>
    <cellStyle name="Navadno 3 3 8 6 2" xfId="18566"/>
    <cellStyle name="Navadno 3 3 8 7" xfId="5850"/>
    <cellStyle name="Navadno 3 3 8 7 2" xfId="20008"/>
    <cellStyle name="Navadno 3 3 8 8" xfId="10076"/>
    <cellStyle name="Navadno 3 3 8 8 2" xfId="24234"/>
    <cellStyle name="Navadno 3 3 8 9" xfId="14334"/>
    <cellStyle name="Navadno 3 3 9" xfId="347"/>
    <cellStyle name="Navadno 3 3 9 10" xfId="28496"/>
    <cellStyle name="Navadno 3 3 9 11" xfId="30606"/>
    <cellStyle name="Navadno 3 3 9 12" xfId="32756"/>
    <cellStyle name="Navadno 3 3 9 2" xfId="699"/>
    <cellStyle name="Navadno 3 3 9 2 10" xfId="30782"/>
    <cellStyle name="Navadno 3 3 9 2 11" xfId="32757"/>
    <cellStyle name="Navadno 3 3 9 2 2" xfId="1403"/>
    <cellStyle name="Navadno 3 3 9 2 2 10" xfId="32758"/>
    <cellStyle name="Navadno 3 3 9 2 2 2" xfId="5664"/>
    <cellStyle name="Navadno 3 3 9 2 2 2 2" xfId="9890"/>
    <cellStyle name="Navadno 3 3 9 2 2 2 2 2" xfId="24048"/>
    <cellStyle name="Navadno 3 3 9 2 2 2 3" xfId="14116"/>
    <cellStyle name="Navadno 3 3 9 2 2 2 3 2" xfId="28274"/>
    <cellStyle name="Navadno 3 3 9 2 2 2 4" xfId="18374"/>
    <cellStyle name="Navadno 3 3 9 2 2 2 5" xfId="30430"/>
    <cellStyle name="Navadno 3 3 9 2 2 2 6" xfId="32759"/>
    <cellStyle name="Navadno 3 3 9 2 2 3" xfId="4256"/>
    <cellStyle name="Navadno 3 3 9 2 2 3 2" xfId="8482"/>
    <cellStyle name="Navadno 3 3 9 2 2 3 2 2" xfId="22640"/>
    <cellStyle name="Navadno 3 3 9 2 2 3 3" xfId="12708"/>
    <cellStyle name="Navadno 3 3 9 2 2 3 3 2" xfId="26866"/>
    <cellStyle name="Navadno 3 3 9 2 2 3 4" xfId="16966"/>
    <cellStyle name="Navadno 3 3 9 2 2 3 5" xfId="29742"/>
    <cellStyle name="Navadno 3 3 9 2 2 3 6" xfId="32760"/>
    <cellStyle name="Navadno 3 3 9 2 2 4" xfId="2848"/>
    <cellStyle name="Navadno 3 3 9 2 2 4 2" xfId="19790"/>
    <cellStyle name="Navadno 3 3 9 2 2 5" xfId="7074"/>
    <cellStyle name="Navadno 3 3 9 2 2 5 2" xfId="21232"/>
    <cellStyle name="Navadno 3 3 9 2 2 6" xfId="11300"/>
    <cellStyle name="Navadno 3 3 9 2 2 6 2" xfId="25458"/>
    <cellStyle name="Navadno 3 3 9 2 2 7" xfId="15558"/>
    <cellStyle name="Navadno 3 3 9 2 2 8" xfId="29022"/>
    <cellStyle name="Navadno 3 3 9 2 2 9" xfId="31134"/>
    <cellStyle name="Navadno 3 3 9 2 3" xfId="4960"/>
    <cellStyle name="Navadno 3 3 9 2 3 2" xfId="9186"/>
    <cellStyle name="Navadno 3 3 9 2 3 2 2" xfId="23344"/>
    <cellStyle name="Navadno 3 3 9 2 3 3" xfId="13412"/>
    <cellStyle name="Navadno 3 3 9 2 3 3 2" xfId="27570"/>
    <cellStyle name="Navadno 3 3 9 2 3 4" xfId="17670"/>
    <cellStyle name="Navadno 3 3 9 2 3 5" xfId="30078"/>
    <cellStyle name="Navadno 3 3 9 2 3 6" xfId="32761"/>
    <cellStyle name="Navadno 3 3 9 2 4" xfId="3552"/>
    <cellStyle name="Navadno 3 3 9 2 4 2" xfId="7778"/>
    <cellStyle name="Navadno 3 3 9 2 4 2 2" xfId="21936"/>
    <cellStyle name="Navadno 3 3 9 2 4 3" xfId="12004"/>
    <cellStyle name="Navadno 3 3 9 2 4 3 2" xfId="26162"/>
    <cellStyle name="Navadno 3 3 9 2 4 4" xfId="16262"/>
    <cellStyle name="Navadno 3 3 9 2 4 5" xfId="29390"/>
    <cellStyle name="Navadno 3 3 9 2 4 6" xfId="32762"/>
    <cellStyle name="Navadno 3 3 9 2 5" xfId="2144"/>
    <cellStyle name="Navadno 3 3 9 2 5 2" xfId="19086"/>
    <cellStyle name="Navadno 3 3 9 2 6" xfId="6370"/>
    <cellStyle name="Navadno 3 3 9 2 6 2" xfId="20528"/>
    <cellStyle name="Navadno 3 3 9 2 7" xfId="10596"/>
    <cellStyle name="Navadno 3 3 9 2 7 2" xfId="24754"/>
    <cellStyle name="Navadno 3 3 9 2 8" xfId="14854"/>
    <cellStyle name="Navadno 3 3 9 2 9" xfId="28670"/>
    <cellStyle name="Navadno 3 3 9 3" xfId="1051"/>
    <cellStyle name="Navadno 3 3 9 3 10" xfId="32763"/>
    <cellStyle name="Navadno 3 3 9 3 2" xfId="5312"/>
    <cellStyle name="Navadno 3 3 9 3 2 2" xfId="9538"/>
    <cellStyle name="Navadno 3 3 9 3 2 2 2" xfId="23696"/>
    <cellStyle name="Navadno 3 3 9 3 2 3" xfId="13764"/>
    <cellStyle name="Navadno 3 3 9 3 2 3 2" xfId="27922"/>
    <cellStyle name="Navadno 3 3 9 3 2 4" xfId="18022"/>
    <cellStyle name="Navadno 3 3 9 3 2 5" xfId="30254"/>
    <cellStyle name="Navadno 3 3 9 3 2 6" xfId="32764"/>
    <cellStyle name="Navadno 3 3 9 3 3" xfId="3904"/>
    <cellStyle name="Navadno 3 3 9 3 3 2" xfId="8130"/>
    <cellStyle name="Navadno 3 3 9 3 3 2 2" xfId="22288"/>
    <cellStyle name="Navadno 3 3 9 3 3 3" xfId="12356"/>
    <cellStyle name="Navadno 3 3 9 3 3 3 2" xfId="26514"/>
    <cellStyle name="Navadno 3 3 9 3 3 4" xfId="16614"/>
    <cellStyle name="Navadno 3 3 9 3 3 5" xfId="29566"/>
    <cellStyle name="Navadno 3 3 9 3 3 6" xfId="32765"/>
    <cellStyle name="Navadno 3 3 9 3 4" xfId="2496"/>
    <cellStyle name="Navadno 3 3 9 3 4 2" xfId="19438"/>
    <cellStyle name="Navadno 3 3 9 3 5" xfId="6722"/>
    <cellStyle name="Navadno 3 3 9 3 5 2" xfId="20880"/>
    <cellStyle name="Navadno 3 3 9 3 6" xfId="10948"/>
    <cellStyle name="Navadno 3 3 9 3 6 2" xfId="25106"/>
    <cellStyle name="Navadno 3 3 9 3 7" xfId="15206"/>
    <cellStyle name="Navadno 3 3 9 3 8" xfId="28846"/>
    <cellStyle name="Navadno 3 3 9 3 9" xfId="30958"/>
    <cellStyle name="Navadno 3 3 9 4" xfId="4608"/>
    <cellStyle name="Navadno 3 3 9 4 2" xfId="8834"/>
    <cellStyle name="Navadno 3 3 9 4 2 2" xfId="22992"/>
    <cellStyle name="Navadno 3 3 9 4 3" xfId="13060"/>
    <cellStyle name="Navadno 3 3 9 4 3 2" xfId="27218"/>
    <cellStyle name="Navadno 3 3 9 4 4" xfId="17318"/>
    <cellStyle name="Navadno 3 3 9 4 5" xfId="29902"/>
    <cellStyle name="Navadno 3 3 9 4 6" xfId="32766"/>
    <cellStyle name="Navadno 3 3 9 5" xfId="3200"/>
    <cellStyle name="Navadno 3 3 9 5 2" xfId="7426"/>
    <cellStyle name="Navadno 3 3 9 5 2 2" xfId="21584"/>
    <cellStyle name="Navadno 3 3 9 5 3" xfId="11652"/>
    <cellStyle name="Navadno 3 3 9 5 3 2" xfId="25810"/>
    <cellStyle name="Navadno 3 3 9 5 4" xfId="15910"/>
    <cellStyle name="Navadno 3 3 9 5 5" xfId="29214"/>
    <cellStyle name="Navadno 3 3 9 5 6" xfId="32767"/>
    <cellStyle name="Navadno 3 3 9 6" xfId="1792"/>
    <cellStyle name="Navadno 3 3 9 6 2" xfId="18734"/>
    <cellStyle name="Navadno 3 3 9 7" xfId="6018"/>
    <cellStyle name="Navadno 3 3 9 7 2" xfId="20176"/>
    <cellStyle name="Navadno 3 3 9 8" xfId="10244"/>
    <cellStyle name="Navadno 3 3 9 8 2" xfId="24402"/>
    <cellStyle name="Navadno 3 3 9 9" xfId="14502"/>
    <cellStyle name="Navadno 3 4" xfId="16"/>
    <cellStyle name="Navadno 3 4 10" xfId="727"/>
    <cellStyle name="Navadno 3 4 10 10" xfId="32769"/>
    <cellStyle name="Navadno 3 4 10 2" xfId="4988"/>
    <cellStyle name="Navadno 3 4 10 2 2" xfId="9214"/>
    <cellStyle name="Navadno 3 4 10 2 2 2" xfId="23372"/>
    <cellStyle name="Navadno 3 4 10 2 3" xfId="13440"/>
    <cellStyle name="Navadno 3 4 10 2 3 2" xfId="27598"/>
    <cellStyle name="Navadno 3 4 10 2 4" xfId="17698"/>
    <cellStyle name="Navadno 3 4 10 2 5" xfId="30091"/>
    <cellStyle name="Navadno 3 4 10 2 6" xfId="32770"/>
    <cellStyle name="Navadno 3 4 10 3" xfId="3580"/>
    <cellStyle name="Navadno 3 4 10 3 2" xfId="7806"/>
    <cellStyle name="Navadno 3 4 10 3 2 2" xfId="21964"/>
    <cellStyle name="Navadno 3 4 10 3 3" xfId="12032"/>
    <cellStyle name="Navadno 3 4 10 3 3 2" xfId="26190"/>
    <cellStyle name="Navadno 3 4 10 3 4" xfId="16290"/>
    <cellStyle name="Navadno 3 4 10 3 5" xfId="29403"/>
    <cellStyle name="Navadno 3 4 10 3 6" xfId="32771"/>
    <cellStyle name="Navadno 3 4 10 4" xfId="2172"/>
    <cellStyle name="Navadno 3 4 10 4 2" xfId="19114"/>
    <cellStyle name="Navadno 3 4 10 5" xfId="6398"/>
    <cellStyle name="Navadno 3 4 10 5 2" xfId="20556"/>
    <cellStyle name="Navadno 3 4 10 6" xfId="10624"/>
    <cellStyle name="Navadno 3 4 10 6 2" xfId="24782"/>
    <cellStyle name="Navadno 3 4 10 7" xfId="14882"/>
    <cellStyle name="Navadno 3 4 10 8" xfId="28683"/>
    <cellStyle name="Navadno 3 4 10 9" xfId="30795"/>
    <cellStyle name="Navadno 3 4 11" xfId="1431"/>
    <cellStyle name="Navadno 3 4 11 2" xfId="4284"/>
    <cellStyle name="Navadno 3 4 11 2 2" xfId="19818"/>
    <cellStyle name="Navadno 3 4 11 3" xfId="8510"/>
    <cellStyle name="Navadno 3 4 11 3 2" xfId="22668"/>
    <cellStyle name="Navadno 3 4 11 4" xfId="12736"/>
    <cellStyle name="Navadno 3 4 11 4 2" xfId="26894"/>
    <cellStyle name="Navadno 3 4 11 5" xfId="16994"/>
    <cellStyle name="Navadno 3 4 11 6" xfId="29035"/>
    <cellStyle name="Navadno 3 4 11 7" xfId="32772"/>
    <cellStyle name="Navadno 3 4 12" xfId="2876"/>
    <cellStyle name="Navadno 3 4 12 2" xfId="7102"/>
    <cellStyle name="Navadno 3 4 12 2 2" xfId="21260"/>
    <cellStyle name="Navadno 3 4 12 3" xfId="11328"/>
    <cellStyle name="Navadno 3 4 12 3 2" xfId="25486"/>
    <cellStyle name="Navadno 3 4 12 4" xfId="15586"/>
    <cellStyle name="Navadno 3 4 12 5" xfId="29051"/>
    <cellStyle name="Navadno 3 4 12 6" xfId="32773"/>
    <cellStyle name="Navadno 3 4 13" xfId="1468"/>
    <cellStyle name="Navadno 3 4 13 2" xfId="18410"/>
    <cellStyle name="Navadno 3 4 14" xfId="5694"/>
    <cellStyle name="Navadno 3 4 14 2" xfId="19852"/>
    <cellStyle name="Navadno 3 4 15" xfId="9920"/>
    <cellStyle name="Navadno 3 4 15 2" xfId="24078"/>
    <cellStyle name="Navadno 3 4 16" xfId="14144"/>
    <cellStyle name="Navadno 3 4 16 2" xfId="28302"/>
    <cellStyle name="Navadno 3 4 17" xfId="14178"/>
    <cellStyle name="Navadno 3 4 18" xfId="28331"/>
    <cellStyle name="Navadno 3 4 19" xfId="30443"/>
    <cellStyle name="Navadno 3 4 2" xfId="32"/>
    <cellStyle name="Navadno 3 4 2 10" xfId="1447"/>
    <cellStyle name="Navadno 3 4 2 10 2" xfId="4300"/>
    <cellStyle name="Navadno 3 4 2 10 2 2" xfId="19834"/>
    <cellStyle name="Navadno 3 4 2 10 3" xfId="8526"/>
    <cellStyle name="Navadno 3 4 2 10 3 2" xfId="22684"/>
    <cellStyle name="Navadno 3 4 2 10 4" xfId="12752"/>
    <cellStyle name="Navadno 3 4 2 10 4 2" xfId="26910"/>
    <cellStyle name="Navadno 3 4 2 10 5" xfId="17010"/>
    <cellStyle name="Navadno 3 4 2 10 6" xfId="29043"/>
    <cellStyle name="Navadno 3 4 2 10 7" xfId="32775"/>
    <cellStyle name="Navadno 3 4 2 11" xfId="2892"/>
    <cellStyle name="Navadno 3 4 2 11 2" xfId="7118"/>
    <cellStyle name="Navadno 3 4 2 11 2 2" xfId="21276"/>
    <cellStyle name="Navadno 3 4 2 11 3" xfId="11344"/>
    <cellStyle name="Navadno 3 4 2 11 3 2" xfId="25502"/>
    <cellStyle name="Navadno 3 4 2 11 4" xfId="15602"/>
    <cellStyle name="Navadno 3 4 2 11 5" xfId="29059"/>
    <cellStyle name="Navadno 3 4 2 11 6" xfId="32776"/>
    <cellStyle name="Navadno 3 4 2 12" xfId="1484"/>
    <cellStyle name="Navadno 3 4 2 12 2" xfId="18426"/>
    <cellStyle name="Navadno 3 4 2 13" xfId="5710"/>
    <cellStyle name="Navadno 3 4 2 13 2" xfId="19868"/>
    <cellStyle name="Navadno 3 4 2 14" xfId="9936"/>
    <cellStyle name="Navadno 3 4 2 14 2" xfId="24094"/>
    <cellStyle name="Navadno 3 4 2 15" xfId="14160"/>
    <cellStyle name="Navadno 3 4 2 15 2" xfId="28318"/>
    <cellStyle name="Navadno 3 4 2 16" xfId="14194"/>
    <cellStyle name="Navadno 3 4 2 17" xfId="28339"/>
    <cellStyle name="Navadno 3 4 2 18" xfId="30451"/>
    <cellStyle name="Navadno 3 4 2 19" xfId="32774"/>
    <cellStyle name="Navadno 3 4 2 2" xfId="102"/>
    <cellStyle name="Navadno 3 4 2 2 10" xfId="9968"/>
    <cellStyle name="Navadno 3 4 2 2 10 2" xfId="24126"/>
    <cellStyle name="Navadno 3 4 2 2 11" xfId="14226"/>
    <cellStyle name="Navadno 3 4 2 2 12" xfId="28371"/>
    <cellStyle name="Navadno 3 4 2 2 13" xfId="30483"/>
    <cellStyle name="Navadno 3 4 2 2 14" xfId="32777"/>
    <cellStyle name="Navadno 3 4 2 2 2" xfId="262"/>
    <cellStyle name="Navadno 3 4 2 2 2 10" xfId="28403"/>
    <cellStyle name="Navadno 3 4 2 2 2 11" xfId="30563"/>
    <cellStyle name="Navadno 3 4 2 2 2 12" xfId="32778"/>
    <cellStyle name="Navadno 3 4 2 2 2 2" xfId="615"/>
    <cellStyle name="Navadno 3 4 2 2 2 2 10" xfId="30739"/>
    <cellStyle name="Navadno 3 4 2 2 2 2 11" xfId="32779"/>
    <cellStyle name="Navadno 3 4 2 2 2 2 2" xfId="1319"/>
    <cellStyle name="Navadno 3 4 2 2 2 2 2 10" xfId="32780"/>
    <cellStyle name="Navadno 3 4 2 2 2 2 2 2" xfId="5580"/>
    <cellStyle name="Navadno 3 4 2 2 2 2 2 2 2" xfId="9806"/>
    <cellStyle name="Navadno 3 4 2 2 2 2 2 2 2 2" xfId="23964"/>
    <cellStyle name="Navadno 3 4 2 2 2 2 2 2 3" xfId="14032"/>
    <cellStyle name="Navadno 3 4 2 2 2 2 2 2 3 2" xfId="28190"/>
    <cellStyle name="Navadno 3 4 2 2 2 2 2 2 4" xfId="18290"/>
    <cellStyle name="Navadno 3 4 2 2 2 2 2 2 5" xfId="30387"/>
    <cellStyle name="Navadno 3 4 2 2 2 2 2 2 6" xfId="32781"/>
    <cellStyle name="Navadno 3 4 2 2 2 2 2 3" xfId="4172"/>
    <cellStyle name="Navadno 3 4 2 2 2 2 2 3 2" xfId="8398"/>
    <cellStyle name="Navadno 3 4 2 2 2 2 2 3 2 2" xfId="22556"/>
    <cellStyle name="Navadno 3 4 2 2 2 2 2 3 3" xfId="12624"/>
    <cellStyle name="Navadno 3 4 2 2 2 2 2 3 3 2" xfId="26782"/>
    <cellStyle name="Navadno 3 4 2 2 2 2 2 3 4" xfId="16882"/>
    <cellStyle name="Navadno 3 4 2 2 2 2 2 3 5" xfId="29699"/>
    <cellStyle name="Navadno 3 4 2 2 2 2 2 3 6" xfId="32782"/>
    <cellStyle name="Navadno 3 4 2 2 2 2 2 4" xfId="2764"/>
    <cellStyle name="Navadno 3 4 2 2 2 2 2 4 2" xfId="19706"/>
    <cellStyle name="Navadno 3 4 2 2 2 2 2 5" xfId="6990"/>
    <cellStyle name="Navadno 3 4 2 2 2 2 2 5 2" xfId="21148"/>
    <cellStyle name="Navadno 3 4 2 2 2 2 2 6" xfId="11216"/>
    <cellStyle name="Navadno 3 4 2 2 2 2 2 6 2" xfId="25374"/>
    <cellStyle name="Navadno 3 4 2 2 2 2 2 7" xfId="15474"/>
    <cellStyle name="Navadno 3 4 2 2 2 2 2 8" xfId="28979"/>
    <cellStyle name="Navadno 3 4 2 2 2 2 2 9" xfId="31091"/>
    <cellStyle name="Navadno 3 4 2 2 2 2 3" xfId="4876"/>
    <cellStyle name="Navadno 3 4 2 2 2 2 3 2" xfId="9102"/>
    <cellStyle name="Navadno 3 4 2 2 2 2 3 2 2" xfId="23260"/>
    <cellStyle name="Navadno 3 4 2 2 2 2 3 3" xfId="13328"/>
    <cellStyle name="Navadno 3 4 2 2 2 2 3 3 2" xfId="27486"/>
    <cellStyle name="Navadno 3 4 2 2 2 2 3 4" xfId="17586"/>
    <cellStyle name="Navadno 3 4 2 2 2 2 3 5" xfId="30035"/>
    <cellStyle name="Navadno 3 4 2 2 2 2 3 6" xfId="32783"/>
    <cellStyle name="Navadno 3 4 2 2 2 2 4" xfId="3468"/>
    <cellStyle name="Navadno 3 4 2 2 2 2 4 2" xfId="7694"/>
    <cellStyle name="Navadno 3 4 2 2 2 2 4 2 2" xfId="21852"/>
    <cellStyle name="Navadno 3 4 2 2 2 2 4 3" xfId="11920"/>
    <cellStyle name="Navadno 3 4 2 2 2 2 4 3 2" xfId="26078"/>
    <cellStyle name="Navadno 3 4 2 2 2 2 4 4" xfId="16178"/>
    <cellStyle name="Navadno 3 4 2 2 2 2 4 5" xfId="29347"/>
    <cellStyle name="Navadno 3 4 2 2 2 2 4 6" xfId="32784"/>
    <cellStyle name="Navadno 3 4 2 2 2 2 5" xfId="2060"/>
    <cellStyle name="Navadno 3 4 2 2 2 2 5 2" xfId="19002"/>
    <cellStyle name="Navadno 3 4 2 2 2 2 6" xfId="6286"/>
    <cellStyle name="Navadno 3 4 2 2 2 2 6 2" xfId="20444"/>
    <cellStyle name="Navadno 3 4 2 2 2 2 7" xfId="10512"/>
    <cellStyle name="Navadno 3 4 2 2 2 2 7 2" xfId="24670"/>
    <cellStyle name="Navadno 3 4 2 2 2 2 8" xfId="14770"/>
    <cellStyle name="Navadno 3 4 2 2 2 2 9" xfId="28627"/>
    <cellStyle name="Navadno 3 4 2 2 2 3" xfId="967"/>
    <cellStyle name="Navadno 3 4 2 2 2 3 10" xfId="32785"/>
    <cellStyle name="Navadno 3 4 2 2 2 3 2" xfId="5228"/>
    <cellStyle name="Navadno 3 4 2 2 2 3 2 2" xfId="9454"/>
    <cellStyle name="Navadno 3 4 2 2 2 3 2 2 2" xfId="23612"/>
    <cellStyle name="Navadno 3 4 2 2 2 3 2 3" xfId="13680"/>
    <cellStyle name="Navadno 3 4 2 2 2 3 2 3 2" xfId="27838"/>
    <cellStyle name="Navadno 3 4 2 2 2 3 2 4" xfId="17938"/>
    <cellStyle name="Navadno 3 4 2 2 2 3 2 5" xfId="30211"/>
    <cellStyle name="Navadno 3 4 2 2 2 3 2 6" xfId="32786"/>
    <cellStyle name="Navadno 3 4 2 2 2 3 3" xfId="3820"/>
    <cellStyle name="Navadno 3 4 2 2 2 3 3 2" xfId="8046"/>
    <cellStyle name="Navadno 3 4 2 2 2 3 3 2 2" xfId="22204"/>
    <cellStyle name="Navadno 3 4 2 2 2 3 3 3" xfId="12272"/>
    <cellStyle name="Navadno 3 4 2 2 2 3 3 3 2" xfId="26430"/>
    <cellStyle name="Navadno 3 4 2 2 2 3 3 4" xfId="16530"/>
    <cellStyle name="Navadno 3 4 2 2 2 3 3 5" xfId="29523"/>
    <cellStyle name="Navadno 3 4 2 2 2 3 3 6" xfId="32787"/>
    <cellStyle name="Navadno 3 4 2 2 2 3 4" xfId="2412"/>
    <cellStyle name="Navadno 3 4 2 2 2 3 4 2" xfId="19354"/>
    <cellStyle name="Navadno 3 4 2 2 2 3 5" xfId="6638"/>
    <cellStyle name="Navadno 3 4 2 2 2 3 5 2" xfId="20796"/>
    <cellStyle name="Navadno 3 4 2 2 2 3 6" xfId="10864"/>
    <cellStyle name="Navadno 3 4 2 2 2 3 6 2" xfId="25022"/>
    <cellStyle name="Navadno 3 4 2 2 2 3 7" xfId="15122"/>
    <cellStyle name="Navadno 3 4 2 2 2 3 8" xfId="28803"/>
    <cellStyle name="Navadno 3 4 2 2 2 3 9" xfId="30915"/>
    <cellStyle name="Navadno 3 4 2 2 2 4" xfId="4524"/>
    <cellStyle name="Navadno 3 4 2 2 2 4 2" xfId="8750"/>
    <cellStyle name="Navadno 3 4 2 2 2 4 2 2" xfId="22908"/>
    <cellStyle name="Navadno 3 4 2 2 2 4 3" xfId="12976"/>
    <cellStyle name="Navadno 3 4 2 2 2 4 3 2" xfId="27134"/>
    <cellStyle name="Navadno 3 4 2 2 2 4 4" xfId="17234"/>
    <cellStyle name="Navadno 3 4 2 2 2 4 5" xfId="29859"/>
    <cellStyle name="Navadno 3 4 2 2 2 4 6" xfId="32788"/>
    <cellStyle name="Navadno 3 4 2 2 2 5" xfId="3116"/>
    <cellStyle name="Navadno 3 4 2 2 2 5 2" xfId="7342"/>
    <cellStyle name="Navadno 3 4 2 2 2 5 2 2" xfId="21500"/>
    <cellStyle name="Navadno 3 4 2 2 2 5 3" xfId="11568"/>
    <cellStyle name="Navadno 3 4 2 2 2 5 3 2" xfId="25726"/>
    <cellStyle name="Navadno 3 4 2 2 2 5 4" xfId="15826"/>
    <cellStyle name="Navadno 3 4 2 2 2 5 5" xfId="29171"/>
    <cellStyle name="Navadno 3 4 2 2 2 5 6" xfId="32789"/>
    <cellStyle name="Navadno 3 4 2 2 2 6" xfId="1708"/>
    <cellStyle name="Navadno 3 4 2 2 2 6 2" xfId="18650"/>
    <cellStyle name="Navadno 3 4 2 2 2 7" xfId="5934"/>
    <cellStyle name="Navadno 3 4 2 2 2 7 2" xfId="20092"/>
    <cellStyle name="Navadno 3 4 2 2 2 8" xfId="10160"/>
    <cellStyle name="Navadno 3 4 2 2 2 8 2" xfId="24318"/>
    <cellStyle name="Navadno 3 4 2 2 2 9" xfId="14418"/>
    <cellStyle name="Navadno 3 4 2 2 3" xfId="338"/>
    <cellStyle name="Navadno 3 4 2 2 3 10" xfId="28418"/>
    <cellStyle name="Navadno 3 4 2 2 3 11" xfId="30602"/>
    <cellStyle name="Navadno 3 4 2 2 3 12" xfId="32790"/>
    <cellStyle name="Navadno 3 4 2 2 3 2" xfId="690"/>
    <cellStyle name="Navadno 3 4 2 2 3 2 10" xfId="30778"/>
    <cellStyle name="Navadno 3 4 2 2 3 2 11" xfId="32791"/>
    <cellStyle name="Navadno 3 4 2 2 3 2 2" xfId="1394"/>
    <cellStyle name="Navadno 3 4 2 2 3 2 2 10" xfId="32792"/>
    <cellStyle name="Navadno 3 4 2 2 3 2 2 2" xfId="5655"/>
    <cellStyle name="Navadno 3 4 2 2 3 2 2 2 2" xfId="9881"/>
    <cellStyle name="Navadno 3 4 2 2 3 2 2 2 2 2" xfId="24039"/>
    <cellStyle name="Navadno 3 4 2 2 3 2 2 2 3" xfId="14107"/>
    <cellStyle name="Navadno 3 4 2 2 3 2 2 2 3 2" xfId="28265"/>
    <cellStyle name="Navadno 3 4 2 2 3 2 2 2 4" xfId="18365"/>
    <cellStyle name="Navadno 3 4 2 2 3 2 2 2 5" xfId="30426"/>
    <cellStyle name="Navadno 3 4 2 2 3 2 2 2 6" xfId="32793"/>
    <cellStyle name="Navadno 3 4 2 2 3 2 2 3" xfId="4247"/>
    <cellStyle name="Navadno 3 4 2 2 3 2 2 3 2" xfId="8473"/>
    <cellStyle name="Navadno 3 4 2 2 3 2 2 3 2 2" xfId="22631"/>
    <cellStyle name="Navadno 3 4 2 2 3 2 2 3 3" xfId="12699"/>
    <cellStyle name="Navadno 3 4 2 2 3 2 2 3 3 2" xfId="26857"/>
    <cellStyle name="Navadno 3 4 2 2 3 2 2 3 4" xfId="16957"/>
    <cellStyle name="Navadno 3 4 2 2 3 2 2 3 5" xfId="29738"/>
    <cellStyle name="Navadno 3 4 2 2 3 2 2 3 6" xfId="32794"/>
    <cellStyle name="Navadno 3 4 2 2 3 2 2 4" xfId="2839"/>
    <cellStyle name="Navadno 3 4 2 2 3 2 2 4 2" xfId="19781"/>
    <cellStyle name="Navadno 3 4 2 2 3 2 2 5" xfId="7065"/>
    <cellStyle name="Navadno 3 4 2 2 3 2 2 5 2" xfId="21223"/>
    <cellStyle name="Navadno 3 4 2 2 3 2 2 6" xfId="11291"/>
    <cellStyle name="Navadno 3 4 2 2 3 2 2 6 2" xfId="25449"/>
    <cellStyle name="Navadno 3 4 2 2 3 2 2 7" xfId="15549"/>
    <cellStyle name="Navadno 3 4 2 2 3 2 2 8" xfId="29018"/>
    <cellStyle name="Navadno 3 4 2 2 3 2 2 9" xfId="31130"/>
    <cellStyle name="Navadno 3 4 2 2 3 2 3" xfId="4951"/>
    <cellStyle name="Navadno 3 4 2 2 3 2 3 2" xfId="9177"/>
    <cellStyle name="Navadno 3 4 2 2 3 2 3 2 2" xfId="23335"/>
    <cellStyle name="Navadno 3 4 2 2 3 2 3 3" xfId="13403"/>
    <cellStyle name="Navadno 3 4 2 2 3 2 3 3 2" xfId="27561"/>
    <cellStyle name="Navadno 3 4 2 2 3 2 3 4" xfId="17661"/>
    <cellStyle name="Navadno 3 4 2 2 3 2 3 5" xfId="30074"/>
    <cellStyle name="Navadno 3 4 2 2 3 2 3 6" xfId="32795"/>
    <cellStyle name="Navadno 3 4 2 2 3 2 4" xfId="3543"/>
    <cellStyle name="Navadno 3 4 2 2 3 2 4 2" xfId="7769"/>
    <cellStyle name="Navadno 3 4 2 2 3 2 4 2 2" xfId="21927"/>
    <cellStyle name="Navadno 3 4 2 2 3 2 4 3" xfId="11995"/>
    <cellStyle name="Navadno 3 4 2 2 3 2 4 3 2" xfId="26153"/>
    <cellStyle name="Navadno 3 4 2 2 3 2 4 4" xfId="16253"/>
    <cellStyle name="Navadno 3 4 2 2 3 2 4 5" xfId="29386"/>
    <cellStyle name="Navadno 3 4 2 2 3 2 4 6" xfId="32796"/>
    <cellStyle name="Navadno 3 4 2 2 3 2 5" xfId="2135"/>
    <cellStyle name="Navadno 3 4 2 2 3 2 5 2" xfId="19077"/>
    <cellStyle name="Navadno 3 4 2 2 3 2 6" xfId="6361"/>
    <cellStyle name="Navadno 3 4 2 2 3 2 6 2" xfId="20519"/>
    <cellStyle name="Navadno 3 4 2 2 3 2 7" xfId="10587"/>
    <cellStyle name="Navadno 3 4 2 2 3 2 7 2" xfId="24745"/>
    <cellStyle name="Navadno 3 4 2 2 3 2 8" xfId="14845"/>
    <cellStyle name="Navadno 3 4 2 2 3 2 9" xfId="28666"/>
    <cellStyle name="Navadno 3 4 2 2 3 3" xfId="1042"/>
    <cellStyle name="Navadno 3 4 2 2 3 3 10" xfId="32797"/>
    <cellStyle name="Navadno 3 4 2 2 3 3 2" xfId="5303"/>
    <cellStyle name="Navadno 3 4 2 2 3 3 2 2" xfId="9529"/>
    <cellStyle name="Navadno 3 4 2 2 3 3 2 2 2" xfId="23687"/>
    <cellStyle name="Navadno 3 4 2 2 3 3 2 3" xfId="13755"/>
    <cellStyle name="Navadno 3 4 2 2 3 3 2 3 2" xfId="27913"/>
    <cellStyle name="Navadno 3 4 2 2 3 3 2 4" xfId="18013"/>
    <cellStyle name="Navadno 3 4 2 2 3 3 2 5" xfId="30250"/>
    <cellStyle name="Navadno 3 4 2 2 3 3 2 6" xfId="32798"/>
    <cellStyle name="Navadno 3 4 2 2 3 3 3" xfId="3895"/>
    <cellStyle name="Navadno 3 4 2 2 3 3 3 2" xfId="8121"/>
    <cellStyle name="Navadno 3 4 2 2 3 3 3 2 2" xfId="22279"/>
    <cellStyle name="Navadno 3 4 2 2 3 3 3 3" xfId="12347"/>
    <cellStyle name="Navadno 3 4 2 2 3 3 3 3 2" xfId="26505"/>
    <cellStyle name="Navadno 3 4 2 2 3 3 3 4" xfId="16605"/>
    <cellStyle name="Navadno 3 4 2 2 3 3 3 5" xfId="29562"/>
    <cellStyle name="Navadno 3 4 2 2 3 3 3 6" xfId="32799"/>
    <cellStyle name="Navadno 3 4 2 2 3 3 4" xfId="2487"/>
    <cellStyle name="Navadno 3 4 2 2 3 3 4 2" xfId="19429"/>
    <cellStyle name="Navadno 3 4 2 2 3 3 5" xfId="6713"/>
    <cellStyle name="Navadno 3 4 2 2 3 3 5 2" xfId="20871"/>
    <cellStyle name="Navadno 3 4 2 2 3 3 6" xfId="10939"/>
    <cellStyle name="Navadno 3 4 2 2 3 3 6 2" xfId="25097"/>
    <cellStyle name="Navadno 3 4 2 2 3 3 7" xfId="15197"/>
    <cellStyle name="Navadno 3 4 2 2 3 3 8" xfId="28842"/>
    <cellStyle name="Navadno 3 4 2 2 3 3 9" xfId="30954"/>
    <cellStyle name="Navadno 3 4 2 2 3 4" xfId="4599"/>
    <cellStyle name="Navadno 3 4 2 2 3 4 2" xfId="8825"/>
    <cellStyle name="Navadno 3 4 2 2 3 4 2 2" xfId="22983"/>
    <cellStyle name="Navadno 3 4 2 2 3 4 3" xfId="13051"/>
    <cellStyle name="Navadno 3 4 2 2 3 4 3 2" xfId="27209"/>
    <cellStyle name="Navadno 3 4 2 2 3 4 4" xfId="17309"/>
    <cellStyle name="Navadno 3 4 2 2 3 4 5" xfId="29898"/>
    <cellStyle name="Navadno 3 4 2 2 3 4 6" xfId="32800"/>
    <cellStyle name="Navadno 3 4 2 2 3 5" xfId="3191"/>
    <cellStyle name="Navadno 3 4 2 2 3 5 2" xfId="7417"/>
    <cellStyle name="Navadno 3 4 2 2 3 5 2 2" xfId="21575"/>
    <cellStyle name="Navadno 3 4 2 2 3 5 3" xfId="11643"/>
    <cellStyle name="Navadno 3 4 2 2 3 5 3 2" xfId="25801"/>
    <cellStyle name="Navadno 3 4 2 2 3 5 4" xfId="15901"/>
    <cellStyle name="Navadno 3 4 2 2 3 5 5" xfId="29210"/>
    <cellStyle name="Navadno 3 4 2 2 3 5 6" xfId="32801"/>
    <cellStyle name="Navadno 3 4 2 2 3 6" xfId="1783"/>
    <cellStyle name="Navadno 3 4 2 2 3 6 2" xfId="18725"/>
    <cellStyle name="Navadno 3 4 2 2 3 7" xfId="6009"/>
    <cellStyle name="Navadno 3 4 2 2 3 7 2" xfId="20167"/>
    <cellStyle name="Navadno 3 4 2 2 3 8" xfId="10235"/>
    <cellStyle name="Navadno 3 4 2 2 3 8 2" xfId="24393"/>
    <cellStyle name="Navadno 3 4 2 2 3 9" xfId="14493"/>
    <cellStyle name="Navadno 3 4 2 2 4" xfId="487"/>
    <cellStyle name="Navadno 3 4 2 2 4 10" xfId="30675"/>
    <cellStyle name="Navadno 3 4 2 2 4 11" xfId="32802"/>
    <cellStyle name="Navadno 3 4 2 2 4 2" xfId="1191"/>
    <cellStyle name="Navadno 3 4 2 2 4 2 10" xfId="32803"/>
    <cellStyle name="Navadno 3 4 2 2 4 2 2" xfId="5452"/>
    <cellStyle name="Navadno 3 4 2 2 4 2 2 2" xfId="9678"/>
    <cellStyle name="Navadno 3 4 2 2 4 2 2 2 2" xfId="23836"/>
    <cellStyle name="Navadno 3 4 2 2 4 2 2 3" xfId="13904"/>
    <cellStyle name="Navadno 3 4 2 2 4 2 2 3 2" xfId="28062"/>
    <cellStyle name="Navadno 3 4 2 2 4 2 2 4" xfId="18162"/>
    <cellStyle name="Navadno 3 4 2 2 4 2 2 5" xfId="30323"/>
    <cellStyle name="Navadno 3 4 2 2 4 2 2 6" xfId="32804"/>
    <cellStyle name="Navadno 3 4 2 2 4 2 3" xfId="4044"/>
    <cellStyle name="Navadno 3 4 2 2 4 2 3 2" xfId="8270"/>
    <cellStyle name="Navadno 3 4 2 2 4 2 3 2 2" xfId="22428"/>
    <cellStyle name="Navadno 3 4 2 2 4 2 3 3" xfId="12496"/>
    <cellStyle name="Navadno 3 4 2 2 4 2 3 3 2" xfId="26654"/>
    <cellStyle name="Navadno 3 4 2 2 4 2 3 4" xfId="16754"/>
    <cellStyle name="Navadno 3 4 2 2 4 2 3 5" xfId="29635"/>
    <cellStyle name="Navadno 3 4 2 2 4 2 3 6" xfId="32805"/>
    <cellStyle name="Navadno 3 4 2 2 4 2 4" xfId="2636"/>
    <cellStyle name="Navadno 3 4 2 2 4 2 4 2" xfId="19578"/>
    <cellStyle name="Navadno 3 4 2 2 4 2 5" xfId="6862"/>
    <cellStyle name="Navadno 3 4 2 2 4 2 5 2" xfId="21020"/>
    <cellStyle name="Navadno 3 4 2 2 4 2 6" xfId="11088"/>
    <cellStyle name="Navadno 3 4 2 2 4 2 6 2" xfId="25246"/>
    <cellStyle name="Navadno 3 4 2 2 4 2 7" xfId="15346"/>
    <cellStyle name="Navadno 3 4 2 2 4 2 8" xfId="28915"/>
    <cellStyle name="Navadno 3 4 2 2 4 2 9" xfId="31027"/>
    <cellStyle name="Navadno 3 4 2 2 4 3" xfId="4748"/>
    <cellStyle name="Navadno 3 4 2 2 4 3 2" xfId="8974"/>
    <cellStyle name="Navadno 3 4 2 2 4 3 2 2" xfId="23132"/>
    <cellStyle name="Navadno 3 4 2 2 4 3 3" xfId="13200"/>
    <cellStyle name="Navadno 3 4 2 2 4 3 3 2" xfId="27358"/>
    <cellStyle name="Navadno 3 4 2 2 4 3 4" xfId="17458"/>
    <cellStyle name="Navadno 3 4 2 2 4 3 5" xfId="29971"/>
    <cellStyle name="Navadno 3 4 2 2 4 3 6" xfId="32806"/>
    <cellStyle name="Navadno 3 4 2 2 4 4" xfId="3340"/>
    <cellStyle name="Navadno 3 4 2 2 4 4 2" xfId="7566"/>
    <cellStyle name="Navadno 3 4 2 2 4 4 2 2" xfId="21724"/>
    <cellStyle name="Navadno 3 4 2 2 4 4 3" xfId="11792"/>
    <cellStyle name="Navadno 3 4 2 2 4 4 3 2" xfId="25950"/>
    <cellStyle name="Navadno 3 4 2 2 4 4 4" xfId="16050"/>
    <cellStyle name="Navadno 3 4 2 2 4 4 5" xfId="29283"/>
    <cellStyle name="Navadno 3 4 2 2 4 4 6" xfId="32807"/>
    <cellStyle name="Navadno 3 4 2 2 4 5" xfId="1932"/>
    <cellStyle name="Navadno 3 4 2 2 4 5 2" xfId="18874"/>
    <cellStyle name="Navadno 3 4 2 2 4 6" xfId="6158"/>
    <cellStyle name="Navadno 3 4 2 2 4 6 2" xfId="20316"/>
    <cellStyle name="Navadno 3 4 2 2 4 7" xfId="10384"/>
    <cellStyle name="Navadno 3 4 2 2 4 7 2" xfId="24542"/>
    <cellStyle name="Navadno 3 4 2 2 4 8" xfId="14642"/>
    <cellStyle name="Navadno 3 4 2 2 4 9" xfId="28563"/>
    <cellStyle name="Navadno 3 4 2 2 5" xfId="839"/>
    <cellStyle name="Navadno 3 4 2 2 5 10" xfId="32808"/>
    <cellStyle name="Navadno 3 4 2 2 5 2" xfId="5100"/>
    <cellStyle name="Navadno 3 4 2 2 5 2 2" xfId="9326"/>
    <cellStyle name="Navadno 3 4 2 2 5 2 2 2" xfId="23484"/>
    <cellStyle name="Navadno 3 4 2 2 5 2 3" xfId="13552"/>
    <cellStyle name="Navadno 3 4 2 2 5 2 3 2" xfId="27710"/>
    <cellStyle name="Navadno 3 4 2 2 5 2 4" xfId="17810"/>
    <cellStyle name="Navadno 3 4 2 2 5 2 5" xfId="30147"/>
    <cellStyle name="Navadno 3 4 2 2 5 2 6" xfId="32809"/>
    <cellStyle name="Navadno 3 4 2 2 5 3" xfId="3692"/>
    <cellStyle name="Navadno 3 4 2 2 5 3 2" xfId="7918"/>
    <cellStyle name="Navadno 3 4 2 2 5 3 2 2" xfId="22076"/>
    <cellStyle name="Navadno 3 4 2 2 5 3 3" xfId="12144"/>
    <cellStyle name="Navadno 3 4 2 2 5 3 3 2" xfId="26302"/>
    <cellStyle name="Navadno 3 4 2 2 5 3 4" xfId="16402"/>
    <cellStyle name="Navadno 3 4 2 2 5 3 5" xfId="29459"/>
    <cellStyle name="Navadno 3 4 2 2 5 3 6" xfId="32810"/>
    <cellStyle name="Navadno 3 4 2 2 5 4" xfId="2284"/>
    <cellStyle name="Navadno 3 4 2 2 5 4 2" xfId="19226"/>
    <cellStyle name="Navadno 3 4 2 2 5 5" xfId="6510"/>
    <cellStyle name="Navadno 3 4 2 2 5 5 2" xfId="20668"/>
    <cellStyle name="Navadno 3 4 2 2 5 6" xfId="10736"/>
    <cellStyle name="Navadno 3 4 2 2 5 6 2" xfId="24894"/>
    <cellStyle name="Navadno 3 4 2 2 5 7" xfId="14994"/>
    <cellStyle name="Navadno 3 4 2 2 5 8" xfId="28739"/>
    <cellStyle name="Navadno 3 4 2 2 5 9" xfId="30851"/>
    <cellStyle name="Navadno 3 4 2 2 6" xfId="4364"/>
    <cellStyle name="Navadno 3 4 2 2 6 2" xfId="8590"/>
    <cellStyle name="Navadno 3 4 2 2 6 2 2" xfId="22748"/>
    <cellStyle name="Navadno 3 4 2 2 6 3" xfId="12816"/>
    <cellStyle name="Navadno 3 4 2 2 6 3 2" xfId="26974"/>
    <cellStyle name="Navadno 3 4 2 2 6 4" xfId="17074"/>
    <cellStyle name="Navadno 3 4 2 2 6 5" xfId="29779"/>
    <cellStyle name="Navadno 3 4 2 2 6 6" xfId="32811"/>
    <cellStyle name="Navadno 3 4 2 2 7" xfId="2956"/>
    <cellStyle name="Navadno 3 4 2 2 7 2" xfId="7182"/>
    <cellStyle name="Navadno 3 4 2 2 7 2 2" xfId="21340"/>
    <cellStyle name="Navadno 3 4 2 2 7 3" xfId="11408"/>
    <cellStyle name="Navadno 3 4 2 2 7 3 2" xfId="25566"/>
    <cellStyle name="Navadno 3 4 2 2 7 4" xfId="15666"/>
    <cellStyle name="Navadno 3 4 2 2 7 5" xfId="29091"/>
    <cellStyle name="Navadno 3 4 2 2 7 6" xfId="32812"/>
    <cellStyle name="Navadno 3 4 2 2 8" xfId="1516"/>
    <cellStyle name="Navadno 3 4 2 2 8 2" xfId="18458"/>
    <cellStyle name="Navadno 3 4 2 2 9" xfId="5742"/>
    <cellStyle name="Navadno 3 4 2 2 9 2" xfId="19900"/>
    <cellStyle name="Navadno 3 4 2 3" xfId="134"/>
    <cellStyle name="Navadno 3 4 2 3 10" xfId="14290"/>
    <cellStyle name="Navadno 3 4 2 3 11" xfId="28387"/>
    <cellStyle name="Navadno 3 4 2 3 12" xfId="30499"/>
    <cellStyle name="Navadno 3 4 2 3 13" xfId="32813"/>
    <cellStyle name="Navadno 3 4 2 3 2" xfId="294"/>
    <cellStyle name="Navadno 3 4 2 3 2 10" xfId="28483"/>
    <cellStyle name="Navadno 3 4 2 3 2 11" xfId="30579"/>
    <cellStyle name="Navadno 3 4 2 3 2 12" xfId="32814"/>
    <cellStyle name="Navadno 3 4 2 3 2 2" xfId="647"/>
    <cellStyle name="Navadno 3 4 2 3 2 2 10" xfId="30755"/>
    <cellStyle name="Navadno 3 4 2 3 2 2 11" xfId="32815"/>
    <cellStyle name="Navadno 3 4 2 3 2 2 2" xfId="1351"/>
    <cellStyle name="Navadno 3 4 2 3 2 2 2 10" xfId="32816"/>
    <cellStyle name="Navadno 3 4 2 3 2 2 2 2" xfId="5612"/>
    <cellStyle name="Navadno 3 4 2 3 2 2 2 2 2" xfId="9838"/>
    <cellStyle name="Navadno 3 4 2 3 2 2 2 2 2 2" xfId="23996"/>
    <cellStyle name="Navadno 3 4 2 3 2 2 2 2 3" xfId="14064"/>
    <cellStyle name="Navadno 3 4 2 3 2 2 2 2 3 2" xfId="28222"/>
    <cellStyle name="Navadno 3 4 2 3 2 2 2 2 4" xfId="18322"/>
    <cellStyle name="Navadno 3 4 2 3 2 2 2 2 5" xfId="30403"/>
    <cellStyle name="Navadno 3 4 2 3 2 2 2 2 6" xfId="32817"/>
    <cellStyle name="Navadno 3 4 2 3 2 2 2 3" xfId="4204"/>
    <cellStyle name="Navadno 3 4 2 3 2 2 2 3 2" xfId="8430"/>
    <cellStyle name="Navadno 3 4 2 3 2 2 2 3 2 2" xfId="22588"/>
    <cellStyle name="Navadno 3 4 2 3 2 2 2 3 3" xfId="12656"/>
    <cellStyle name="Navadno 3 4 2 3 2 2 2 3 3 2" xfId="26814"/>
    <cellStyle name="Navadno 3 4 2 3 2 2 2 3 4" xfId="16914"/>
    <cellStyle name="Navadno 3 4 2 3 2 2 2 3 5" xfId="29715"/>
    <cellStyle name="Navadno 3 4 2 3 2 2 2 3 6" xfId="32818"/>
    <cellStyle name="Navadno 3 4 2 3 2 2 2 4" xfId="2796"/>
    <cellStyle name="Navadno 3 4 2 3 2 2 2 4 2" xfId="19738"/>
    <cellStyle name="Navadno 3 4 2 3 2 2 2 5" xfId="7022"/>
    <cellStyle name="Navadno 3 4 2 3 2 2 2 5 2" xfId="21180"/>
    <cellStyle name="Navadno 3 4 2 3 2 2 2 6" xfId="11248"/>
    <cellStyle name="Navadno 3 4 2 3 2 2 2 6 2" xfId="25406"/>
    <cellStyle name="Navadno 3 4 2 3 2 2 2 7" xfId="15506"/>
    <cellStyle name="Navadno 3 4 2 3 2 2 2 8" xfId="28995"/>
    <cellStyle name="Navadno 3 4 2 3 2 2 2 9" xfId="31107"/>
    <cellStyle name="Navadno 3 4 2 3 2 2 3" xfId="4908"/>
    <cellStyle name="Navadno 3 4 2 3 2 2 3 2" xfId="9134"/>
    <cellStyle name="Navadno 3 4 2 3 2 2 3 2 2" xfId="23292"/>
    <cellStyle name="Navadno 3 4 2 3 2 2 3 3" xfId="13360"/>
    <cellStyle name="Navadno 3 4 2 3 2 2 3 3 2" xfId="27518"/>
    <cellStyle name="Navadno 3 4 2 3 2 2 3 4" xfId="17618"/>
    <cellStyle name="Navadno 3 4 2 3 2 2 3 5" xfId="30051"/>
    <cellStyle name="Navadno 3 4 2 3 2 2 3 6" xfId="32819"/>
    <cellStyle name="Navadno 3 4 2 3 2 2 4" xfId="3500"/>
    <cellStyle name="Navadno 3 4 2 3 2 2 4 2" xfId="7726"/>
    <cellStyle name="Navadno 3 4 2 3 2 2 4 2 2" xfId="21884"/>
    <cellStyle name="Navadno 3 4 2 3 2 2 4 3" xfId="11952"/>
    <cellStyle name="Navadno 3 4 2 3 2 2 4 3 2" xfId="26110"/>
    <cellStyle name="Navadno 3 4 2 3 2 2 4 4" xfId="16210"/>
    <cellStyle name="Navadno 3 4 2 3 2 2 4 5" xfId="29363"/>
    <cellStyle name="Navadno 3 4 2 3 2 2 4 6" xfId="32820"/>
    <cellStyle name="Navadno 3 4 2 3 2 2 5" xfId="2092"/>
    <cellStyle name="Navadno 3 4 2 3 2 2 5 2" xfId="19034"/>
    <cellStyle name="Navadno 3 4 2 3 2 2 6" xfId="6318"/>
    <cellStyle name="Navadno 3 4 2 3 2 2 6 2" xfId="20476"/>
    <cellStyle name="Navadno 3 4 2 3 2 2 7" xfId="10544"/>
    <cellStyle name="Navadno 3 4 2 3 2 2 7 2" xfId="24702"/>
    <cellStyle name="Navadno 3 4 2 3 2 2 8" xfId="14802"/>
    <cellStyle name="Navadno 3 4 2 3 2 2 9" xfId="28643"/>
    <cellStyle name="Navadno 3 4 2 3 2 3" xfId="999"/>
    <cellStyle name="Navadno 3 4 2 3 2 3 10" xfId="32821"/>
    <cellStyle name="Navadno 3 4 2 3 2 3 2" xfId="5260"/>
    <cellStyle name="Navadno 3 4 2 3 2 3 2 2" xfId="9486"/>
    <cellStyle name="Navadno 3 4 2 3 2 3 2 2 2" xfId="23644"/>
    <cellStyle name="Navadno 3 4 2 3 2 3 2 3" xfId="13712"/>
    <cellStyle name="Navadno 3 4 2 3 2 3 2 3 2" xfId="27870"/>
    <cellStyle name="Navadno 3 4 2 3 2 3 2 4" xfId="17970"/>
    <cellStyle name="Navadno 3 4 2 3 2 3 2 5" xfId="30227"/>
    <cellStyle name="Navadno 3 4 2 3 2 3 2 6" xfId="32822"/>
    <cellStyle name="Navadno 3 4 2 3 2 3 3" xfId="3852"/>
    <cellStyle name="Navadno 3 4 2 3 2 3 3 2" xfId="8078"/>
    <cellStyle name="Navadno 3 4 2 3 2 3 3 2 2" xfId="22236"/>
    <cellStyle name="Navadno 3 4 2 3 2 3 3 3" xfId="12304"/>
    <cellStyle name="Navadno 3 4 2 3 2 3 3 3 2" xfId="26462"/>
    <cellStyle name="Navadno 3 4 2 3 2 3 3 4" xfId="16562"/>
    <cellStyle name="Navadno 3 4 2 3 2 3 3 5" xfId="29539"/>
    <cellStyle name="Navadno 3 4 2 3 2 3 3 6" xfId="32823"/>
    <cellStyle name="Navadno 3 4 2 3 2 3 4" xfId="2444"/>
    <cellStyle name="Navadno 3 4 2 3 2 3 4 2" xfId="19386"/>
    <cellStyle name="Navadno 3 4 2 3 2 3 5" xfId="6670"/>
    <cellStyle name="Navadno 3 4 2 3 2 3 5 2" xfId="20828"/>
    <cellStyle name="Navadno 3 4 2 3 2 3 6" xfId="10896"/>
    <cellStyle name="Navadno 3 4 2 3 2 3 6 2" xfId="25054"/>
    <cellStyle name="Navadno 3 4 2 3 2 3 7" xfId="15154"/>
    <cellStyle name="Navadno 3 4 2 3 2 3 8" xfId="28819"/>
    <cellStyle name="Navadno 3 4 2 3 2 3 9" xfId="30931"/>
    <cellStyle name="Navadno 3 4 2 3 2 4" xfId="4556"/>
    <cellStyle name="Navadno 3 4 2 3 2 4 2" xfId="8782"/>
    <cellStyle name="Navadno 3 4 2 3 2 4 2 2" xfId="22940"/>
    <cellStyle name="Navadno 3 4 2 3 2 4 3" xfId="13008"/>
    <cellStyle name="Navadno 3 4 2 3 2 4 3 2" xfId="27166"/>
    <cellStyle name="Navadno 3 4 2 3 2 4 4" xfId="17266"/>
    <cellStyle name="Navadno 3 4 2 3 2 4 5" xfId="29875"/>
    <cellStyle name="Navadno 3 4 2 3 2 4 6" xfId="32824"/>
    <cellStyle name="Navadno 3 4 2 3 2 5" xfId="3148"/>
    <cellStyle name="Navadno 3 4 2 3 2 5 2" xfId="7374"/>
    <cellStyle name="Navadno 3 4 2 3 2 5 2 2" xfId="21532"/>
    <cellStyle name="Navadno 3 4 2 3 2 5 3" xfId="11600"/>
    <cellStyle name="Navadno 3 4 2 3 2 5 3 2" xfId="25758"/>
    <cellStyle name="Navadno 3 4 2 3 2 5 4" xfId="15858"/>
    <cellStyle name="Navadno 3 4 2 3 2 5 5" xfId="29187"/>
    <cellStyle name="Navadno 3 4 2 3 2 5 6" xfId="32825"/>
    <cellStyle name="Navadno 3 4 2 3 2 6" xfId="1740"/>
    <cellStyle name="Navadno 3 4 2 3 2 6 2" xfId="18682"/>
    <cellStyle name="Navadno 3 4 2 3 2 7" xfId="5966"/>
    <cellStyle name="Navadno 3 4 2 3 2 7 2" xfId="20124"/>
    <cellStyle name="Navadno 3 4 2 3 2 8" xfId="10192"/>
    <cellStyle name="Navadno 3 4 2 3 2 8 2" xfId="24350"/>
    <cellStyle name="Navadno 3 4 2 3 2 9" xfId="14450"/>
    <cellStyle name="Navadno 3 4 2 3 3" xfId="519"/>
    <cellStyle name="Navadno 3 4 2 3 3 10" xfId="30691"/>
    <cellStyle name="Navadno 3 4 2 3 3 11" xfId="32826"/>
    <cellStyle name="Navadno 3 4 2 3 3 2" xfId="1223"/>
    <cellStyle name="Navadno 3 4 2 3 3 2 10" xfId="32827"/>
    <cellStyle name="Navadno 3 4 2 3 3 2 2" xfId="5484"/>
    <cellStyle name="Navadno 3 4 2 3 3 2 2 2" xfId="9710"/>
    <cellStyle name="Navadno 3 4 2 3 3 2 2 2 2" xfId="23868"/>
    <cellStyle name="Navadno 3 4 2 3 3 2 2 3" xfId="13936"/>
    <cellStyle name="Navadno 3 4 2 3 3 2 2 3 2" xfId="28094"/>
    <cellStyle name="Navadno 3 4 2 3 3 2 2 4" xfId="18194"/>
    <cellStyle name="Navadno 3 4 2 3 3 2 2 5" xfId="30339"/>
    <cellStyle name="Navadno 3 4 2 3 3 2 2 6" xfId="32828"/>
    <cellStyle name="Navadno 3 4 2 3 3 2 3" xfId="4076"/>
    <cellStyle name="Navadno 3 4 2 3 3 2 3 2" xfId="8302"/>
    <cellStyle name="Navadno 3 4 2 3 3 2 3 2 2" xfId="22460"/>
    <cellStyle name="Navadno 3 4 2 3 3 2 3 3" xfId="12528"/>
    <cellStyle name="Navadno 3 4 2 3 3 2 3 3 2" xfId="26686"/>
    <cellStyle name="Navadno 3 4 2 3 3 2 3 4" xfId="16786"/>
    <cellStyle name="Navadno 3 4 2 3 3 2 3 5" xfId="29651"/>
    <cellStyle name="Navadno 3 4 2 3 3 2 3 6" xfId="32829"/>
    <cellStyle name="Navadno 3 4 2 3 3 2 4" xfId="2668"/>
    <cellStyle name="Navadno 3 4 2 3 3 2 4 2" xfId="19610"/>
    <cellStyle name="Navadno 3 4 2 3 3 2 5" xfId="6894"/>
    <cellStyle name="Navadno 3 4 2 3 3 2 5 2" xfId="21052"/>
    <cellStyle name="Navadno 3 4 2 3 3 2 6" xfId="11120"/>
    <cellStyle name="Navadno 3 4 2 3 3 2 6 2" xfId="25278"/>
    <cellStyle name="Navadno 3 4 2 3 3 2 7" xfId="15378"/>
    <cellStyle name="Navadno 3 4 2 3 3 2 8" xfId="28931"/>
    <cellStyle name="Navadno 3 4 2 3 3 2 9" xfId="31043"/>
    <cellStyle name="Navadno 3 4 2 3 3 3" xfId="4780"/>
    <cellStyle name="Navadno 3 4 2 3 3 3 2" xfId="9006"/>
    <cellStyle name="Navadno 3 4 2 3 3 3 2 2" xfId="23164"/>
    <cellStyle name="Navadno 3 4 2 3 3 3 3" xfId="13232"/>
    <cellStyle name="Navadno 3 4 2 3 3 3 3 2" xfId="27390"/>
    <cellStyle name="Navadno 3 4 2 3 3 3 4" xfId="17490"/>
    <cellStyle name="Navadno 3 4 2 3 3 3 5" xfId="29987"/>
    <cellStyle name="Navadno 3 4 2 3 3 3 6" xfId="32830"/>
    <cellStyle name="Navadno 3 4 2 3 3 4" xfId="3372"/>
    <cellStyle name="Navadno 3 4 2 3 3 4 2" xfId="7598"/>
    <cellStyle name="Navadno 3 4 2 3 3 4 2 2" xfId="21756"/>
    <cellStyle name="Navadno 3 4 2 3 3 4 3" xfId="11824"/>
    <cellStyle name="Navadno 3 4 2 3 3 4 3 2" xfId="25982"/>
    <cellStyle name="Navadno 3 4 2 3 3 4 4" xfId="16082"/>
    <cellStyle name="Navadno 3 4 2 3 3 4 5" xfId="29299"/>
    <cellStyle name="Navadno 3 4 2 3 3 4 6" xfId="32831"/>
    <cellStyle name="Navadno 3 4 2 3 3 5" xfId="1964"/>
    <cellStyle name="Navadno 3 4 2 3 3 5 2" xfId="18906"/>
    <cellStyle name="Navadno 3 4 2 3 3 6" xfId="6190"/>
    <cellStyle name="Navadno 3 4 2 3 3 6 2" xfId="20348"/>
    <cellStyle name="Navadno 3 4 2 3 3 7" xfId="10416"/>
    <cellStyle name="Navadno 3 4 2 3 3 7 2" xfId="24574"/>
    <cellStyle name="Navadno 3 4 2 3 3 8" xfId="14674"/>
    <cellStyle name="Navadno 3 4 2 3 3 9" xfId="28579"/>
    <cellStyle name="Navadno 3 4 2 3 4" xfId="871"/>
    <cellStyle name="Navadno 3 4 2 3 4 10" xfId="32832"/>
    <cellStyle name="Navadno 3 4 2 3 4 2" xfId="5132"/>
    <cellStyle name="Navadno 3 4 2 3 4 2 2" xfId="9358"/>
    <cellStyle name="Navadno 3 4 2 3 4 2 2 2" xfId="23516"/>
    <cellStyle name="Navadno 3 4 2 3 4 2 3" xfId="13584"/>
    <cellStyle name="Navadno 3 4 2 3 4 2 3 2" xfId="27742"/>
    <cellStyle name="Navadno 3 4 2 3 4 2 4" xfId="17842"/>
    <cellStyle name="Navadno 3 4 2 3 4 2 5" xfId="30163"/>
    <cellStyle name="Navadno 3 4 2 3 4 2 6" xfId="32833"/>
    <cellStyle name="Navadno 3 4 2 3 4 3" xfId="3724"/>
    <cellStyle name="Navadno 3 4 2 3 4 3 2" xfId="7950"/>
    <cellStyle name="Navadno 3 4 2 3 4 3 2 2" xfId="22108"/>
    <cellStyle name="Navadno 3 4 2 3 4 3 3" xfId="12176"/>
    <cellStyle name="Navadno 3 4 2 3 4 3 3 2" xfId="26334"/>
    <cellStyle name="Navadno 3 4 2 3 4 3 4" xfId="16434"/>
    <cellStyle name="Navadno 3 4 2 3 4 3 5" xfId="29475"/>
    <cellStyle name="Navadno 3 4 2 3 4 3 6" xfId="32834"/>
    <cellStyle name="Navadno 3 4 2 3 4 4" xfId="2316"/>
    <cellStyle name="Navadno 3 4 2 3 4 4 2" xfId="19258"/>
    <cellStyle name="Navadno 3 4 2 3 4 5" xfId="6542"/>
    <cellStyle name="Navadno 3 4 2 3 4 5 2" xfId="20700"/>
    <cellStyle name="Navadno 3 4 2 3 4 6" xfId="10768"/>
    <cellStyle name="Navadno 3 4 2 3 4 6 2" xfId="24926"/>
    <cellStyle name="Navadno 3 4 2 3 4 7" xfId="15026"/>
    <cellStyle name="Navadno 3 4 2 3 4 8" xfId="28755"/>
    <cellStyle name="Navadno 3 4 2 3 4 9" xfId="30867"/>
    <cellStyle name="Navadno 3 4 2 3 5" xfId="4396"/>
    <cellStyle name="Navadno 3 4 2 3 5 2" xfId="8622"/>
    <cellStyle name="Navadno 3 4 2 3 5 2 2" xfId="22780"/>
    <cellStyle name="Navadno 3 4 2 3 5 3" xfId="12848"/>
    <cellStyle name="Navadno 3 4 2 3 5 3 2" xfId="27006"/>
    <cellStyle name="Navadno 3 4 2 3 5 4" xfId="17106"/>
    <cellStyle name="Navadno 3 4 2 3 5 5" xfId="29795"/>
    <cellStyle name="Navadno 3 4 2 3 5 6" xfId="32835"/>
    <cellStyle name="Navadno 3 4 2 3 6" xfId="2988"/>
    <cellStyle name="Navadno 3 4 2 3 6 2" xfId="7214"/>
    <cellStyle name="Navadno 3 4 2 3 6 2 2" xfId="21372"/>
    <cellStyle name="Navadno 3 4 2 3 6 3" xfId="11440"/>
    <cellStyle name="Navadno 3 4 2 3 6 3 2" xfId="25598"/>
    <cellStyle name="Navadno 3 4 2 3 6 4" xfId="15698"/>
    <cellStyle name="Navadno 3 4 2 3 6 5" xfId="29107"/>
    <cellStyle name="Navadno 3 4 2 3 6 6" xfId="32836"/>
    <cellStyle name="Navadno 3 4 2 3 7" xfId="1580"/>
    <cellStyle name="Navadno 3 4 2 3 7 2" xfId="18522"/>
    <cellStyle name="Navadno 3 4 2 3 8" xfId="5806"/>
    <cellStyle name="Navadno 3 4 2 3 8 2" xfId="19964"/>
    <cellStyle name="Navadno 3 4 2 3 9" xfId="10032"/>
    <cellStyle name="Navadno 3 4 2 3 9 2" xfId="24190"/>
    <cellStyle name="Navadno 3 4 2 4" xfId="64"/>
    <cellStyle name="Navadno 3 4 2 4 10" xfId="14258"/>
    <cellStyle name="Navadno 3 4 2 4 11" xfId="28355"/>
    <cellStyle name="Navadno 3 4 2 4 12" xfId="30467"/>
    <cellStyle name="Navadno 3 4 2 4 13" xfId="32837"/>
    <cellStyle name="Navadno 3 4 2 4 2" xfId="230"/>
    <cellStyle name="Navadno 3 4 2 4 2 10" xfId="28467"/>
    <cellStyle name="Navadno 3 4 2 4 2 11" xfId="30547"/>
    <cellStyle name="Navadno 3 4 2 4 2 12" xfId="32838"/>
    <cellStyle name="Navadno 3 4 2 4 2 2" xfId="583"/>
    <cellStyle name="Navadno 3 4 2 4 2 2 10" xfId="30723"/>
    <cellStyle name="Navadno 3 4 2 4 2 2 11" xfId="32839"/>
    <cellStyle name="Navadno 3 4 2 4 2 2 2" xfId="1287"/>
    <cellStyle name="Navadno 3 4 2 4 2 2 2 10" xfId="32840"/>
    <cellStyle name="Navadno 3 4 2 4 2 2 2 2" xfId="5548"/>
    <cellStyle name="Navadno 3 4 2 4 2 2 2 2 2" xfId="9774"/>
    <cellStyle name="Navadno 3 4 2 4 2 2 2 2 2 2" xfId="23932"/>
    <cellStyle name="Navadno 3 4 2 4 2 2 2 2 3" xfId="14000"/>
    <cellStyle name="Navadno 3 4 2 4 2 2 2 2 3 2" xfId="28158"/>
    <cellStyle name="Navadno 3 4 2 4 2 2 2 2 4" xfId="18258"/>
    <cellStyle name="Navadno 3 4 2 4 2 2 2 2 5" xfId="30371"/>
    <cellStyle name="Navadno 3 4 2 4 2 2 2 2 6" xfId="32841"/>
    <cellStyle name="Navadno 3 4 2 4 2 2 2 3" xfId="4140"/>
    <cellStyle name="Navadno 3 4 2 4 2 2 2 3 2" xfId="8366"/>
    <cellStyle name="Navadno 3 4 2 4 2 2 2 3 2 2" xfId="22524"/>
    <cellStyle name="Navadno 3 4 2 4 2 2 2 3 3" xfId="12592"/>
    <cellStyle name="Navadno 3 4 2 4 2 2 2 3 3 2" xfId="26750"/>
    <cellStyle name="Navadno 3 4 2 4 2 2 2 3 4" xfId="16850"/>
    <cellStyle name="Navadno 3 4 2 4 2 2 2 3 5" xfId="29683"/>
    <cellStyle name="Navadno 3 4 2 4 2 2 2 3 6" xfId="32842"/>
    <cellStyle name="Navadno 3 4 2 4 2 2 2 4" xfId="2732"/>
    <cellStyle name="Navadno 3 4 2 4 2 2 2 4 2" xfId="19674"/>
    <cellStyle name="Navadno 3 4 2 4 2 2 2 5" xfId="6958"/>
    <cellStyle name="Navadno 3 4 2 4 2 2 2 5 2" xfId="21116"/>
    <cellStyle name="Navadno 3 4 2 4 2 2 2 6" xfId="11184"/>
    <cellStyle name="Navadno 3 4 2 4 2 2 2 6 2" xfId="25342"/>
    <cellStyle name="Navadno 3 4 2 4 2 2 2 7" xfId="15442"/>
    <cellStyle name="Navadno 3 4 2 4 2 2 2 8" xfId="28963"/>
    <cellStyle name="Navadno 3 4 2 4 2 2 2 9" xfId="31075"/>
    <cellStyle name="Navadno 3 4 2 4 2 2 3" xfId="4844"/>
    <cellStyle name="Navadno 3 4 2 4 2 2 3 2" xfId="9070"/>
    <cellStyle name="Navadno 3 4 2 4 2 2 3 2 2" xfId="23228"/>
    <cellStyle name="Navadno 3 4 2 4 2 2 3 3" xfId="13296"/>
    <cellStyle name="Navadno 3 4 2 4 2 2 3 3 2" xfId="27454"/>
    <cellStyle name="Navadno 3 4 2 4 2 2 3 4" xfId="17554"/>
    <cellStyle name="Navadno 3 4 2 4 2 2 3 5" xfId="30019"/>
    <cellStyle name="Navadno 3 4 2 4 2 2 3 6" xfId="32843"/>
    <cellStyle name="Navadno 3 4 2 4 2 2 4" xfId="3436"/>
    <cellStyle name="Navadno 3 4 2 4 2 2 4 2" xfId="7662"/>
    <cellStyle name="Navadno 3 4 2 4 2 2 4 2 2" xfId="21820"/>
    <cellStyle name="Navadno 3 4 2 4 2 2 4 3" xfId="11888"/>
    <cellStyle name="Navadno 3 4 2 4 2 2 4 3 2" xfId="26046"/>
    <cellStyle name="Navadno 3 4 2 4 2 2 4 4" xfId="16146"/>
    <cellStyle name="Navadno 3 4 2 4 2 2 4 5" xfId="29331"/>
    <cellStyle name="Navadno 3 4 2 4 2 2 4 6" xfId="32844"/>
    <cellStyle name="Navadno 3 4 2 4 2 2 5" xfId="2028"/>
    <cellStyle name="Navadno 3 4 2 4 2 2 5 2" xfId="18970"/>
    <cellStyle name="Navadno 3 4 2 4 2 2 6" xfId="6254"/>
    <cellStyle name="Navadno 3 4 2 4 2 2 6 2" xfId="20412"/>
    <cellStyle name="Navadno 3 4 2 4 2 2 7" xfId="10480"/>
    <cellStyle name="Navadno 3 4 2 4 2 2 7 2" xfId="24638"/>
    <cellStyle name="Navadno 3 4 2 4 2 2 8" xfId="14738"/>
    <cellStyle name="Navadno 3 4 2 4 2 2 9" xfId="28611"/>
    <cellStyle name="Navadno 3 4 2 4 2 3" xfId="935"/>
    <cellStyle name="Navadno 3 4 2 4 2 3 10" xfId="32845"/>
    <cellStyle name="Navadno 3 4 2 4 2 3 2" xfId="5196"/>
    <cellStyle name="Navadno 3 4 2 4 2 3 2 2" xfId="9422"/>
    <cellStyle name="Navadno 3 4 2 4 2 3 2 2 2" xfId="23580"/>
    <cellStyle name="Navadno 3 4 2 4 2 3 2 3" xfId="13648"/>
    <cellStyle name="Navadno 3 4 2 4 2 3 2 3 2" xfId="27806"/>
    <cellStyle name="Navadno 3 4 2 4 2 3 2 4" xfId="17906"/>
    <cellStyle name="Navadno 3 4 2 4 2 3 2 5" xfId="30195"/>
    <cellStyle name="Navadno 3 4 2 4 2 3 2 6" xfId="32846"/>
    <cellStyle name="Navadno 3 4 2 4 2 3 3" xfId="3788"/>
    <cellStyle name="Navadno 3 4 2 4 2 3 3 2" xfId="8014"/>
    <cellStyle name="Navadno 3 4 2 4 2 3 3 2 2" xfId="22172"/>
    <cellStyle name="Navadno 3 4 2 4 2 3 3 3" xfId="12240"/>
    <cellStyle name="Navadno 3 4 2 4 2 3 3 3 2" xfId="26398"/>
    <cellStyle name="Navadno 3 4 2 4 2 3 3 4" xfId="16498"/>
    <cellStyle name="Navadno 3 4 2 4 2 3 3 5" xfId="29507"/>
    <cellStyle name="Navadno 3 4 2 4 2 3 3 6" xfId="32847"/>
    <cellStyle name="Navadno 3 4 2 4 2 3 4" xfId="2380"/>
    <cellStyle name="Navadno 3 4 2 4 2 3 4 2" xfId="19322"/>
    <cellStyle name="Navadno 3 4 2 4 2 3 5" xfId="6606"/>
    <cellStyle name="Navadno 3 4 2 4 2 3 5 2" xfId="20764"/>
    <cellStyle name="Navadno 3 4 2 4 2 3 6" xfId="10832"/>
    <cellStyle name="Navadno 3 4 2 4 2 3 6 2" xfId="24990"/>
    <cellStyle name="Navadno 3 4 2 4 2 3 7" xfId="15090"/>
    <cellStyle name="Navadno 3 4 2 4 2 3 8" xfId="28787"/>
    <cellStyle name="Navadno 3 4 2 4 2 3 9" xfId="30899"/>
    <cellStyle name="Navadno 3 4 2 4 2 4" xfId="4492"/>
    <cellStyle name="Navadno 3 4 2 4 2 4 2" xfId="8718"/>
    <cellStyle name="Navadno 3 4 2 4 2 4 2 2" xfId="22876"/>
    <cellStyle name="Navadno 3 4 2 4 2 4 3" xfId="12944"/>
    <cellStyle name="Navadno 3 4 2 4 2 4 3 2" xfId="27102"/>
    <cellStyle name="Navadno 3 4 2 4 2 4 4" xfId="17202"/>
    <cellStyle name="Navadno 3 4 2 4 2 4 5" xfId="29843"/>
    <cellStyle name="Navadno 3 4 2 4 2 4 6" xfId="32848"/>
    <cellStyle name="Navadno 3 4 2 4 2 5" xfId="3084"/>
    <cellStyle name="Navadno 3 4 2 4 2 5 2" xfId="7310"/>
    <cellStyle name="Navadno 3 4 2 4 2 5 2 2" xfId="21468"/>
    <cellStyle name="Navadno 3 4 2 4 2 5 3" xfId="11536"/>
    <cellStyle name="Navadno 3 4 2 4 2 5 3 2" xfId="25694"/>
    <cellStyle name="Navadno 3 4 2 4 2 5 4" xfId="15794"/>
    <cellStyle name="Navadno 3 4 2 4 2 5 5" xfId="29155"/>
    <cellStyle name="Navadno 3 4 2 4 2 5 6" xfId="32849"/>
    <cellStyle name="Navadno 3 4 2 4 2 6" xfId="1676"/>
    <cellStyle name="Navadno 3 4 2 4 2 6 2" xfId="18618"/>
    <cellStyle name="Navadno 3 4 2 4 2 7" xfId="5902"/>
    <cellStyle name="Navadno 3 4 2 4 2 7 2" xfId="20060"/>
    <cellStyle name="Navadno 3 4 2 4 2 8" xfId="10128"/>
    <cellStyle name="Navadno 3 4 2 4 2 8 2" xfId="24286"/>
    <cellStyle name="Navadno 3 4 2 4 2 9" xfId="14386"/>
    <cellStyle name="Navadno 3 4 2 4 3" xfId="455"/>
    <cellStyle name="Navadno 3 4 2 4 3 10" xfId="30659"/>
    <cellStyle name="Navadno 3 4 2 4 3 11" xfId="32850"/>
    <cellStyle name="Navadno 3 4 2 4 3 2" xfId="1159"/>
    <cellStyle name="Navadno 3 4 2 4 3 2 10" xfId="32851"/>
    <cellStyle name="Navadno 3 4 2 4 3 2 2" xfId="5420"/>
    <cellStyle name="Navadno 3 4 2 4 3 2 2 2" xfId="9646"/>
    <cellStyle name="Navadno 3 4 2 4 3 2 2 2 2" xfId="23804"/>
    <cellStyle name="Navadno 3 4 2 4 3 2 2 3" xfId="13872"/>
    <cellStyle name="Navadno 3 4 2 4 3 2 2 3 2" xfId="28030"/>
    <cellStyle name="Navadno 3 4 2 4 3 2 2 4" xfId="18130"/>
    <cellStyle name="Navadno 3 4 2 4 3 2 2 5" xfId="30307"/>
    <cellStyle name="Navadno 3 4 2 4 3 2 2 6" xfId="32852"/>
    <cellStyle name="Navadno 3 4 2 4 3 2 3" xfId="4012"/>
    <cellStyle name="Navadno 3 4 2 4 3 2 3 2" xfId="8238"/>
    <cellStyle name="Navadno 3 4 2 4 3 2 3 2 2" xfId="22396"/>
    <cellStyle name="Navadno 3 4 2 4 3 2 3 3" xfId="12464"/>
    <cellStyle name="Navadno 3 4 2 4 3 2 3 3 2" xfId="26622"/>
    <cellStyle name="Navadno 3 4 2 4 3 2 3 4" xfId="16722"/>
    <cellStyle name="Navadno 3 4 2 4 3 2 3 5" xfId="29619"/>
    <cellStyle name="Navadno 3 4 2 4 3 2 3 6" xfId="32853"/>
    <cellStyle name="Navadno 3 4 2 4 3 2 4" xfId="2604"/>
    <cellStyle name="Navadno 3 4 2 4 3 2 4 2" xfId="19546"/>
    <cellStyle name="Navadno 3 4 2 4 3 2 5" xfId="6830"/>
    <cellStyle name="Navadno 3 4 2 4 3 2 5 2" xfId="20988"/>
    <cellStyle name="Navadno 3 4 2 4 3 2 6" xfId="11056"/>
    <cellStyle name="Navadno 3 4 2 4 3 2 6 2" xfId="25214"/>
    <cellStyle name="Navadno 3 4 2 4 3 2 7" xfId="15314"/>
    <cellStyle name="Navadno 3 4 2 4 3 2 8" xfId="28899"/>
    <cellStyle name="Navadno 3 4 2 4 3 2 9" xfId="31011"/>
    <cellStyle name="Navadno 3 4 2 4 3 3" xfId="4716"/>
    <cellStyle name="Navadno 3 4 2 4 3 3 2" xfId="8942"/>
    <cellStyle name="Navadno 3 4 2 4 3 3 2 2" xfId="23100"/>
    <cellStyle name="Navadno 3 4 2 4 3 3 3" xfId="13168"/>
    <cellStyle name="Navadno 3 4 2 4 3 3 3 2" xfId="27326"/>
    <cellStyle name="Navadno 3 4 2 4 3 3 4" xfId="17426"/>
    <cellStyle name="Navadno 3 4 2 4 3 3 5" xfId="29955"/>
    <cellStyle name="Navadno 3 4 2 4 3 3 6" xfId="32854"/>
    <cellStyle name="Navadno 3 4 2 4 3 4" xfId="3308"/>
    <cellStyle name="Navadno 3 4 2 4 3 4 2" xfId="7534"/>
    <cellStyle name="Navadno 3 4 2 4 3 4 2 2" xfId="21692"/>
    <cellStyle name="Navadno 3 4 2 4 3 4 3" xfId="11760"/>
    <cellStyle name="Navadno 3 4 2 4 3 4 3 2" xfId="25918"/>
    <cellStyle name="Navadno 3 4 2 4 3 4 4" xfId="16018"/>
    <cellStyle name="Navadno 3 4 2 4 3 4 5" xfId="29267"/>
    <cellStyle name="Navadno 3 4 2 4 3 4 6" xfId="32855"/>
    <cellStyle name="Navadno 3 4 2 4 3 5" xfId="1900"/>
    <cellStyle name="Navadno 3 4 2 4 3 5 2" xfId="18842"/>
    <cellStyle name="Navadno 3 4 2 4 3 6" xfId="6126"/>
    <cellStyle name="Navadno 3 4 2 4 3 6 2" xfId="20284"/>
    <cellStyle name="Navadno 3 4 2 4 3 7" xfId="10352"/>
    <cellStyle name="Navadno 3 4 2 4 3 7 2" xfId="24510"/>
    <cellStyle name="Navadno 3 4 2 4 3 8" xfId="14610"/>
    <cellStyle name="Navadno 3 4 2 4 3 9" xfId="28547"/>
    <cellStyle name="Navadno 3 4 2 4 4" xfId="807"/>
    <cellStyle name="Navadno 3 4 2 4 4 10" xfId="32856"/>
    <cellStyle name="Navadno 3 4 2 4 4 2" xfId="5068"/>
    <cellStyle name="Navadno 3 4 2 4 4 2 2" xfId="9294"/>
    <cellStyle name="Navadno 3 4 2 4 4 2 2 2" xfId="23452"/>
    <cellStyle name="Navadno 3 4 2 4 4 2 3" xfId="13520"/>
    <cellStyle name="Navadno 3 4 2 4 4 2 3 2" xfId="27678"/>
    <cellStyle name="Navadno 3 4 2 4 4 2 4" xfId="17778"/>
    <cellStyle name="Navadno 3 4 2 4 4 2 5" xfId="30131"/>
    <cellStyle name="Navadno 3 4 2 4 4 2 6" xfId="32857"/>
    <cellStyle name="Navadno 3 4 2 4 4 3" xfId="3660"/>
    <cellStyle name="Navadno 3 4 2 4 4 3 2" xfId="7886"/>
    <cellStyle name="Navadno 3 4 2 4 4 3 2 2" xfId="22044"/>
    <cellStyle name="Navadno 3 4 2 4 4 3 3" xfId="12112"/>
    <cellStyle name="Navadno 3 4 2 4 4 3 3 2" xfId="26270"/>
    <cellStyle name="Navadno 3 4 2 4 4 3 4" xfId="16370"/>
    <cellStyle name="Navadno 3 4 2 4 4 3 5" xfId="29443"/>
    <cellStyle name="Navadno 3 4 2 4 4 3 6" xfId="32858"/>
    <cellStyle name="Navadno 3 4 2 4 4 4" xfId="2252"/>
    <cellStyle name="Navadno 3 4 2 4 4 4 2" xfId="19194"/>
    <cellStyle name="Navadno 3 4 2 4 4 5" xfId="6478"/>
    <cellStyle name="Navadno 3 4 2 4 4 5 2" xfId="20636"/>
    <cellStyle name="Navadno 3 4 2 4 4 6" xfId="10704"/>
    <cellStyle name="Navadno 3 4 2 4 4 6 2" xfId="24862"/>
    <cellStyle name="Navadno 3 4 2 4 4 7" xfId="14962"/>
    <cellStyle name="Navadno 3 4 2 4 4 8" xfId="28723"/>
    <cellStyle name="Navadno 3 4 2 4 4 9" xfId="30835"/>
    <cellStyle name="Navadno 3 4 2 4 5" xfId="4332"/>
    <cellStyle name="Navadno 3 4 2 4 5 2" xfId="8558"/>
    <cellStyle name="Navadno 3 4 2 4 5 2 2" xfId="22716"/>
    <cellStyle name="Navadno 3 4 2 4 5 3" xfId="12784"/>
    <cellStyle name="Navadno 3 4 2 4 5 3 2" xfId="26942"/>
    <cellStyle name="Navadno 3 4 2 4 5 4" xfId="17042"/>
    <cellStyle name="Navadno 3 4 2 4 5 5" xfId="29763"/>
    <cellStyle name="Navadno 3 4 2 4 5 6" xfId="32859"/>
    <cellStyle name="Navadno 3 4 2 4 6" xfId="2924"/>
    <cellStyle name="Navadno 3 4 2 4 6 2" xfId="7150"/>
    <cellStyle name="Navadno 3 4 2 4 6 2 2" xfId="21308"/>
    <cellStyle name="Navadno 3 4 2 4 6 3" xfId="11376"/>
    <cellStyle name="Navadno 3 4 2 4 6 3 2" xfId="25534"/>
    <cellStyle name="Navadno 3 4 2 4 6 4" xfId="15634"/>
    <cellStyle name="Navadno 3 4 2 4 6 5" xfId="29075"/>
    <cellStyle name="Navadno 3 4 2 4 6 6" xfId="32860"/>
    <cellStyle name="Navadno 3 4 2 4 7" xfId="1548"/>
    <cellStyle name="Navadno 3 4 2 4 7 2" xfId="18490"/>
    <cellStyle name="Navadno 3 4 2 4 8" xfId="5774"/>
    <cellStyle name="Navadno 3 4 2 4 8 2" xfId="19932"/>
    <cellStyle name="Navadno 3 4 2 4 9" xfId="10000"/>
    <cellStyle name="Navadno 3 4 2 4 9 2" xfId="24158"/>
    <cellStyle name="Navadno 3 4 2 5" xfId="166"/>
    <cellStyle name="Navadno 3 4 2 5 10" xfId="28435"/>
    <cellStyle name="Navadno 3 4 2 5 11" xfId="30515"/>
    <cellStyle name="Navadno 3 4 2 5 12" xfId="32861"/>
    <cellStyle name="Navadno 3 4 2 5 2" xfId="551"/>
    <cellStyle name="Navadno 3 4 2 5 2 10" xfId="30707"/>
    <cellStyle name="Navadno 3 4 2 5 2 11" xfId="32862"/>
    <cellStyle name="Navadno 3 4 2 5 2 2" xfId="1255"/>
    <cellStyle name="Navadno 3 4 2 5 2 2 10" xfId="32863"/>
    <cellStyle name="Navadno 3 4 2 5 2 2 2" xfId="5516"/>
    <cellStyle name="Navadno 3 4 2 5 2 2 2 2" xfId="9742"/>
    <cellStyle name="Navadno 3 4 2 5 2 2 2 2 2" xfId="23900"/>
    <cellStyle name="Navadno 3 4 2 5 2 2 2 3" xfId="13968"/>
    <cellStyle name="Navadno 3 4 2 5 2 2 2 3 2" xfId="28126"/>
    <cellStyle name="Navadno 3 4 2 5 2 2 2 4" xfId="18226"/>
    <cellStyle name="Navadno 3 4 2 5 2 2 2 5" xfId="30355"/>
    <cellStyle name="Navadno 3 4 2 5 2 2 2 6" xfId="32864"/>
    <cellStyle name="Navadno 3 4 2 5 2 2 3" xfId="4108"/>
    <cellStyle name="Navadno 3 4 2 5 2 2 3 2" xfId="8334"/>
    <cellStyle name="Navadno 3 4 2 5 2 2 3 2 2" xfId="22492"/>
    <cellStyle name="Navadno 3 4 2 5 2 2 3 3" xfId="12560"/>
    <cellStyle name="Navadno 3 4 2 5 2 2 3 3 2" xfId="26718"/>
    <cellStyle name="Navadno 3 4 2 5 2 2 3 4" xfId="16818"/>
    <cellStyle name="Navadno 3 4 2 5 2 2 3 5" xfId="29667"/>
    <cellStyle name="Navadno 3 4 2 5 2 2 3 6" xfId="32865"/>
    <cellStyle name="Navadno 3 4 2 5 2 2 4" xfId="2700"/>
    <cellStyle name="Navadno 3 4 2 5 2 2 4 2" xfId="19642"/>
    <cellStyle name="Navadno 3 4 2 5 2 2 5" xfId="6926"/>
    <cellStyle name="Navadno 3 4 2 5 2 2 5 2" xfId="21084"/>
    <cellStyle name="Navadno 3 4 2 5 2 2 6" xfId="11152"/>
    <cellStyle name="Navadno 3 4 2 5 2 2 6 2" xfId="25310"/>
    <cellStyle name="Navadno 3 4 2 5 2 2 7" xfId="15410"/>
    <cellStyle name="Navadno 3 4 2 5 2 2 8" xfId="28947"/>
    <cellStyle name="Navadno 3 4 2 5 2 2 9" xfId="31059"/>
    <cellStyle name="Navadno 3 4 2 5 2 3" xfId="4812"/>
    <cellStyle name="Navadno 3 4 2 5 2 3 2" xfId="9038"/>
    <cellStyle name="Navadno 3 4 2 5 2 3 2 2" xfId="23196"/>
    <cellStyle name="Navadno 3 4 2 5 2 3 3" xfId="13264"/>
    <cellStyle name="Navadno 3 4 2 5 2 3 3 2" xfId="27422"/>
    <cellStyle name="Navadno 3 4 2 5 2 3 4" xfId="17522"/>
    <cellStyle name="Navadno 3 4 2 5 2 3 5" xfId="30003"/>
    <cellStyle name="Navadno 3 4 2 5 2 3 6" xfId="32866"/>
    <cellStyle name="Navadno 3 4 2 5 2 4" xfId="3404"/>
    <cellStyle name="Navadno 3 4 2 5 2 4 2" xfId="7630"/>
    <cellStyle name="Navadno 3 4 2 5 2 4 2 2" xfId="21788"/>
    <cellStyle name="Navadno 3 4 2 5 2 4 3" xfId="11856"/>
    <cellStyle name="Navadno 3 4 2 5 2 4 3 2" xfId="26014"/>
    <cellStyle name="Navadno 3 4 2 5 2 4 4" xfId="16114"/>
    <cellStyle name="Navadno 3 4 2 5 2 4 5" xfId="29315"/>
    <cellStyle name="Navadno 3 4 2 5 2 4 6" xfId="32867"/>
    <cellStyle name="Navadno 3 4 2 5 2 5" xfId="1996"/>
    <cellStyle name="Navadno 3 4 2 5 2 5 2" xfId="18938"/>
    <cellStyle name="Navadno 3 4 2 5 2 6" xfId="6222"/>
    <cellStyle name="Navadno 3 4 2 5 2 6 2" xfId="20380"/>
    <cellStyle name="Navadno 3 4 2 5 2 7" xfId="10448"/>
    <cellStyle name="Navadno 3 4 2 5 2 7 2" xfId="24606"/>
    <cellStyle name="Navadno 3 4 2 5 2 8" xfId="14706"/>
    <cellStyle name="Navadno 3 4 2 5 2 9" xfId="28595"/>
    <cellStyle name="Navadno 3 4 2 5 3" xfId="903"/>
    <cellStyle name="Navadno 3 4 2 5 3 10" xfId="32868"/>
    <cellStyle name="Navadno 3 4 2 5 3 2" xfId="5164"/>
    <cellStyle name="Navadno 3 4 2 5 3 2 2" xfId="9390"/>
    <cellStyle name="Navadno 3 4 2 5 3 2 2 2" xfId="23548"/>
    <cellStyle name="Navadno 3 4 2 5 3 2 3" xfId="13616"/>
    <cellStyle name="Navadno 3 4 2 5 3 2 3 2" xfId="27774"/>
    <cellStyle name="Navadno 3 4 2 5 3 2 4" xfId="17874"/>
    <cellStyle name="Navadno 3 4 2 5 3 2 5" xfId="30179"/>
    <cellStyle name="Navadno 3 4 2 5 3 2 6" xfId="32869"/>
    <cellStyle name="Navadno 3 4 2 5 3 3" xfId="3756"/>
    <cellStyle name="Navadno 3 4 2 5 3 3 2" xfId="7982"/>
    <cellStyle name="Navadno 3 4 2 5 3 3 2 2" xfId="22140"/>
    <cellStyle name="Navadno 3 4 2 5 3 3 3" xfId="12208"/>
    <cellStyle name="Navadno 3 4 2 5 3 3 3 2" xfId="26366"/>
    <cellStyle name="Navadno 3 4 2 5 3 3 4" xfId="16466"/>
    <cellStyle name="Navadno 3 4 2 5 3 3 5" xfId="29491"/>
    <cellStyle name="Navadno 3 4 2 5 3 3 6" xfId="32870"/>
    <cellStyle name="Navadno 3 4 2 5 3 4" xfId="2348"/>
    <cellStyle name="Navadno 3 4 2 5 3 4 2" xfId="19290"/>
    <cellStyle name="Navadno 3 4 2 5 3 5" xfId="6574"/>
    <cellStyle name="Navadno 3 4 2 5 3 5 2" xfId="20732"/>
    <cellStyle name="Navadno 3 4 2 5 3 6" xfId="10800"/>
    <cellStyle name="Navadno 3 4 2 5 3 6 2" xfId="24958"/>
    <cellStyle name="Navadno 3 4 2 5 3 7" xfId="15058"/>
    <cellStyle name="Navadno 3 4 2 5 3 8" xfId="28771"/>
    <cellStyle name="Navadno 3 4 2 5 3 9" xfId="30883"/>
    <cellStyle name="Navadno 3 4 2 5 4" xfId="4428"/>
    <cellStyle name="Navadno 3 4 2 5 4 2" xfId="8654"/>
    <cellStyle name="Navadno 3 4 2 5 4 2 2" xfId="22812"/>
    <cellStyle name="Navadno 3 4 2 5 4 3" xfId="12880"/>
    <cellStyle name="Navadno 3 4 2 5 4 3 2" xfId="27038"/>
    <cellStyle name="Navadno 3 4 2 5 4 4" xfId="17138"/>
    <cellStyle name="Navadno 3 4 2 5 4 5" xfId="29811"/>
    <cellStyle name="Navadno 3 4 2 5 4 6" xfId="32871"/>
    <cellStyle name="Navadno 3 4 2 5 5" xfId="3020"/>
    <cellStyle name="Navadno 3 4 2 5 5 2" xfId="7246"/>
    <cellStyle name="Navadno 3 4 2 5 5 2 2" xfId="21404"/>
    <cellStyle name="Navadno 3 4 2 5 5 3" xfId="11472"/>
    <cellStyle name="Navadno 3 4 2 5 5 3 2" xfId="25630"/>
    <cellStyle name="Navadno 3 4 2 5 5 4" xfId="15730"/>
    <cellStyle name="Navadno 3 4 2 5 5 5" xfId="29123"/>
    <cellStyle name="Navadno 3 4 2 5 5 6" xfId="32872"/>
    <cellStyle name="Navadno 3 4 2 5 6" xfId="1612"/>
    <cellStyle name="Navadno 3 4 2 5 6 2" xfId="18554"/>
    <cellStyle name="Navadno 3 4 2 5 7" xfId="5838"/>
    <cellStyle name="Navadno 3 4 2 5 7 2" xfId="19996"/>
    <cellStyle name="Navadno 3 4 2 5 8" xfId="10064"/>
    <cellStyle name="Navadno 3 4 2 5 8 2" xfId="24222"/>
    <cellStyle name="Navadno 3 4 2 5 9" xfId="14322"/>
    <cellStyle name="Navadno 3 4 2 6" xfId="198"/>
    <cellStyle name="Navadno 3 4 2 6 10" xfId="28451"/>
    <cellStyle name="Navadno 3 4 2 6 11" xfId="30531"/>
    <cellStyle name="Navadno 3 4 2 6 12" xfId="32873"/>
    <cellStyle name="Navadno 3 4 2 6 2" xfId="423"/>
    <cellStyle name="Navadno 3 4 2 6 2 10" xfId="30643"/>
    <cellStyle name="Navadno 3 4 2 6 2 11" xfId="32874"/>
    <cellStyle name="Navadno 3 4 2 6 2 2" xfId="1127"/>
    <cellStyle name="Navadno 3 4 2 6 2 2 10" xfId="32875"/>
    <cellStyle name="Navadno 3 4 2 6 2 2 2" xfId="5388"/>
    <cellStyle name="Navadno 3 4 2 6 2 2 2 2" xfId="9614"/>
    <cellStyle name="Navadno 3 4 2 6 2 2 2 2 2" xfId="23772"/>
    <cellStyle name="Navadno 3 4 2 6 2 2 2 3" xfId="13840"/>
    <cellStyle name="Navadno 3 4 2 6 2 2 2 3 2" xfId="27998"/>
    <cellStyle name="Navadno 3 4 2 6 2 2 2 4" xfId="18098"/>
    <cellStyle name="Navadno 3 4 2 6 2 2 2 5" xfId="30291"/>
    <cellStyle name="Navadno 3 4 2 6 2 2 2 6" xfId="32876"/>
    <cellStyle name="Navadno 3 4 2 6 2 2 3" xfId="3980"/>
    <cellStyle name="Navadno 3 4 2 6 2 2 3 2" xfId="8206"/>
    <cellStyle name="Navadno 3 4 2 6 2 2 3 2 2" xfId="22364"/>
    <cellStyle name="Navadno 3 4 2 6 2 2 3 3" xfId="12432"/>
    <cellStyle name="Navadno 3 4 2 6 2 2 3 3 2" xfId="26590"/>
    <cellStyle name="Navadno 3 4 2 6 2 2 3 4" xfId="16690"/>
    <cellStyle name="Navadno 3 4 2 6 2 2 3 5" xfId="29603"/>
    <cellStyle name="Navadno 3 4 2 6 2 2 3 6" xfId="32877"/>
    <cellStyle name="Navadno 3 4 2 6 2 2 4" xfId="2572"/>
    <cellStyle name="Navadno 3 4 2 6 2 2 4 2" xfId="19514"/>
    <cellStyle name="Navadno 3 4 2 6 2 2 5" xfId="6798"/>
    <cellStyle name="Navadno 3 4 2 6 2 2 5 2" xfId="20956"/>
    <cellStyle name="Navadno 3 4 2 6 2 2 6" xfId="11024"/>
    <cellStyle name="Navadno 3 4 2 6 2 2 6 2" xfId="25182"/>
    <cellStyle name="Navadno 3 4 2 6 2 2 7" xfId="15282"/>
    <cellStyle name="Navadno 3 4 2 6 2 2 8" xfId="28883"/>
    <cellStyle name="Navadno 3 4 2 6 2 2 9" xfId="30995"/>
    <cellStyle name="Navadno 3 4 2 6 2 3" xfId="4684"/>
    <cellStyle name="Navadno 3 4 2 6 2 3 2" xfId="8910"/>
    <cellStyle name="Navadno 3 4 2 6 2 3 2 2" xfId="23068"/>
    <cellStyle name="Navadno 3 4 2 6 2 3 3" xfId="13136"/>
    <cellStyle name="Navadno 3 4 2 6 2 3 3 2" xfId="27294"/>
    <cellStyle name="Navadno 3 4 2 6 2 3 4" xfId="17394"/>
    <cellStyle name="Navadno 3 4 2 6 2 3 5" xfId="29939"/>
    <cellStyle name="Navadno 3 4 2 6 2 3 6" xfId="32878"/>
    <cellStyle name="Navadno 3 4 2 6 2 4" xfId="3276"/>
    <cellStyle name="Navadno 3 4 2 6 2 4 2" xfId="7502"/>
    <cellStyle name="Navadno 3 4 2 6 2 4 2 2" xfId="21660"/>
    <cellStyle name="Navadno 3 4 2 6 2 4 3" xfId="11728"/>
    <cellStyle name="Navadno 3 4 2 6 2 4 3 2" xfId="25886"/>
    <cellStyle name="Navadno 3 4 2 6 2 4 4" xfId="15986"/>
    <cellStyle name="Navadno 3 4 2 6 2 4 5" xfId="29251"/>
    <cellStyle name="Navadno 3 4 2 6 2 4 6" xfId="32879"/>
    <cellStyle name="Navadno 3 4 2 6 2 5" xfId="1868"/>
    <cellStyle name="Navadno 3 4 2 6 2 5 2" xfId="18810"/>
    <cellStyle name="Navadno 3 4 2 6 2 6" xfId="6094"/>
    <cellStyle name="Navadno 3 4 2 6 2 6 2" xfId="20252"/>
    <cellStyle name="Navadno 3 4 2 6 2 7" xfId="10320"/>
    <cellStyle name="Navadno 3 4 2 6 2 7 2" xfId="24478"/>
    <cellStyle name="Navadno 3 4 2 6 2 8" xfId="14578"/>
    <cellStyle name="Navadno 3 4 2 6 2 9" xfId="28531"/>
    <cellStyle name="Navadno 3 4 2 6 3" xfId="775"/>
    <cellStyle name="Navadno 3 4 2 6 3 10" xfId="32880"/>
    <cellStyle name="Navadno 3 4 2 6 3 2" xfId="5036"/>
    <cellStyle name="Navadno 3 4 2 6 3 2 2" xfId="9262"/>
    <cellStyle name="Navadno 3 4 2 6 3 2 2 2" xfId="23420"/>
    <cellStyle name="Navadno 3 4 2 6 3 2 3" xfId="13488"/>
    <cellStyle name="Navadno 3 4 2 6 3 2 3 2" xfId="27646"/>
    <cellStyle name="Navadno 3 4 2 6 3 2 4" xfId="17746"/>
    <cellStyle name="Navadno 3 4 2 6 3 2 5" xfId="30115"/>
    <cellStyle name="Navadno 3 4 2 6 3 2 6" xfId="32881"/>
    <cellStyle name="Navadno 3 4 2 6 3 3" xfId="3628"/>
    <cellStyle name="Navadno 3 4 2 6 3 3 2" xfId="7854"/>
    <cellStyle name="Navadno 3 4 2 6 3 3 2 2" xfId="22012"/>
    <cellStyle name="Navadno 3 4 2 6 3 3 3" xfId="12080"/>
    <cellStyle name="Navadno 3 4 2 6 3 3 3 2" xfId="26238"/>
    <cellStyle name="Navadno 3 4 2 6 3 3 4" xfId="16338"/>
    <cellStyle name="Navadno 3 4 2 6 3 3 5" xfId="29427"/>
    <cellStyle name="Navadno 3 4 2 6 3 3 6" xfId="32882"/>
    <cellStyle name="Navadno 3 4 2 6 3 4" xfId="2220"/>
    <cellStyle name="Navadno 3 4 2 6 3 4 2" xfId="19162"/>
    <cellStyle name="Navadno 3 4 2 6 3 5" xfId="6446"/>
    <cellStyle name="Navadno 3 4 2 6 3 5 2" xfId="20604"/>
    <cellStyle name="Navadno 3 4 2 6 3 6" xfId="10672"/>
    <cellStyle name="Navadno 3 4 2 6 3 6 2" xfId="24830"/>
    <cellStyle name="Navadno 3 4 2 6 3 7" xfId="14930"/>
    <cellStyle name="Navadno 3 4 2 6 3 8" xfId="28707"/>
    <cellStyle name="Navadno 3 4 2 6 3 9" xfId="30819"/>
    <cellStyle name="Navadno 3 4 2 6 4" xfId="4460"/>
    <cellStyle name="Navadno 3 4 2 6 4 2" xfId="8686"/>
    <cellStyle name="Navadno 3 4 2 6 4 2 2" xfId="22844"/>
    <cellStyle name="Navadno 3 4 2 6 4 3" xfId="12912"/>
    <cellStyle name="Navadno 3 4 2 6 4 3 2" xfId="27070"/>
    <cellStyle name="Navadno 3 4 2 6 4 4" xfId="17170"/>
    <cellStyle name="Navadno 3 4 2 6 4 5" xfId="29827"/>
    <cellStyle name="Navadno 3 4 2 6 4 6" xfId="32883"/>
    <cellStyle name="Navadno 3 4 2 6 5" xfId="3052"/>
    <cellStyle name="Navadno 3 4 2 6 5 2" xfId="7278"/>
    <cellStyle name="Navadno 3 4 2 6 5 2 2" xfId="21436"/>
    <cellStyle name="Navadno 3 4 2 6 5 3" xfId="11504"/>
    <cellStyle name="Navadno 3 4 2 6 5 3 2" xfId="25662"/>
    <cellStyle name="Navadno 3 4 2 6 5 4" xfId="15762"/>
    <cellStyle name="Navadno 3 4 2 6 5 5" xfId="29139"/>
    <cellStyle name="Navadno 3 4 2 6 5 6" xfId="32884"/>
    <cellStyle name="Navadno 3 4 2 6 6" xfId="1644"/>
    <cellStyle name="Navadno 3 4 2 6 6 2" xfId="18586"/>
    <cellStyle name="Navadno 3 4 2 6 7" xfId="5870"/>
    <cellStyle name="Navadno 3 4 2 6 7 2" xfId="20028"/>
    <cellStyle name="Navadno 3 4 2 6 8" xfId="10096"/>
    <cellStyle name="Navadno 3 4 2 6 8 2" xfId="24254"/>
    <cellStyle name="Navadno 3 4 2 6 9" xfId="14354"/>
    <cellStyle name="Navadno 3 4 2 7" xfId="341"/>
    <cellStyle name="Navadno 3 4 2 7 10" xfId="28495"/>
    <cellStyle name="Navadno 3 4 2 7 11" xfId="30604"/>
    <cellStyle name="Navadno 3 4 2 7 12" xfId="32885"/>
    <cellStyle name="Navadno 3 4 2 7 2" xfId="693"/>
    <cellStyle name="Navadno 3 4 2 7 2 10" xfId="30780"/>
    <cellStyle name="Navadno 3 4 2 7 2 11" xfId="32886"/>
    <cellStyle name="Navadno 3 4 2 7 2 2" xfId="1397"/>
    <cellStyle name="Navadno 3 4 2 7 2 2 10" xfId="32887"/>
    <cellStyle name="Navadno 3 4 2 7 2 2 2" xfId="5658"/>
    <cellStyle name="Navadno 3 4 2 7 2 2 2 2" xfId="9884"/>
    <cellStyle name="Navadno 3 4 2 7 2 2 2 2 2" xfId="24042"/>
    <cellStyle name="Navadno 3 4 2 7 2 2 2 3" xfId="14110"/>
    <cellStyle name="Navadno 3 4 2 7 2 2 2 3 2" xfId="28268"/>
    <cellStyle name="Navadno 3 4 2 7 2 2 2 4" xfId="18368"/>
    <cellStyle name="Navadno 3 4 2 7 2 2 2 5" xfId="30428"/>
    <cellStyle name="Navadno 3 4 2 7 2 2 2 6" xfId="32888"/>
    <cellStyle name="Navadno 3 4 2 7 2 2 3" xfId="4250"/>
    <cellStyle name="Navadno 3 4 2 7 2 2 3 2" xfId="8476"/>
    <cellStyle name="Navadno 3 4 2 7 2 2 3 2 2" xfId="22634"/>
    <cellStyle name="Navadno 3 4 2 7 2 2 3 3" xfId="12702"/>
    <cellStyle name="Navadno 3 4 2 7 2 2 3 3 2" xfId="26860"/>
    <cellStyle name="Navadno 3 4 2 7 2 2 3 4" xfId="16960"/>
    <cellStyle name="Navadno 3 4 2 7 2 2 3 5" xfId="29740"/>
    <cellStyle name="Navadno 3 4 2 7 2 2 3 6" xfId="32889"/>
    <cellStyle name="Navadno 3 4 2 7 2 2 4" xfId="2842"/>
    <cellStyle name="Navadno 3 4 2 7 2 2 4 2" xfId="19784"/>
    <cellStyle name="Navadno 3 4 2 7 2 2 5" xfId="7068"/>
    <cellStyle name="Navadno 3 4 2 7 2 2 5 2" xfId="21226"/>
    <cellStyle name="Navadno 3 4 2 7 2 2 6" xfId="11294"/>
    <cellStyle name="Navadno 3 4 2 7 2 2 6 2" xfId="25452"/>
    <cellStyle name="Navadno 3 4 2 7 2 2 7" xfId="15552"/>
    <cellStyle name="Navadno 3 4 2 7 2 2 8" xfId="29020"/>
    <cellStyle name="Navadno 3 4 2 7 2 2 9" xfId="31132"/>
    <cellStyle name="Navadno 3 4 2 7 2 3" xfId="4954"/>
    <cellStyle name="Navadno 3 4 2 7 2 3 2" xfId="9180"/>
    <cellStyle name="Navadno 3 4 2 7 2 3 2 2" xfId="23338"/>
    <cellStyle name="Navadno 3 4 2 7 2 3 3" xfId="13406"/>
    <cellStyle name="Navadno 3 4 2 7 2 3 3 2" xfId="27564"/>
    <cellStyle name="Navadno 3 4 2 7 2 3 4" xfId="17664"/>
    <cellStyle name="Navadno 3 4 2 7 2 3 5" xfId="30076"/>
    <cellStyle name="Navadno 3 4 2 7 2 3 6" xfId="32890"/>
    <cellStyle name="Navadno 3 4 2 7 2 4" xfId="3546"/>
    <cellStyle name="Navadno 3 4 2 7 2 4 2" xfId="7772"/>
    <cellStyle name="Navadno 3 4 2 7 2 4 2 2" xfId="21930"/>
    <cellStyle name="Navadno 3 4 2 7 2 4 3" xfId="11998"/>
    <cellStyle name="Navadno 3 4 2 7 2 4 3 2" xfId="26156"/>
    <cellStyle name="Navadno 3 4 2 7 2 4 4" xfId="16256"/>
    <cellStyle name="Navadno 3 4 2 7 2 4 5" xfId="29388"/>
    <cellStyle name="Navadno 3 4 2 7 2 4 6" xfId="32891"/>
    <cellStyle name="Navadno 3 4 2 7 2 5" xfId="2138"/>
    <cellStyle name="Navadno 3 4 2 7 2 5 2" xfId="19080"/>
    <cellStyle name="Navadno 3 4 2 7 2 6" xfId="6364"/>
    <cellStyle name="Navadno 3 4 2 7 2 6 2" xfId="20522"/>
    <cellStyle name="Navadno 3 4 2 7 2 7" xfId="10590"/>
    <cellStyle name="Navadno 3 4 2 7 2 7 2" xfId="24748"/>
    <cellStyle name="Navadno 3 4 2 7 2 8" xfId="14848"/>
    <cellStyle name="Navadno 3 4 2 7 2 9" xfId="28668"/>
    <cellStyle name="Navadno 3 4 2 7 3" xfId="1045"/>
    <cellStyle name="Navadno 3 4 2 7 3 10" xfId="32892"/>
    <cellStyle name="Navadno 3 4 2 7 3 2" xfId="5306"/>
    <cellStyle name="Navadno 3 4 2 7 3 2 2" xfId="9532"/>
    <cellStyle name="Navadno 3 4 2 7 3 2 2 2" xfId="23690"/>
    <cellStyle name="Navadno 3 4 2 7 3 2 3" xfId="13758"/>
    <cellStyle name="Navadno 3 4 2 7 3 2 3 2" xfId="27916"/>
    <cellStyle name="Navadno 3 4 2 7 3 2 4" xfId="18016"/>
    <cellStyle name="Navadno 3 4 2 7 3 2 5" xfId="30252"/>
    <cellStyle name="Navadno 3 4 2 7 3 2 6" xfId="32893"/>
    <cellStyle name="Navadno 3 4 2 7 3 3" xfId="3898"/>
    <cellStyle name="Navadno 3 4 2 7 3 3 2" xfId="8124"/>
    <cellStyle name="Navadno 3 4 2 7 3 3 2 2" xfId="22282"/>
    <cellStyle name="Navadno 3 4 2 7 3 3 3" xfId="12350"/>
    <cellStyle name="Navadno 3 4 2 7 3 3 3 2" xfId="26508"/>
    <cellStyle name="Navadno 3 4 2 7 3 3 4" xfId="16608"/>
    <cellStyle name="Navadno 3 4 2 7 3 3 5" xfId="29564"/>
    <cellStyle name="Navadno 3 4 2 7 3 3 6" xfId="32894"/>
    <cellStyle name="Navadno 3 4 2 7 3 4" xfId="2490"/>
    <cellStyle name="Navadno 3 4 2 7 3 4 2" xfId="19432"/>
    <cellStyle name="Navadno 3 4 2 7 3 5" xfId="6716"/>
    <cellStyle name="Navadno 3 4 2 7 3 5 2" xfId="20874"/>
    <cellStyle name="Navadno 3 4 2 7 3 6" xfId="10942"/>
    <cellStyle name="Navadno 3 4 2 7 3 6 2" xfId="25100"/>
    <cellStyle name="Navadno 3 4 2 7 3 7" xfId="15200"/>
    <cellStyle name="Navadno 3 4 2 7 3 8" xfId="28844"/>
    <cellStyle name="Navadno 3 4 2 7 3 9" xfId="30956"/>
    <cellStyle name="Navadno 3 4 2 7 4" xfId="4602"/>
    <cellStyle name="Navadno 3 4 2 7 4 2" xfId="8828"/>
    <cellStyle name="Navadno 3 4 2 7 4 2 2" xfId="22986"/>
    <cellStyle name="Navadno 3 4 2 7 4 3" xfId="13054"/>
    <cellStyle name="Navadno 3 4 2 7 4 3 2" xfId="27212"/>
    <cellStyle name="Navadno 3 4 2 7 4 4" xfId="17312"/>
    <cellStyle name="Navadno 3 4 2 7 4 5" xfId="29900"/>
    <cellStyle name="Navadno 3 4 2 7 4 6" xfId="32895"/>
    <cellStyle name="Navadno 3 4 2 7 5" xfId="3194"/>
    <cellStyle name="Navadno 3 4 2 7 5 2" xfId="7420"/>
    <cellStyle name="Navadno 3 4 2 7 5 2 2" xfId="21578"/>
    <cellStyle name="Navadno 3 4 2 7 5 3" xfId="11646"/>
    <cellStyle name="Navadno 3 4 2 7 5 3 2" xfId="25804"/>
    <cellStyle name="Navadno 3 4 2 7 5 4" xfId="15904"/>
    <cellStyle name="Navadno 3 4 2 7 5 5" xfId="29212"/>
    <cellStyle name="Navadno 3 4 2 7 5 6" xfId="32896"/>
    <cellStyle name="Navadno 3 4 2 7 6" xfId="1786"/>
    <cellStyle name="Navadno 3 4 2 7 6 2" xfId="18728"/>
    <cellStyle name="Navadno 3 4 2 7 7" xfId="6012"/>
    <cellStyle name="Navadno 3 4 2 7 7 2" xfId="20170"/>
    <cellStyle name="Navadno 3 4 2 7 8" xfId="10238"/>
    <cellStyle name="Navadno 3 4 2 7 8 2" xfId="24396"/>
    <cellStyle name="Navadno 3 4 2 7 9" xfId="14496"/>
    <cellStyle name="Navadno 3 4 2 8" xfId="391"/>
    <cellStyle name="Navadno 3 4 2 8 10" xfId="30627"/>
    <cellStyle name="Navadno 3 4 2 8 11" xfId="32897"/>
    <cellStyle name="Navadno 3 4 2 8 2" xfId="1095"/>
    <cellStyle name="Navadno 3 4 2 8 2 10" xfId="32898"/>
    <cellStyle name="Navadno 3 4 2 8 2 2" xfId="5356"/>
    <cellStyle name="Navadno 3 4 2 8 2 2 2" xfId="9582"/>
    <cellStyle name="Navadno 3 4 2 8 2 2 2 2" xfId="23740"/>
    <cellStyle name="Navadno 3 4 2 8 2 2 3" xfId="13808"/>
    <cellStyle name="Navadno 3 4 2 8 2 2 3 2" xfId="27966"/>
    <cellStyle name="Navadno 3 4 2 8 2 2 4" xfId="18066"/>
    <cellStyle name="Navadno 3 4 2 8 2 2 5" xfId="30275"/>
    <cellStyle name="Navadno 3 4 2 8 2 2 6" xfId="32899"/>
    <cellStyle name="Navadno 3 4 2 8 2 3" xfId="3948"/>
    <cellStyle name="Navadno 3 4 2 8 2 3 2" xfId="8174"/>
    <cellStyle name="Navadno 3 4 2 8 2 3 2 2" xfId="22332"/>
    <cellStyle name="Navadno 3 4 2 8 2 3 3" xfId="12400"/>
    <cellStyle name="Navadno 3 4 2 8 2 3 3 2" xfId="26558"/>
    <cellStyle name="Navadno 3 4 2 8 2 3 4" xfId="16658"/>
    <cellStyle name="Navadno 3 4 2 8 2 3 5" xfId="29587"/>
    <cellStyle name="Navadno 3 4 2 8 2 3 6" xfId="32900"/>
    <cellStyle name="Navadno 3 4 2 8 2 4" xfId="2540"/>
    <cellStyle name="Navadno 3 4 2 8 2 4 2" xfId="19482"/>
    <cellStyle name="Navadno 3 4 2 8 2 5" xfId="6766"/>
    <cellStyle name="Navadno 3 4 2 8 2 5 2" xfId="20924"/>
    <cellStyle name="Navadno 3 4 2 8 2 6" xfId="10992"/>
    <cellStyle name="Navadno 3 4 2 8 2 6 2" xfId="25150"/>
    <cellStyle name="Navadno 3 4 2 8 2 7" xfId="15250"/>
    <cellStyle name="Navadno 3 4 2 8 2 8" xfId="28867"/>
    <cellStyle name="Navadno 3 4 2 8 2 9" xfId="30979"/>
    <cellStyle name="Navadno 3 4 2 8 3" xfId="4652"/>
    <cellStyle name="Navadno 3 4 2 8 3 2" xfId="8878"/>
    <cellStyle name="Navadno 3 4 2 8 3 2 2" xfId="23036"/>
    <cellStyle name="Navadno 3 4 2 8 3 3" xfId="13104"/>
    <cellStyle name="Navadno 3 4 2 8 3 3 2" xfId="27262"/>
    <cellStyle name="Navadno 3 4 2 8 3 4" xfId="17362"/>
    <cellStyle name="Navadno 3 4 2 8 3 5" xfId="29923"/>
    <cellStyle name="Navadno 3 4 2 8 3 6" xfId="32901"/>
    <cellStyle name="Navadno 3 4 2 8 4" xfId="3244"/>
    <cellStyle name="Navadno 3 4 2 8 4 2" xfId="7470"/>
    <cellStyle name="Navadno 3 4 2 8 4 2 2" xfId="21628"/>
    <cellStyle name="Navadno 3 4 2 8 4 3" xfId="11696"/>
    <cellStyle name="Navadno 3 4 2 8 4 3 2" xfId="25854"/>
    <cellStyle name="Navadno 3 4 2 8 4 4" xfId="15954"/>
    <cellStyle name="Navadno 3 4 2 8 4 5" xfId="29235"/>
    <cellStyle name="Navadno 3 4 2 8 4 6" xfId="32902"/>
    <cellStyle name="Navadno 3 4 2 8 5" xfId="1836"/>
    <cellStyle name="Navadno 3 4 2 8 5 2" xfId="18778"/>
    <cellStyle name="Navadno 3 4 2 8 6" xfId="6062"/>
    <cellStyle name="Navadno 3 4 2 8 6 2" xfId="20220"/>
    <cellStyle name="Navadno 3 4 2 8 7" xfId="10288"/>
    <cellStyle name="Navadno 3 4 2 8 7 2" xfId="24446"/>
    <cellStyle name="Navadno 3 4 2 8 8" xfId="14546"/>
    <cellStyle name="Navadno 3 4 2 8 9" xfId="28515"/>
    <cellStyle name="Navadno 3 4 2 9" xfId="743"/>
    <cellStyle name="Navadno 3 4 2 9 10" xfId="32903"/>
    <cellStyle name="Navadno 3 4 2 9 2" xfId="5004"/>
    <cellStyle name="Navadno 3 4 2 9 2 2" xfId="9230"/>
    <cellStyle name="Navadno 3 4 2 9 2 2 2" xfId="23388"/>
    <cellStyle name="Navadno 3 4 2 9 2 3" xfId="13456"/>
    <cellStyle name="Navadno 3 4 2 9 2 3 2" xfId="27614"/>
    <cellStyle name="Navadno 3 4 2 9 2 4" xfId="17714"/>
    <cellStyle name="Navadno 3 4 2 9 2 5" xfId="30099"/>
    <cellStyle name="Navadno 3 4 2 9 2 6" xfId="32904"/>
    <cellStyle name="Navadno 3 4 2 9 3" xfId="3596"/>
    <cellStyle name="Navadno 3 4 2 9 3 2" xfId="7822"/>
    <cellStyle name="Navadno 3 4 2 9 3 2 2" xfId="21980"/>
    <cellStyle name="Navadno 3 4 2 9 3 3" xfId="12048"/>
    <cellStyle name="Navadno 3 4 2 9 3 3 2" xfId="26206"/>
    <cellStyle name="Navadno 3 4 2 9 3 4" xfId="16306"/>
    <cellStyle name="Navadno 3 4 2 9 3 5" xfId="29411"/>
    <cellStyle name="Navadno 3 4 2 9 3 6" xfId="32905"/>
    <cellStyle name="Navadno 3 4 2 9 4" xfId="2188"/>
    <cellStyle name="Navadno 3 4 2 9 4 2" xfId="19130"/>
    <cellStyle name="Navadno 3 4 2 9 5" xfId="6414"/>
    <cellStyle name="Navadno 3 4 2 9 5 2" xfId="20572"/>
    <cellStyle name="Navadno 3 4 2 9 6" xfId="10640"/>
    <cellStyle name="Navadno 3 4 2 9 6 2" xfId="24798"/>
    <cellStyle name="Navadno 3 4 2 9 7" xfId="14898"/>
    <cellStyle name="Navadno 3 4 2 9 8" xfId="28691"/>
    <cellStyle name="Navadno 3 4 2 9 9" xfId="30803"/>
    <cellStyle name="Navadno 3 4 20" xfId="32768"/>
    <cellStyle name="Navadno 3 4 3" xfId="86"/>
    <cellStyle name="Navadno 3 4 3 10" xfId="9952"/>
    <cellStyle name="Navadno 3 4 3 10 2" xfId="24110"/>
    <cellStyle name="Navadno 3 4 3 11" xfId="14210"/>
    <cellStyle name="Navadno 3 4 3 12" xfId="28363"/>
    <cellStyle name="Navadno 3 4 3 13" xfId="30475"/>
    <cellStyle name="Navadno 3 4 3 14" xfId="32906"/>
    <cellStyle name="Navadno 3 4 3 2" xfId="246"/>
    <cellStyle name="Navadno 3 4 3 2 10" xfId="28395"/>
    <cellStyle name="Navadno 3 4 3 2 11" xfId="30555"/>
    <cellStyle name="Navadno 3 4 3 2 12" xfId="32907"/>
    <cellStyle name="Navadno 3 4 3 2 2" xfId="599"/>
    <cellStyle name="Navadno 3 4 3 2 2 10" xfId="30731"/>
    <cellStyle name="Navadno 3 4 3 2 2 11" xfId="32908"/>
    <cellStyle name="Navadno 3 4 3 2 2 2" xfId="1303"/>
    <cellStyle name="Navadno 3 4 3 2 2 2 10" xfId="32909"/>
    <cellStyle name="Navadno 3 4 3 2 2 2 2" xfId="5564"/>
    <cellStyle name="Navadno 3 4 3 2 2 2 2 2" xfId="9790"/>
    <cellStyle name="Navadno 3 4 3 2 2 2 2 2 2" xfId="23948"/>
    <cellStyle name="Navadno 3 4 3 2 2 2 2 3" xfId="14016"/>
    <cellStyle name="Navadno 3 4 3 2 2 2 2 3 2" xfId="28174"/>
    <cellStyle name="Navadno 3 4 3 2 2 2 2 4" xfId="18274"/>
    <cellStyle name="Navadno 3 4 3 2 2 2 2 5" xfId="30379"/>
    <cellStyle name="Navadno 3 4 3 2 2 2 2 6" xfId="32910"/>
    <cellStyle name="Navadno 3 4 3 2 2 2 3" xfId="4156"/>
    <cellStyle name="Navadno 3 4 3 2 2 2 3 2" xfId="8382"/>
    <cellStyle name="Navadno 3 4 3 2 2 2 3 2 2" xfId="22540"/>
    <cellStyle name="Navadno 3 4 3 2 2 2 3 3" xfId="12608"/>
    <cellStyle name="Navadno 3 4 3 2 2 2 3 3 2" xfId="26766"/>
    <cellStyle name="Navadno 3 4 3 2 2 2 3 4" xfId="16866"/>
    <cellStyle name="Navadno 3 4 3 2 2 2 3 5" xfId="29691"/>
    <cellStyle name="Navadno 3 4 3 2 2 2 3 6" xfId="32911"/>
    <cellStyle name="Navadno 3 4 3 2 2 2 4" xfId="2748"/>
    <cellStyle name="Navadno 3 4 3 2 2 2 4 2" xfId="19690"/>
    <cellStyle name="Navadno 3 4 3 2 2 2 5" xfId="6974"/>
    <cellStyle name="Navadno 3 4 3 2 2 2 5 2" xfId="21132"/>
    <cellStyle name="Navadno 3 4 3 2 2 2 6" xfId="11200"/>
    <cellStyle name="Navadno 3 4 3 2 2 2 6 2" xfId="25358"/>
    <cellStyle name="Navadno 3 4 3 2 2 2 7" xfId="15458"/>
    <cellStyle name="Navadno 3 4 3 2 2 2 8" xfId="28971"/>
    <cellStyle name="Navadno 3 4 3 2 2 2 9" xfId="31083"/>
    <cellStyle name="Navadno 3 4 3 2 2 3" xfId="4860"/>
    <cellStyle name="Navadno 3 4 3 2 2 3 2" xfId="9086"/>
    <cellStyle name="Navadno 3 4 3 2 2 3 2 2" xfId="23244"/>
    <cellStyle name="Navadno 3 4 3 2 2 3 3" xfId="13312"/>
    <cellStyle name="Navadno 3 4 3 2 2 3 3 2" xfId="27470"/>
    <cellStyle name="Navadno 3 4 3 2 2 3 4" xfId="17570"/>
    <cellStyle name="Navadno 3 4 3 2 2 3 5" xfId="30027"/>
    <cellStyle name="Navadno 3 4 3 2 2 3 6" xfId="32912"/>
    <cellStyle name="Navadno 3 4 3 2 2 4" xfId="3452"/>
    <cellStyle name="Navadno 3 4 3 2 2 4 2" xfId="7678"/>
    <cellStyle name="Navadno 3 4 3 2 2 4 2 2" xfId="21836"/>
    <cellStyle name="Navadno 3 4 3 2 2 4 3" xfId="11904"/>
    <cellStyle name="Navadno 3 4 3 2 2 4 3 2" xfId="26062"/>
    <cellStyle name="Navadno 3 4 3 2 2 4 4" xfId="16162"/>
    <cellStyle name="Navadno 3 4 3 2 2 4 5" xfId="29339"/>
    <cellStyle name="Navadno 3 4 3 2 2 4 6" xfId="32913"/>
    <cellStyle name="Navadno 3 4 3 2 2 5" xfId="2044"/>
    <cellStyle name="Navadno 3 4 3 2 2 5 2" xfId="18986"/>
    <cellStyle name="Navadno 3 4 3 2 2 6" xfId="6270"/>
    <cellStyle name="Navadno 3 4 3 2 2 6 2" xfId="20428"/>
    <cellStyle name="Navadno 3 4 3 2 2 7" xfId="10496"/>
    <cellStyle name="Navadno 3 4 3 2 2 7 2" xfId="24654"/>
    <cellStyle name="Navadno 3 4 3 2 2 8" xfId="14754"/>
    <cellStyle name="Navadno 3 4 3 2 2 9" xfId="28619"/>
    <cellStyle name="Navadno 3 4 3 2 3" xfId="951"/>
    <cellStyle name="Navadno 3 4 3 2 3 10" xfId="32914"/>
    <cellStyle name="Navadno 3 4 3 2 3 2" xfId="5212"/>
    <cellStyle name="Navadno 3 4 3 2 3 2 2" xfId="9438"/>
    <cellStyle name="Navadno 3 4 3 2 3 2 2 2" xfId="23596"/>
    <cellStyle name="Navadno 3 4 3 2 3 2 3" xfId="13664"/>
    <cellStyle name="Navadno 3 4 3 2 3 2 3 2" xfId="27822"/>
    <cellStyle name="Navadno 3 4 3 2 3 2 4" xfId="17922"/>
    <cellStyle name="Navadno 3 4 3 2 3 2 5" xfId="30203"/>
    <cellStyle name="Navadno 3 4 3 2 3 2 6" xfId="32915"/>
    <cellStyle name="Navadno 3 4 3 2 3 3" xfId="3804"/>
    <cellStyle name="Navadno 3 4 3 2 3 3 2" xfId="8030"/>
    <cellStyle name="Navadno 3 4 3 2 3 3 2 2" xfId="22188"/>
    <cellStyle name="Navadno 3 4 3 2 3 3 3" xfId="12256"/>
    <cellStyle name="Navadno 3 4 3 2 3 3 3 2" xfId="26414"/>
    <cellStyle name="Navadno 3 4 3 2 3 3 4" xfId="16514"/>
    <cellStyle name="Navadno 3 4 3 2 3 3 5" xfId="29515"/>
    <cellStyle name="Navadno 3 4 3 2 3 3 6" xfId="32916"/>
    <cellStyle name="Navadno 3 4 3 2 3 4" xfId="2396"/>
    <cellStyle name="Navadno 3 4 3 2 3 4 2" xfId="19338"/>
    <cellStyle name="Navadno 3 4 3 2 3 5" xfId="6622"/>
    <cellStyle name="Navadno 3 4 3 2 3 5 2" xfId="20780"/>
    <cellStyle name="Navadno 3 4 3 2 3 6" xfId="10848"/>
    <cellStyle name="Navadno 3 4 3 2 3 6 2" xfId="25006"/>
    <cellStyle name="Navadno 3 4 3 2 3 7" xfId="15106"/>
    <cellStyle name="Navadno 3 4 3 2 3 8" xfId="28795"/>
    <cellStyle name="Navadno 3 4 3 2 3 9" xfId="30907"/>
    <cellStyle name="Navadno 3 4 3 2 4" xfId="4508"/>
    <cellStyle name="Navadno 3 4 3 2 4 2" xfId="8734"/>
    <cellStyle name="Navadno 3 4 3 2 4 2 2" xfId="22892"/>
    <cellStyle name="Navadno 3 4 3 2 4 3" xfId="12960"/>
    <cellStyle name="Navadno 3 4 3 2 4 3 2" xfId="27118"/>
    <cellStyle name="Navadno 3 4 3 2 4 4" xfId="17218"/>
    <cellStyle name="Navadno 3 4 3 2 4 5" xfId="29851"/>
    <cellStyle name="Navadno 3 4 3 2 4 6" xfId="32917"/>
    <cellStyle name="Navadno 3 4 3 2 5" xfId="3100"/>
    <cellStyle name="Navadno 3 4 3 2 5 2" xfId="7326"/>
    <cellStyle name="Navadno 3 4 3 2 5 2 2" xfId="21484"/>
    <cellStyle name="Navadno 3 4 3 2 5 3" xfId="11552"/>
    <cellStyle name="Navadno 3 4 3 2 5 3 2" xfId="25710"/>
    <cellStyle name="Navadno 3 4 3 2 5 4" xfId="15810"/>
    <cellStyle name="Navadno 3 4 3 2 5 5" xfId="29163"/>
    <cellStyle name="Navadno 3 4 3 2 5 6" xfId="32918"/>
    <cellStyle name="Navadno 3 4 3 2 6" xfId="1692"/>
    <cellStyle name="Navadno 3 4 3 2 6 2" xfId="18634"/>
    <cellStyle name="Navadno 3 4 3 2 7" xfId="5918"/>
    <cellStyle name="Navadno 3 4 3 2 7 2" xfId="20076"/>
    <cellStyle name="Navadno 3 4 3 2 8" xfId="10144"/>
    <cellStyle name="Navadno 3 4 3 2 8 2" xfId="24302"/>
    <cellStyle name="Navadno 3 4 3 2 9" xfId="14402"/>
    <cellStyle name="Navadno 3 4 3 3" xfId="340"/>
    <cellStyle name="Navadno 3 4 3 3 10" xfId="28419"/>
    <cellStyle name="Navadno 3 4 3 3 11" xfId="30603"/>
    <cellStyle name="Navadno 3 4 3 3 12" xfId="32919"/>
    <cellStyle name="Navadno 3 4 3 3 2" xfId="692"/>
    <cellStyle name="Navadno 3 4 3 3 2 10" xfId="30779"/>
    <cellStyle name="Navadno 3 4 3 3 2 11" xfId="32920"/>
    <cellStyle name="Navadno 3 4 3 3 2 2" xfId="1396"/>
    <cellStyle name="Navadno 3 4 3 3 2 2 10" xfId="32921"/>
    <cellStyle name="Navadno 3 4 3 3 2 2 2" xfId="5657"/>
    <cellStyle name="Navadno 3 4 3 3 2 2 2 2" xfId="9883"/>
    <cellStyle name="Navadno 3 4 3 3 2 2 2 2 2" xfId="24041"/>
    <cellStyle name="Navadno 3 4 3 3 2 2 2 3" xfId="14109"/>
    <cellStyle name="Navadno 3 4 3 3 2 2 2 3 2" xfId="28267"/>
    <cellStyle name="Navadno 3 4 3 3 2 2 2 4" xfId="18367"/>
    <cellStyle name="Navadno 3 4 3 3 2 2 2 5" xfId="30427"/>
    <cellStyle name="Navadno 3 4 3 3 2 2 2 6" xfId="32922"/>
    <cellStyle name="Navadno 3 4 3 3 2 2 3" xfId="4249"/>
    <cellStyle name="Navadno 3 4 3 3 2 2 3 2" xfId="8475"/>
    <cellStyle name="Navadno 3 4 3 3 2 2 3 2 2" xfId="22633"/>
    <cellStyle name="Navadno 3 4 3 3 2 2 3 3" xfId="12701"/>
    <cellStyle name="Navadno 3 4 3 3 2 2 3 3 2" xfId="26859"/>
    <cellStyle name="Navadno 3 4 3 3 2 2 3 4" xfId="16959"/>
    <cellStyle name="Navadno 3 4 3 3 2 2 3 5" xfId="29739"/>
    <cellStyle name="Navadno 3 4 3 3 2 2 3 6" xfId="32923"/>
    <cellStyle name="Navadno 3 4 3 3 2 2 4" xfId="2841"/>
    <cellStyle name="Navadno 3 4 3 3 2 2 4 2" xfId="19783"/>
    <cellStyle name="Navadno 3 4 3 3 2 2 5" xfId="7067"/>
    <cellStyle name="Navadno 3 4 3 3 2 2 5 2" xfId="21225"/>
    <cellStyle name="Navadno 3 4 3 3 2 2 6" xfId="11293"/>
    <cellStyle name="Navadno 3 4 3 3 2 2 6 2" xfId="25451"/>
    <cellStyle name="Navadno 3 4 3 3 2 2 7" xfId="15551"/>
    <cellStyle name="Navadno 3 4 3 3 2 2 8" xfId="29019"/>
    <cellStyle name="Navadno 3 4 3 3 2 2 9" xfId="31131"/>
    <cellStyle name="Navadno 3 4 3 3 2 3" xfId="4953"/>
    <cellStyle name="Navadno 3 4 3 3 2 3 2" xfId="9179"/>
    <cellStyle name="Navadno 3 4 3 3 2 3 2 2" xfId="23337"/>
    <cellStyle name="Navadno 3 4 3 3 2 3 3" xfId="13405"/>
    <cellStyle name="Navadno 3 4 3 3 2 3 3 2" xfId="27563"/>
    <cellStyle name="Navadno 3 4 3 3 2 3 4" xfId="17663"/>
    <cellStyle name="Navadno 3 4 3 3 2 3 5" xfId="30075"/>
    <cellStyle name="Navadno 3 4 3 3 2 3 6" xfId="32924"/>
    <cellStyle name="Navadno 3 4 3 3 2 4" xfId="3545"/>
    <cellStyle name="Navadno 3 4 3 3 2 4 2" xfId="7771"/>
    <cellStyle name="Navadno 3 4 3 3 2 4 2 2" xfId="21929"/>
    <cellStyle name="Navadno 3 4 3 3 2 4 3" xfId="11997"/>
    <cellStyle name="Navadno 3 4 3 3 2 4 3 2" xfId="26155"/>
    <cellStyle name="Navadno 3 4 3 3 2 4 4" xfId="16255"/>
    <cellStyle name="Navadno 3 4 3 3 2 4 5" xfId="29387"/>
    <cellStyle name="Navadno 3 4 3 3 2 4 6" xfId="32925"/>
    <cellStyle name="Navadno 3 4 3 3 2 5" xfId="2137"/>
    <cellStyle name="Navadno 3 4 3 3 2 5 2" xfId="19079"/>
    <cellStyle name="Navadno 3 4 3 3 2 6" xfId="6363"/>
    <cellStyle name="Navadno 3 4 3 3 2 6 2" xfId="20521"/>
    <cellStyle name="Navadno 3 4 3 3 2 7" xfId="10589"/>
    <cellStyle name="Navadno 3 4 3 3 2 7 2" xfId="24747"/>
    <cellStyle name="Navadno 3 4 3 3 2 8" xfId="14847"/>
    <cellStyle name="Navadno 3 4 3 3 2 9" xfId="28667"/>
    <cellStyle name="Navadno 3 4 3 3 3" xfId="1044"/>
    <cellStyle name="Navadno 3 4 3 3 3 10" xfId="32926"/>
    <cellStyle name="Navadno 3 4 3 3 3 2" xfId="5305"/>
    <cellStyle name="Navadno 3 4 3 3 3 2 2" xfId="9531"/>
    <cellStyle name="Navadno 3 4 3 3 3 2 2 2" xfId="23689"/>
    <cellStyle name="Navadno 3 4 3 3 3 2 3" xfId="13757"/>
    <cellStyle name="Navadno 3 4 3 3 3 2 3 2" xfId="27915"/>
    <cellStyle name="Navadno 3 4 3 3 3 2 4" xfId="18015"/>
    <cellStyle name="Navadno 3 4 3 3 3 2 5" xfId="30251"/>
    <cellStyle name="Navadno 3 4 3 3 3 2 6" xfId="32927"/>
    <cellStyle name="Navadno 3 4 3 3 3 3" xfId="3897"/>
    <cellStyle name="Navadno 3 4 3 3 3 3 2" xfId="8123"/>
    <cellStyle name="Navadno 3 4 3 3 3 3 2 2" xfId="22281"/>
    <cellStyle name="Navadno 3 4 3 3 3 3 3" xfId="12349"/>
    <cellStyle name="Navadno 3 4 3 3 3 3 3 2" xfId="26507"/>
    <cellStyle name="Navadno 3 4 3 3 3 3 4" xfId="16607"/>
    <cellStyle name="Navadno 3 4 3 3 3 3 5" xfId="29563"/>
    <cellStyle name="Navadno 3 4 3 3 3 3 6" xfId="32928"/>
    <cellStyle name="Navadno 3 4 3 3 3 4" xfId="2489"/>
    <cellStyle name="Navadno 3 4 3 3 3 4 2" xfId="19431"/>
    <cellStyle name="Navadno 3 4 3 3 3 5" xfId="6715"/>
    <cellStyle name="Navadno 3 4 3 3 3 5 2" xfId="20873"/>
    <cellStyle name="Navadno 3 4 3 3 3 6" xfId="10941"/>
    <cellStyle name="Navadno 3 4 3 3 3 6 2" xfId="25099"/>
    <cellStyle name="Navadno 3 4 3 3 3 7" xfId="15199"/>
    <cellStyle name="Navadno 3 4 3 3 3 8" xfId="28843"/>
    <cellStyle name="Navadno 3 4 3 3 3 9" xfId="30955"/>
    <cellStyle name="Navadno 3 4 3 3 4" xfId="4601"/>
    <cellStyle name="Navadno 3 4 3 3 4 2" xfId="8827"/>
    <cellStyle name="Navadno 3 4 3 3 4 2 2" xfId="22985"/>
    <cellStyle name="Navadno 3 4 3 3 4 3" xfId="13053"/>
    <cellStyle name="Navadno 3 4 3 3 4 3 2" xfId="27211"/>
    <cellStyle name="Navadno 3 4 3 3 4 4" xfId="17311"/>
    <cellStyle name="Navadno 3 4 3 3 4 5" xfId="29899"/>
    <cellStyle name="Navadno 3 4 3 3 4 6" xfId="32929"/>
    <cellStyle name="Navadno 3 4 3 3 5" xfId="3193"/>
    <cellStyle name="Navadno 3 4 3 3 5 2" xfId="7419"/>
    <cellStyle name="Navadno 3 4 3 3 5 2 2" xfId="21577"/>
    <cellStyle name="Navadno 3 4 3 3 5 3" xfId="11645"/>
    <cellStyle name="Navadno 3 4 3 3 5 3 2" xfId="25803"/>
    <cellStyle name="Navadno 3 4 3 3 5 4" xfId="15903"/>
    <cellStyle name="Navadno 3 4 3 3 5 5" xfId="29211"/>
    <cellStyle name="Navadno 3 4 3 3 5 6" xfId="32930"/>
    <cellStyle name="Navadno 3 4 3 3 6" xfId="1785"/>
    <cellStyle name="Navadno 3 4 3 3 6 2" xfId="18727"/>
    <cellStyle name="Navadno 3 4 3 3 7" xfId="6011"/>
    <cellStyle name="Navadno 3 4 3 3 7 2" xfId="20169"/>
    <cellStyle name="Navadno 3 4 3 3 8" xfId="10237"/>
    <cellStyle name="Navadno 3 4 3 3 8 2" xfId="24395"/>
    <cellStyle name="Navadno 3 4 3 3 9" xfId="14495"/>
    <cellStyle name="Navadno 3 4 3 4" xfId="471"/>
    <cellStyle name="Navadno 3 4 3 4 10" xfId="30667"/>
    <cellStyle name="Navadno 3 4 3 4 11" xfId="32931"/>
    <cellStyle name="Navadno 3 4 3 4 2" xfId="1175"/>
    <cellStyle name="Navadno 3 4 3 4 2 10" xfId="32932"/>
    <cellStyle name="Navadno 3 4 3 4 2 2" xfId="5436"/>
    <cellStyle name="Navadno 3 4 3 4 2 2 2" xfId="9662"/>
    <cellStyle name="Navadno 3 4 3 4 2 2 2 2" xfId="23820"/>
    <cellStyle name="Navadno 3 4 3 4 2 2 3" xfId="13888"/>
    <cellStyle name="Navadno 3 4 3 4 2 2 3 2" xfId="28046"/>
    <cellStyle name="Navadno 3 4 3 4 2 2 4" xfId="18146"/>
    <cellStyle name="Navadno 3 4 3 4 2 2 5" xfId="30315"/>
    <cellStyle name="Navadno 3 4 3 4 2 2 6" xfId="32933"/>
    <cellStyle name="Navadno 3 4 3 4 2 3" xfId="4028"/>
    <cellStyle name="Navadno 3 4 3 4 2 3 2" xfId="8254"/>
    <cellStyle name="Navadno 3 4 3 4 2 3 2 2" xfId="22412"/>
    <cellStyle name="Navadno 3 4 3 4 2 3 3" xfId="12480"/>
    <cellStyle name="Navadno 3 4 3 4 2 3 3 2" xfId="26638"/>
    <cellStyle name="Navadno 3 4 3 4 2 3 4" xfId="16738"/>
    <cellStyle name="Navadno 3 4 3 4 2 3 5" xfId="29627"/>
    <cellStyle name="Navadno 3 4 3 4 2 3 6" xfId="32934"/>
    <cellStyle name="Navadno 3 4 3 4 2 4" xfId="2620"/>
    <cellStyle name="Navadno 3 4 3 4 2 4 2" xfId="19562"/>
    <cellStyle name="Navadno 3 4 3 4 2 5" xfId="6846"/>
    <cellStyle name="Navadno 3 4 3 4 2 5 2" xfId="21004"/>
    <cellStyle name="Navadno 3 4 3 4 2 6" xfId="11072"/>
    <cellStyle name="Navadno 3 4 3 4 2 6 2" xfId="25230"/>
    <cellStyle name="Navadno 3 4 3 4 2 7" xfId="15330"/>
    <cellStyle name="Navadno 3 4 3 4 2 8" xfId="28907"/>
    <cellStyle name="Navadno 3 4 3 4 2 9" xfId="31019"/>
    <cellStyle name="Navadno 3 4 3 4 3" xfId="4732"/>
    <cellStyle name="Navadno 3 4 3 4 3 2" xfId="8958"/>
    <cellStyle name="Navadno 3 4 3 4 3 2 2" xfId="23116"/>
    <cellStyle name="Navadno 3 4 3 4 3 3" xfId="13184"/>
    <cellStyle name="Navadno 3 4 3 4 3 3 2" xfId="27342"/>
    <cellStyle name="Navadno 3 4 3 4 3 4" xfId="17442"/>
    <cellStyle name="Navadno 3 4 3 4 3 5" xfId="29963"/>
    <cellStyle name="Navadno 3 4 3 4 3 6" xfId="32935"/>
    <cellStyle name="Navadno 3 4 3 4 4" xfId="3324"/>
    <cellStyle name="Navadno 3 4 3 4 4 2" xfId="7550"/>
    <cellStyle name="Navadno 3 4 3 4 4 2 2" xfId="21708"/>
    <cellStyle name="Navadno 3 4 3 4 4 3" xfId="11776"/>
    <cellStyle name="Navadno 3 4 3 4 4 3 2" xfId="25934"/>
    <cellStyle name="Navadno 3 4 3 4 4 4" xfId="16034"/>
    <cellStyle name="Navadno 3 4 3 4 4 5" xfId="29275"/>
    <cellStyle name="Navadno 3 4 3 4 4 6" xfId="32936"/>
    <cellStyle name="Navadno 3 4 3 4 5" xfId="1916"/>
    <cellStyle name="Navadno 3 4 3 4 5 2" xfId="18858"/>
    <cellStyle name="Navadno 3 4 3 4 6" xfId="6142"/>
    <cellStyle name="Navadno 3 4 3 4 6 2" xfId="20300"/>
    <cellStyle name="Navadno 3 4 3 4 7" xfId="10368"/>
    <cellStyle name="Navadno 3 4 3 4 7 2" xfId="24526"/>
    <cellStyle name="Navadno 3 4 3 4 8" xfId="14626"/>
    <cellStyle name="Navadno 3 4 3 4 9" xfId="28555"/>
    <cellStyle name="Navadno 3 4 3 5" xfId="823"/>
    <cellStyle name="Navadno 3 4 3 5 10" xfId="32937"/>
    <cellStyle name="Navadno 3 4 3 5 2" xfId="5084"/>
    <cellStyle name="Navadno 3 4 3 5 2 2" xfId="9310"/>
    <cellStyle name="Navadno 3 4 3 5 2 2 2" xfId="23468"/>
    <cellStyle name="Navadno 3 4 3 5 2 3" xfId="13536"/>
    <cellStyle name="Navadno 3 4 3 5 2 3 2" xfId="27694"/>
    <cellStyle name="Navadno 3 4 3 5 2 4" xfId="17794"/>
    <cellStyle name="Navadno 3 4 3 5 2 5" xfId="30139"/>
    <cellStyle name="Navadno 3 4 3 5 2 6" xfId="32938"/>
    <cellStyle name="Navadno 3 4 3 5 3" xfId="3676"/>
    <cellStyle name="Navadno 3 4 3 5 3 2" xfId="7902"/>
    <cellStyle name="Navadno 3 4 3 5 3 2 2" xfId="22060"/>
    <cellStyle name="Navadno 3 4 3 5 3 3" xfId="12128"/>
    <cellStyle name="Navadno 3 4 3 5 3 3 2" xfId="26286"/>
    <cellStyle name="Navadno 3 4 3 5 3 4" xfId="16386"/>
    <cellStyle name="Navadno 3 4 3 5 3 5" xfId="29451"/>
    <cellStyle name="Navadno 3 4 3 5 3 6" xfId="32939"/>
    <cellStyle name="Navadno 3 4 3 5 4" xfId="2268"/>
    <cellStyle name="Navadno 3 4 3 5 4 2" xfId="19210"/>
    <cellStyle name="Navadno 3 4 3 5 5" xfId="6494"/>
    <cellStyle name="Navadno 3 4 3 5 5 2" xfId="20652"/>
    <cellStyle name="Navadno 3 4 3 5 6" xfId="10720"/>
    <cellStyle name="Navadno 3 4 3 5 6 2" xfId="24878"/>
    <cellStyle name="Navadno 3 4 3 5 7" xfId="14978"/>
    <cellStyle name="Navadno 3 4 3 5 8" xfId="28731"/>
    <cellStyle name="Navadno 3 4 3 5 9" xfId="30843"/>
    <cellStyle name="Navadno 3 4 3 6" xfId="4348"/>
    <cellStyle name="Navadno 3 4 3 6 2" xfId="8574"/>
    <cellStyle name="Navadno 3 4 3 6 2 2" xfId="22732"/>
    <cellStyle name="Navadno 3 4 3 6 3" xfId="12800"/>
    <cellStyle name="Navadno 3 4 3 6 3 2" xfId="26958"/>
    <cellStyle name="Navadno 3 4 3 6 4" xfId="17058"/>
    <cellStyle name="Navadno 3 4 3 6 5" xfId="29771"/>
    <cellStyle name="Navadno 3 4 3 6 6" xfId="32940"/>
    <cellStyle name="Navadno 3 4 3 7" xfId="2940"/>
    <cellStyle name="Navadno 3 4 3 7 2" xfId="7166"/>
    <cellStyle name="Navadno 3 4 3 7 2 2" xfId="21324"/>
    <cellStyle name="Navadno 3 4 3 7 3" xfId="11392"/>
    <cellStyle name="Navadno 3 4 3 7 3 2" xfId="25550"/>
    <cellStyle name="Navadno 3 4 3 7 4" xfId="15650"/>
    <cellStyle name="Navadno 3 4 3 7 5" xfId="29083"/>
    <cellStyle name="Navadno 3 4 3 7 6" xfId="32941"/>
    <cellStyle name="Navadno 3 4 3 8" xfId="1500"/>
    <cellStyle name="Navadno 3 4 3 8 2" xfId="18442"/>
    <cellStyle name="Navadno 3 4 3 9" xfId="5726"/>
    <cellStyle name="Navadno 3 4 3 9 2" xfId="19884"/>
    <cellStyle name="Navadno 3 4 4" xfId="118"/>
    <cellStyle name="Navadno 3 4 4 10" xfId="14274"/>
    <cellStyle name="Navadno 3 4 4 11" xfId="28379"/>
    <cellStyle name="Navadno 3 4 4 12" xfId="30491"/>
    <cellStyle name="Navadno 3 4 4 13" xfId="32942"/>
    <cellStyle name="Navadno 3 4 4 2" xfId="278"/>
    <cellStyle name="Navadno 3 4 4 2 10" xfId="28475"/>
    <cellStyle name="Navadno 3 4 4 2 11" xfId="30571"/>
    <cellStyle name="Navadno 3 4 4 2 12" xfId="32943"/>
    <cellStyle name="Navadno 3 4 4 2 2" xfId="631"/>
    <cellStyle name="Navadno 3 4 4 2 2 10" xfId="30747"/>
    <cellStyle name="Navadno 3 4 4 2 2 11" xfId="32944"/>
    <cellStyle name="Navadno 3 4 4 2 2 2" xfId="1335"/>
    <cellStyle name="Navadno 3 4 4 2 2 2 10" xfId="32945"/>
    <cellStyle name="Navadno 3 4 4 2 2 2 2" xfId="5596"/>
    <cellStyle name="Navadno 3 4 4 2 2 2 2 2" xfId="9822"/>
    <cellStyle name="Navadno 3 4 4 2 2 2 2 2 2" xfId="23980"/>
    <cellStyle name="Navadno 3 4 4 2 2 2 2 3" xfId="14048"/>
    <cellStyle name="Navadno 3 4 4 2 2 2 2 3 2" xfId="28206"/>
    <cellStyle name="Navadno 3 4 4 2 2 2 2 4" xfId="18306"/>
    <cellStyle name="Navadno 3 4 4 2 2 2 2 5" xfId="30395"/>
    <cellStyle name="Navadno 3 4 4 2 2 2 2 6" xfId="32946"/>
    <cellStyle name="Navadno 3 4 4 2 2 2 3" xfId="4188"/>
    <cellStyle name="Navadno 3 4 4 2 2 2 3 2" xfId="8414"/>
    <cellStyle name="Navadno 3 4 4 2 2 2 3 2 2" xfId="22572"/>
    <cellStyle name="Navadno 3 4 4 2 2 2 3 3" xfId="12640"/>
    <cellStyle name="Navadno 3 4 4 2 2 2 3 3 2" xfId="26798"/>
    <cellStyle name="Navadno 3 4 4 2 2 2 3 4" xfId="16898"/>
    <cellStyle name="Navadno 3 4 4 2 2 2 3 5" xfId="29707"/>
    <cellStyle name="Navadno 3 4 4 2 2 2 3 6" xfId="32947"/>
    <cellStyle name="Navadno 3 4 4 2 2 2 4" xfId="2780"/>
    <cellStyle name="Navadno 3 4 4 2 2 2 4 2" xfId="19722"/>
    <cellStyle name="Navadno 3 4 4 2 2 2 5" xfId="7006"/>
    <cellStyle name="Navadno 3 4 4 2 2 2 5 2" xfId="21164"/>
    <cellStyle name="Navadno 3 4 4 2 2 2 6" xfId="11232"/>
    <cellStyle name="Navadno 3 4 4 2 2 2 6 2" xfId="25390"/>
    <cellStyle name="Navadno 3 4 4 2 2 2 7" xfId="15490"/>
    <cellStyle name="Navadno 3 4 4 2 2 2 8" xfId="28987"/>
    <cellStyle name="Navadno 3 4 4 2 2 2 9" xfId="31099"/>
    <cellStyle name="Navadno 3 4 4 2 2 3" xfId="4892"/>
    <cellStyle name="Navadno 3 4 4 2 2 3 2" xfId="9118"/>
    <cellStyle name="Navadno 3 4 4 2 2 3 2 2" xfId="23276"/>
    <cellStyle name="Navadno 3 4 4 2 2 3 3" xfId="13344"/>
    <cellStyle name="Navadno 3 4 4 2 2 3 3 2" xfId="27502"/>
    <cellStyle name="Navadno 3 4 4 2 2 3 4" xfId="17602"/>
    <cellStyle name="Navadno 3 4 4 2 2 3 5" xfId="30043"/>
    <cellStyle name="Navadno 3 4 4 2 2 3 6" xfId="32948"/>
    <cellStyle name="Navadno 3 4 4 2 2 4" xfId="3484"/>
    <cellStyle name="Navadno 3 4 4 2 2 4 2" xfId="7710"/>
    <cellStyle name="Navadno 3 4 4 2 2 4 2 2" xfId="21868"/>
    <cellStyle name="Navadno 3 4 4 2 2 4 3" xfId="11936"/>
    <cellStyle name="Navadno 3 4 4 2 2 4 3 2" xfId="26094"/>
    <cellStyle name="Navadno 3 4 4 2 2 4 4" xfId="16194"/>
    <cellStyle name="Navadno 3 4 4 2 2 4 5" xfId="29355"/>
    <cellStyle name="Navadno 3 4 4 2 2 4 6" xfId="32949"/>
    <cellStyle name="Navadno 3 4 4 2 2 5" xfId="2076"/>
    <cellStyle name="Navadno 3 4 4 2 2 5 2" xfId="19018"/>
    <cellStyle name="Navadno 3 4 4 2 2 6" xfId="6302"/>
    <cellStyle name="Navadno 3 4 4 2 2 6 2" xfId="20460"/>
    <cellStyle name="Navadno 3 4 4 2 2 7" xfId="10528"/>
    <cellStyle name="Navadno 3 4 4 2 2 7 2" xfId="24686"/>
    <cellStyle name="Navadno 3 4 4 2 2 8" xfId="14786"/>
    <cellStyle name="Navadno 3 4 4 2 2 9" xfId="28635"/>
    <cellStyle name="Navadno 3 4 4 2 3" xfId="983"/>
    <cellStyle name="Navadno 3 4 4 2 3 10" xfId="32950"/>
    <cellStyle name="Navadno 3 4 4 2 3 2" xfId="5244"/>
    <cellStyle name="Navadno 3 4 4 2 3 2 2" xfId="9470"/>
    <cellStyle name="Navadno 3 4 4 2 3 2 2 2" xfId="23628"/>
    <cellStyle name="Navadno 3 4 4 2 3 2 3" xfId="13696"/>
    <cellStyle name="Navadno 3 4 4 2 3 2 3 2" xfId="27854"/>
    <cellStyle name="Navadno 3 4 4 2 3 2 4" xfId="17954"/>
    <cellStyle name="Navadno 3 4 4 2 3 2 5" xfId="30219"/>
    <cellStyle name="Navadno 3 4 4 2 3 2 6" xfId="32951"/>
    <cellStyle name="Navadno 3 4 4 2 3 3" xfId="3836"/>
    <cellStyle name="Navadno 3 4 4 2 3 3 2" xfId="8062"/>
    <cellStyle name="Navadno 3 4 4 2 3 3 2 2" xfId="22220"/>
    <cellStyle name="Navadno 3 4 4 2 3 3 3" xfId="12288"/>
    <cellStyle name="Navadno 3 4 4 2 3 3 3 2" xfId="26446"/>
    <cellStyle name="Navadno 3 4 4 2 3 3 4" xfId="16546"/>
    <cellStyle name="Navadno 3 4 4 2 3 3 5" xfId="29531"/>
    <cellStyle name="Navadno 3 4 4 2 3 3 6" xfId="32952"/>
    <cellStyle name="Navadno 3 4 4 2 3 4" xfId="2428"/>
    <cellStyle name="Navadno 3 4 4 2 3 4 2" xfId="19370"/>
    <cellStyle name="Navadno 3 4 4 2 3 5" xfId="6654"/>
    <cellStyle name="Navadno 3 4 4 2 3 5 2" xfId="20812"/>
    <cellStyle name="Navadno 3 4 4 2 3 6" xfId="10880"/>
    <cellStyle name="Navadno 3 4 4 2 3 6 2" xfId="25038"/>
    <cellStyle name="Navadno 3 4 4 2 3 7" xfId="15138"/>
    <cellStyle name="Navadno 3 4 4 2 3 8" xfId="28811"/>
    <cellStyle name="Navadno 3 4 4 2 3 9" xfId="30923"/>
    <cellStyle name="Navadno 3 4 4 2 4" xfId="4540"/>
    <cellStyle name="Navadno 3 4 4 2 4 2" xfId="8766"/>
    <cellStyle name="Navadno 3 4 4 2 4 2 2" xfId="22924"/>
    <cellStyle name="Navadno 3 4 4 2 4 3" xfId="12992"/>
    <cellStyle name="Navadno 3 4 4 2 4 3 2" xfId="27150"/>
    <cellStyle name="Navadno 3 4 4 2 4 4" xfId="17250"/>
    <cellStyle name="Navadno 3 4 4 2 4 5" xfId="29867"/>
    <cellStyle name="Navadno 3 4 4 2 4 6" xfId="32953"/>
    <cellStyle name="Navadno 3 4 4 2 5" xfId="3132"/>
    <cellStyle name="Navadno 3 4 4 2 5 2" xfId="7358"/>
    <cellStyle name="Navadno 3 4 4 2 5 2 2" xfId="21516"/>
    <cellStyle name="Navadno 3 4 4 2 5 3" xfId="11584"/>
    <cellStyle name="Navadno 3 4 4 2 5 3 2" xfId="25742"/>
    <cellStyle name="Navadno 3 4 4 2 5 4" xfId="15842"/>
    <cellStyle name="Navadno 3 4 4 2 5 5" xfId="29179"/>
    <cellStyle name="Navadno 3 4 4 2 5 6" xfId="32954"/>
    <cellStyle name="Navadno 3 4 4 2 6" xfId="1724"/>
    <cellStyle name="Navadno 3 4 4 2 6 2" xfId="18666"/>
    <cellStyle name="Navadno 3 4 4 2 7" xfId="5950"/>
    <cellStyle name="Navadno 3 4 4 2 7 2" xfId="20108"/>
    <cellStyle name="Navadno 3 4 4 2 8" xfId="10176"/>
    <cellStyle name="Navadno 3 4 4 2 8 2" xfId="24334"/>
    <cellStyle name="Navadno 3 4 4 2 9" xfId="14434"/>
    <cellStyle name="Navadno 3 4 4 3" xfId="503"/>
    <cellStyle name="Navadno 3 4 4 3 10" xfId="30683"/>
    <cellStyle name="Navadno 3 4 4 3 11" xfId="32955"/>
    <cellStyle name="Navadno 3 4 4 3 2" xfId="1207"/>
    <cellStyle name="Navadno 3 4 4 3 2 10" xfId="32956"/>
    <cellStyle name="Navadno 3 4 4 3 2 2" xfId="5468"/>
    <cellStyle name="Navadno 3 4 4 3 2 2 2" xfId="9694"/>
    <cellStyle name="Navadno 3 4 4 3 2 2 2 2" xfId="23852"/>
    <cellStyle name="Navadno 3 4 4 3 2 2 3" xfId="13920"/>
    <cellStyle name="Navadno 3 4 4 3 2 2 3 2" xfId="28078"/>
    <cellStyle name="Navadno 3 4 4 3 2 2 4" xfId="18178"/>
    <cellStyle name="Navadno 3 4 4 3 2 2 5" xfId="30331"/>
    <cellStyle name="Navadno 3 4 4 3 2 2 6" xfId="32957"/>
    <cellStyle name="Navadno 3 4 4 3 2 3" xfId="4060"/>
    <cellStyle name="Navadno 3 4 4 3 2 3 2" xfId="8286"/>
    <cellStyle name="Navadno 3 4 4 3 2 3 2 2" xfId="22444"/>
    <cellStyle name="Navadno 3 4 4 3 2 3 3" xfId="12512"/>
    <cellStyle name="Navadno 3 4 4 3 2 3 3 2" xfId="26670"/>
    <cellStyle name="Navadno 3 4 4 3 2 3 4" xfId="16770"/>
    <cellStyle name="Navadno 3 4 4 3 2 3 5" xfId="29643"/>
    <cellStyle name="Navadno 3 4 4 3 2 3 6" xfId="32958"/>
    <cellStyle name="Navadno 3 4 4 3 2 4" xfId="2652"/>
    <cellStyle name="Navadno 3 4 4 3 2 4 2" xfId="19594"/>
    <cellStyle name="Navadno 3 4 4 3 2 5" xfId="6878"/>
    <cellStyle name="Navadno 3 4 4 3 2 5 2" xfId="21036"/>
    <cellStyle name="Navadno 3 4 4 3 2 6" xfId="11104"/>
    <cellStyle name="Navadno 3 4 4 3 2 6 2" xfId="25262"/>
    <cellStyle name="Navadno 3 4 4 3 2 7" xfId="15362"/>
    <cellStyle name="Navadno 3 4 4 3 2 8" xfId="28923"/>
    <cellStyle name="Navadno 3 4 4 3 2 9" xfId="31035"/>
    <cellStyle name="Navadno 3 4 4 3 3" xfId="4764"/>
    <cellStyle name="Navadno 3 4 4 3 3 2" xfId="8990"/>
    <cellStyle name="Navadno 3 4 4 3 3 2 2" xfId="23148"/>
    <cellStyle name="Navadno 3 4 4 3 3 3" xfId="13216"/>
    <cellStyle name="Navadno 3 4 4 3 3 3 2" xfId="27374"/>
    <cellStyle name="Navadno 3 4 4 3 3 4" xfId="17474"/>
    <cellStyle name="Navadno 3 4 4 3 3 5" xfId="29979"/>
    <cellStyle name="Navadno 3 4 4 3 3 6" xfId="32959"/>
    <cellStyle name="Navadno 3 4 4 3 4" xfId="3356"/>
    <cellStyle name="Navadno 3 4 4 3 4 2" xfId="7582"/>
    <cellStyle name="Navadno 3 4 4 3 4 2 2" xfId="21740"/>
    <cellStyle name="Navadno 3 4 4 3 4 3" xfId="11808"/>
    <cellStyle name="Navadno 3 4 4 3 4 3 2" xfId="25966"/>
    <cellStyle name="Navadno 3 4 4 3 4 4" xfId="16066"/>
    <cellStyle name="Navadno 3 4 4 3 4 5" xfId="29291"/>
    <cellStyle name="Navadno 3 4 4 3 4 6" xfId="32960"/>
    <cellStyle name="Navadno 3 4 4 3 5" xfId="1948"/>
    <cellStyle name="Navadno 3 4 4 3 5 2" xfId="18890"/>
    <cellStyle name="Navadno 3 4 4 3 6" xfId="6174"/>
    <cellStyle name="Navadno 3 4 4 3 6 2" xfId="20332"/>
    <cellStyle name="Navadno 3 4 4 3 7" xfId="10400"/>
    <cellStyle name="Navadno 3 4 4 3 7 2" xfId="24558"/>
    <cellStyle name="Navadno 3 4 4 3 8" xfId="14658"/>
    <cellStyle name="Navadno 3 4 4 3 9" xfId="28571"/>
    <cellStyle name="Navadno 3 4 4 4" xfId="855"/>
    <cellStyle name="Navadno 3 4 4 4 10" xfId="32961"/>
    <cellStyle name="Navadno 3 4 4 4 2" xfId="5116"/>
    <cellStyle name="Navadno 3 4 4 4 2 2" xfId="9342"/>
    <cellStyle name="Navadno 3 4 4 4 2 2 2" xfId="23500"/>
    <cellStyle name="Navadno 3 4 4 4 2 3" xfId="13568"/>
    <cellStyle name="Navadno 3 4 4 4 2 3 2" xfId="27726"/>
    <cellStyle name="Navadno 3 4 4 4 2 4" xfId="17826"/>
    <cellStyle name="Navadno 3 4 4 4 2 5" xfId="30155"/>
    <cellStyle name="Navadno 3 4 4 4 2 6" xfId="32962"/>
    <cellStyle name="Navadno 3 4 4 4 3" xfId="3708"/>
    <cellStyle name="Navadno 3 4 4 4 3 2" xfId="7934"/>
    <cellStyle name="Navadno 3 4 4 4 3 2 2" xfId="22092"/>
    <cellStyle name="Navadno 3 4 4 4 3 3" xfId="12160"/>
    <cellStyle name="Navadno 3 4 4 4 3 3 2" xfId="26318"/>
    <cellStyle name="Navadno 3 4 4 4 3 4" xfId="16418"/>
    <cellStyle name="Navadno 3 4 4 4 3 5" xfId="29467"/>
    <cellStyle name="Navadno 3 4 4 4 3 6" xfId="32963"/>
    <cellStyle name="Navadno 3 4 4 4 4" xfId="2300"/>
    <cellStyle name="Navadno 3 4 4 4 4 2" xfId="19242"/>
    <cellStyle name="Navadno 3 4 4 4 5" xfId="6526"/>
    <cellStyle name="Navadno 3 4 4 4 5 2" xfId="20684"/>
    <cellStyle name="Navadno 3 4 4 4 6" xfId="10752"/>
    <cellStyle name="Navadno 3 4 4 4 6 2" xfId="24910"/>
    <cellStyle name="Navadno 3 4 4 4 7" xfId="15010"/>
    <cellStyle name="Navadno 3 4 4 4 8" xfId="28747"/>
    <cellStyle name="Navadno 3 4 4 4 9" xfId="30859"/>
    <cellStyle name="Navadno 3 4 4 5" xfId="4380"/>
    <cellStyle name="Navadno 3 4 4 5 2" xfId="8606"/>
    <cellStyle name="Navadno 3 4 4 5 2 2" xfId="22764"/>
    <cellStyle name="Navadno 3 4 4 5 3" xfId="12832"/>
    <cellStyle name="Navadno 3 4 4 5 3 2" xfId="26990"/>
    <cellStyle name="Navadno 3 4 4 5 4" xfId="17090"/>
    <cellStyle name="Navadno 3 4 4 5 5" xfId="29787"/>
    <cellStyle name="Navadno 3 4 4 5 6" xfId="32964"/>
    <cellStyle name="Navadno 3 4 4 6" xfId="2972"/>
    <cellStyle name="Navadno 3 4 4 6 2" xfId="7198"/>
    <cellStyle name="Navadno 3 4 4 6 2 2" xfId="21356"/>
    <cellStyle name="Navadno 3 4 4 6 3" xfId="11424"/>
    <cellStyle name="Navadno 3 4 4 6 3 2" xfId="25582"/>
    <cellStyle name="Navadno 3 4 4 6 4" xfId="15682"/>
    <cellStyle name="Navadno 3 4 4 6 5" xfId="29099"/>
    <cellStyle name="Navadno 3 4 4 6 6" xfId="32965"/>
    <cellStyle name="Navadno 3 4 4 7" xfId="1564"/>
    <cellStyle name="Navadno 3 4 4 7 2" xfId="18506"/>
    <cellStyle name="Navadno 3 4 4 8" xfId="5790"/>
    <cellStyle name="Navadno 3 4 4 8 2" xfId="19948"/>
    <cellStyle name="Navadno 3 4 4 9" xfId="10016"/>
    <cellStyle name="Navadno 3 4 4 9 2" xfId="24174"/>
    <cellStyle name="Navadno 3 4 5" xfId="48"/>
    <cellStyle name="Navadno 3 4 5 10" xfId="14242"/>
    <cellStyle name="Navadno 3 4 5 11" xfId="28347"/>
    <cellStyle name="Navadno 3 4 5 12" xfId="30459"/>
    <cellStyle name="Navadno 3 4 5 13" xfId="32966"/>
    <cellStyle name="Navadno 3 4 5 2" xfId="214"/>
    <cellStyle name="Navadno 3 4 5 2 10" xfId="28459"/>
    <cellStyle name="Navadno 3 4 5 2 11" xfId="30539"/>
    <cellStyle name="Navadno 3 4 5 2 12" xfId="32967"/>
    <cellStyle name="Navadno 3 4 5 2 2" xfId="567"/>
    <cellStyle name="Navadno 3 4 5 2 2 10" xfId="30715"/>
    <cellStyle name="Navadno 3 4 5 2 2 11" xfId="32968"/>
    <cellStyle name="Navadno 3 4 5 2 2 2" xfId="1271"/>
    <cellStyle name="Navadno 3 4 5 2 2 2 10" xfId="32969"/>
    <cellStyle name="Navadno 3 4 5 2 2 2 2" xfId="5532"/>
    <cellStyle name="Navadno 3 4 5 2 2 2 2 2" xfId="9758"/>
    <cellStyle name="Navadno 3 4 5 2 2 2 2 2 2" xfId="23916"/>
    <cellStyle name="Navadno 3 4 5 2 2 2 2 3" xfId="13984"/>
    <cellStyle name="Navadno 3 4 5 2 2 2 2 3 2" xfId="28142"/>
    <cellStyle name="Navadno 3 4 5 2 2 2 2 4" xfId="18242"/>
    <cellStyle name="Navadno 3 4 5 2 2 2 2 5" xfId="30363"/>
    <cellStyle name="Navadno 3 4 5 2 2 2 2 6" xfId="32970"/>
    <cellStyle name="Navadno 3 4 5 2 2 2 3" xfId="4124"/>
    <cellStyle name="Navadno 3 4 5 2 2 2 3 2" xfId="8350"/>
    <cellStyle name="Navadno 3 4 5 2 2 2 3 2 2" xfId="22508"/>
    <cellStyle name="Navadno 3 4 5 2 2 2 3 3" xfId="12576"/>
    <cellStyle name="Navadno 3 4 5 2 2 2 3 3 2" xfId="26734"/>
    <cellStyle name="Navadno 3 4 5 2 2 2 3 4" xfId="16834"/>
    <cellStyle name="Navadno 3 4 5 2 2 2 3 5" xfId="29675"/>
    <cellStyle name="Navadno 3 4 5 2 2 2 3 6" xfId="32971"/>
    <cellStyle name="Navadno 3 4 5 2 2 2 4" xfId="2716"/>
    <cellStyle name="Navadno 3 4 5 2 2 2 4 2" xfId="19658"/>
    <cellStyle name="Navadno 3 4 5 2 2 2 5" xfId="6942"/>
    <cellStyle name="Navadno 3 4 5 2 2 2 5 2" xfId="21100"/>
    <cellStyle name="Navadno 3 4 5 2 2 2 6" xfId="11168"/>
    <cellStyle name="Navadno 3 4 5 2 2 2 6 2" xfId="25326"/>
    <cellStyle name="Navadno 3 4 5 2 2 2 7" xfId="15426"/>
    <cellStyle name="Navadno 3 4 5 2 2 2 8" xfId="28955"/>
    <cellStyle name="Navadno 3 4 5 2 2 2 9" xfId="31067"/>
    <cellStyle name="Navadno 3 4 5 2 2 3" xfId="4828"/>
    <cellStyle name="Navadno 3 4 5 2 2 3 2" xfId="9054"/>
    <cellStyle name="Navadno 3 4 5 2 2 3 2 2" xfId="23212"/>
    <cellStyle name="Navadno 3 4 5 2 2 3 3" xfId="13280"/>
    <cellStyle name="Navadno 3 4 5 2 2 3 3 2" xfId="27438"/>
    <cellStyle name="Navadno 3 4 5 2 2 3 4" xfId="17538"/>
    <cellStyle name="Navadno 3 4 5 2 2 3 5" xfId="30011"/>
    <cellStyle name="Navadno 3 4 5 2 2 3 6" xfId="32972"/>
    <cellStyle name="Navadno 3 4 5 2 2 4" xfId="3420"/>
    <cellStyle name="Navadno 3 4 5 2 2 4 2" xfId="7646"/>
    <cellStyle name="Navadno 3 4 5 2 2 4 2 2" xfId="21804"/>
    <cellStyle name="Navadno 3 4 5 2 2 4 3" xfId="11872"/>
    <cellStyle name="Navadno 3 4 5 2 2 4 3 2" xfId="26030"/>
    <cellStyle name="Navadno 3 4 5 2 2 4 4" xfId="16130"/>
    <cellStyle name="Navadno 3 4 5 2 2 4 5" xfId="29323"/>
    <cellStyle name="Navadno 3 4 5 2 2 4 6" xfId="32973"/>
    <cellStyle name="Navadno 3 4 5 2 2 5" xfId="2012"/>
    <cellStyle name="Navadno 3 4 5 2 2 5 2" xfId="18954"/>
    <cellStyle name="Navadno 3 4 5 2 2 6" xfId="6238"/>
    <cellStyle name="Navadno 3 4 5 2 2 6 2" xfId="20396"/>
    <cellStyle name="Navadno 3 4 5 2 2 7" xfId="10464"/>
    <cellStyle name="Navadno 3 4 5 2 2 7 2" xfId="24622"/>
    <cellStyle name="Navadno 3 4 5 2 2 8" xfId="14722"/>
    <cellStyle name="Navadno 3 4 5 2 2 9" xfId="28603"/>
    <cellStyle name="Navadno 3 4 5 2 3" xfId="919"/>
    <cellStyle name="Navadno 3 4 5 2 3 10" xfId="32974"/>
    <cellStyle name="Navadno 3 4 5 2 3 2" xfId="5180"/>
    <cellStyle name="Navadno 3 4 5 2 3 2 2" xfId="9406"/>
    <cellStyle name="Navadno 3 4 5 2 3 2 2 2" xfId="23564"/>
    <cellStyle name="Navadno 3 4 5 2 3 2 3" xfId="13632"/>
    <cellStyle name="Navadno 3 4 5 2 3 2 3 2" xfId="27790"/>
    <cellStyle name="Navadno 3 4 5 2 3 2 4" xfId="17890"/>
    <cellStyle name="Navadno 3 4 5 2 3 2 5" xfId="30187"/>
    <cellStyle name="Navadno 3 4 5 2 3 2 6" xfId="32975"/>
    <cellStyle name="Navadno 3 4 5 2 3 3" xfId="3772"/>
    <cellStyle name="Navadno 3 4 5 2 3 3 2" xfId="7998"/>
    <cellStyle name="Navadno 3 4 5 2 3 3 2 2" xfId="22156"/>
    <cellStyle name="Navadno 3 4 5 2 3 3 3" xfId="12224"/>
    <cellStyle name="Navadno 3 4 5 2 3 3 3 2" xfId="26382"/>
    <cellStyle name="Navadno 3 4 5 2 3 3 4" xfId="16482"/>
    <cellStyle name="Navadno 3 4 5 2 3 3 5" xfId="29499"/>
    <cellStyle name="Navadno 3 4 5 2 3 3 6" xfId="32976"/>
    <cellStyle name="Navadno 3 4 5 2 3 4" xfId="2364"/>
    <cellStyle name="Navadno 3 4 5 2 3 4 2" xfId="19306"/>
    <cellStyle name="Navadno 3 4 5 2 3 5" xfId="6590"/>
    <cellStyle name="Navadno 3 4 5 2 3 5 2" xfId="20748"/>
    <cellStyle name="Navadno 3 4 5 2 3 6" xfId="10816"/>
    <cellStyle name="Navadno 3 4 5 2 3 6 2" xfId="24974"/>
    <cellStyle name="Navadno 3 4 5 2 3 7" xfId="15074"/>
    <cellStyle name="Navadno 3 4 5 2 3 8" xfId="28779"/>
    <cellStyle name="Navadno 3 4 5 2 3 9" xfId="30891"/>
    <cellStyle name="Navadno 3 4 5 2 4" xfId="4476"/>
    <cellStyle name="Navadno 3 4 5 2 4 2" xfId="8702"/>
    <cellStyle name="Navadno 3 4 5 2 4 2 2" xfId="22860"/>
    <cellStyle name="Navadno 3 4 5 2 4 3" xfId="12928"/>
    <cellStyle name="Navadno 3 4 5 2 4 3 2" xfId="27086"/>
    <cellStyle name="Navadno 3 4 5 2 4 4" xfId="17186"/>
    <cellStyle name="Navadno 3 4 5 2 4 5" xfId="29835"/>
    <cellStyle name="Navadno 3 4 5 2 4 6" xfId="32977"/>
    <cellStyle name="Navadno 3 4 5 2 5" xfId="3068"/>
    <cellStyle name="Navadno 3 4 5 2 5 2" xfId="7294"/>
    <cellStyle name="Navadno 3 4 5 2 5 2 2" xfId="21452"/>
    <cellStyle name="Navadno 3 4 5 2 5 3" xfId="11520"/>
    <cellStyle name="Navadno 3 4 5 2 5 3 2" xfId="25678"/>
    <cellStyle name="Navadno 3 4 5 2 5 4" xfId="15778"/>
    <cellStyle name="Navadno 3 4 5 2 5 5" xfId="29147"/>
    <cellStyle name="Navadno 3 4 5 2 5 6" xfId="32978"/>
    <cellStyle name="Navadno 3 4 5 2 6" xfId="1660"/>
    <cellStyle name="Navadno 3 4 5 2 6 2" xfId="18602"/>
    <cellStyle name="Navadno 3 4 5 2 7" xfId="5886"/>
    <cellStyle name="Navadno 3 4 5 2 7 2" xfId="20044"/>
    <cellStyle name="Navadno 3 4 5 2 8" xfId="10112"/>
    <cellStyle name="Navadno 3 4 5 2 8 2" xfId="24270"/>
    <cellStyle name="Navadno 3 4 5 2 9" xfId="14370"/>
    <cellStyle name="Navadno 3 4 5 3" xfId="439"/>
    <cellStyle name="Navadno 3 4 5 3 10" xfId="30651"/>
    <cellStyle name="Navadno 3 4 5 3 11" xfId="32979"/>
    <cellStyle name="Navadno 3 4 5 3 2" xfId="1143"/>
    <cellStyle name="Navadno 3 4 5 3 2 10" xfId="32980"/>
    <cellStyle name="Navadno 3 4 5 3 2 2" xfId="5404"/>
    <cellStyle name="Navadno 3 4 5 3 2 2 2" xfId="9630"/>
    <cellStyle name="Navadno 3 4 5 3 2 2 2 2" xfId="23788"/>
    <cellStyle name="Navadno 3 4 5 3 2 2 3" xfId="13856"/>
    <cellStyle name="Navadno 3 4 5 3 2 2 3 2" xfId="28014"/>
    <cellStyle name="Navadno 3 4 5 3 2 2 4" xfId="18114"/>
    <cellStyle name="Navadno 3 4 5 3 2 2 5" xfId="30299"/>
    <cellStyle name="Navadno 3 4 5 3 2 2 6" xfId="32981"/>
    <cellStyle name="Navadno 3 4 5 3 2 3" xfId="3996"/>
    <cellStyle name="Navadno 3 4 5 3 2 3 2" xfId="8222"/>
    <cellStyle name="Navadno 3 4 5 3 2 3 2 2" xfId="22380"/>
    <cellStyle name="Navadno 3 4 5 3 2 3 3" xfId="12448"/>
    <cellStyle name="Navadno 3 4 5 3 2 3 3 2" xfId="26606"/>
    <cellStyle name="Navadno 3 4 5 3 2 3 4" xfId="16706"/>
    <cellStyle name="Navadno 3 4 5 3 2 3 5" xfId="29611"/>
    <cellStyle name="Navadno 3 4 5 3 2 3 6" xfId="32982"/>
    <cellStyle name="Navadno 3 4 5 3 2 4" xfId="2588"/>
    <cellStyle name="Navadno 3 4 5 3 2 4 2" xfId="19530"/>
    <cellStyle name="Navadno 3 4 5 3 2 5" xfId="6814"/>
    <cellStyle name="Navadno 3 4 5 3 2 5 2" xfId="20972"/>
    <cellStyle name="Navadno 3 4 5 3 2 6" xfId="11040"/>
    <cellStyle name="Navadno 3 4 5 3 2 6 2" xfId="25198"/>
    <cellStyle name="Navadno 3 4 5 3 2 7" xfId="15298"/>
    <cellStyle name="Navadno 3 4 5 3 2 8" xfId="28891"/>
    <cellStyle name="Navadno 3 4 5 3 2 9" xfId="31003"/>
    <cellStyle name="Navadno 3 4 5 3 3" xfId="4700"/>
    <cellStyle name="Navadno 3 4 5 3 3 2" xfId="8926"/>
    <cellStyle name="Navadno 3 4 5 3 3 2 2" xfId="23084"/>
    <cellStyle name="Navadno 3 4 5 3 3 3" xfId="13152"/>
    <cellStyle name="Navadno 3 4 5 3 3 3 2" xfId="27310"/>
    <cellStyle name="Navadno 3 4 5 3 3 4" xfId="17410"/>
    <cellStyle name="Navadno 3 4 5 3 3 5" xfId="29947"/>
    <cellStyle name="Navadno 3 4 5 3 3 6" xfId="32983"/>
    <cellStyle name="Navadno 3 4 5 3 4" xfId="3292"/>
    <cellStyle name="Navadno 3 4 5 3 4 2" xfId="7518"/>
    <cellStyle name="Navadno 3 4 5 3 4 2 2" xfId="21676"/>
    <cellStyle name="Navadno 3 4 5 3 4 3" xfId="11744"/>
    <cellStyle name="Navadno 3 4 5 3 4 3 2" xfId="25902"/>
    <cellStyle name="Navadno 3 4 5 3 4 4" xfId="16002"/>
    <cellStyle name="Navadno 3 4 5 3 4 5" xfId="29259"/>
    <cellStyle name="Navadno 3 4 5 3 4 6" xfId="32984"/>
    <cellStyle name="Navadno 3 4 5 3 5" xfId="1884"/>
    <cellStyle name="Navadno 3 4 5 3 5 2" xfId="18826"/>
    <cellStyle name="Navadno 3 4 5 3 6" xfId="6110"/>
    <cellStyle name="Navadno 3 4 5 3 6 2" xfId="20268"/>
    <cellStyle name="Navadno 3 4 5 3 7" xfId="10336"/>
    <cellStyle name="Navadno 3 4 5 3 7 2" xfId="24494"/>
    <cellStyle name="Navadno 3 4 5 3 8" xfId="14594"/>
    <cellStyle name="Navadno 3 4 5 3 9" xfId="28539"/>
    <cellStyle name="Navadno 3 4 5 4" xfId="791"/>
    <cellStyle name="Navadno 3 4 5 4 10" xfId="32985"/>
    <cellStyle name="Navadno 3 4 5 4 2" xfId="5052"/>
    <cellStyle name="Navadno 3 4 5 4 2 2" xfId="9278"/>
    <cellStyle name="Navadno 3 4 5 4 2 2 2" xfId="23436"/>
    <cellStyle name="Navadno 3 4 5 4 2 3" xfId="13504"/>
    <cellStyle name="Navadno 3 4 5 4 2 3 2" xfId="27662"/>
    <cellStyle name="Navadno 3 4 5 4 2 4" xfId="17762"/>
    <cellStyle name="Navadno 3 4 5 4 2 5" xfId="30123"/>
    <cellStyle name="Navadno 3 4 5 4 2 6" xfId="32986"/>
    <cellStyle name="Navadno 3 4 5 4 3" xfId="3644"/>
    <cellStyle name="Navadno 3 4 5 4 3 2" xfId="7870"/>
    <cellStyle name="Navadno 3 4 5 4 3 2 2" xfId="22028"/>
    <cellStyle name="Navadno 3 4 5 4 3 3" xfId="12096"/>
    <cellStyle name="Navadno 3 4 5 4 3 3 2" xfId="26254"/>
    <cellStyle name="Navadno 3 4 5 4 3 4" xfId="16354"/>
    <cellStyle name="Navadno 3 4 5 4 3 5" xfId="29435"/>
    <cellStyle name="Navadno 3 4 5 4 3 6" xfId="32987"/>
    <cellStyle name="Navadno 3 4 5 4 4" xfId="2236"/>
    <cellStyle name="Navadno 3 4 5 4 4 2" xfId="19178"/>
    <cellStyle name="Navadno 3 4 5 4 5" xfId="6462"/>
    <cellStyle name="Navadno 3 4 5 4 5 2" xfId="20620"/>
    <cellStyle name="Navadno 3 4 5 4 6" xfId="10688"/>
    <cellStyle name="Navadno 3 4 5 4 6 2" xfId="24846"/>
    <cellStyle name="Navadno 3 4 5 4 7" xfId="14946"/>
    <cellStyle name="Navadno 3 4 5 4 8" xfId="28715"/>
    <cellStyle name="Navadno 3 4 5 4 9" xfId="30827"/>
    <cellStyle name="Navadno 3 4 5 5" xfId="4316"/>
    <cellStyle name="Navadno 3 4 5 5 2" xfId="8542"/>
    <cellStyle name="Navadno 3 4 5 5 2 2" xfId="22700"/>
    <cellStyle name="Navadno 3 4 5 5 3" xfId="12768"/>
    <cellStyle name="Navadno 3 4 5 5 3 2" xfId="26926"/>
    <cellStyle name="Navadno 3 4 5 5 4" xfId="17026"/>
    <cellStyle name="Navadno 3 4 5 5 5" xfId="29755"/>
    <cellStyle name="Navadno 3 4 5 5 6" xfId="32988"/>
    <cellStyle name="Navadno 3 4 5 6" xfId="2908"/>
    <cellStyle name="Navadno 3 4 5 6 2" xfId="7134"/>
    <cellStyle name="Navadno 3 4 5 6 2 2" xfId="21292"/>
    <cellStyle name="Navadno 3 4 5 6 3" xfId="11360"/>
    <cellStyle name="Navadno 3 4 5 6 3 2" xfId="25518"/>
    <cellStyle name="Navadno 3 4 5 6 4" xfId="15618"/>
    <cellStyle name="Navadno 3 4 5 6 5" xfId="29067"/>
    <cellStyle name="Navadno 3 4 5 6 6" xfId="32989"/>
    <cellStyle name="Navadno 3 4 5 7" xfId="1532"/>
    <cellStyle name="Navadno 3 4 5 7 2" xfId="18474"/>
    <cellStyle name="Navadno 3 4 5 8" xfId="5758"/>
    <cellStyle name="Navadno 3 4 5 8 2" xfId="19916"/>
    <cellStyle name="Navadno 3 4 5 9" xfId="9984"/>
    <cellStyle name="Navadno 3 4 5 9 2" xfId="24142"/>
    <cellStyle name="Navadno 3 4 6" xfId="150"/>
    <cellStyle name="Navadno 3 4 6 10" xfId="28427"/>
    <cellStyle name="Navadno 3 4 6 11" xfId="30507"/>
    <cellStyle name="Navadno 3 4 6 12" xfId="32990"/>
    <cellStyle name="Navadno 3 4 6 2" xfId="535"/>
    <cellStyle name="Navadno 3 4 6 2 10" xfId="30699"/>
    <cellStyle name="Navadno 3 4 6 2 11" xfId="32991"/>
    <cellStyle name="Navadno 3 4 6 2 2" xfId="1239"/>
    <cellStyle name="Navadno 3 4 6 2 2 10" xfId="32992"/>
    <cellStyle name="Navadno 3 4 6 2 2 2" xfId="5500"/>
    <cellStyle name="Navadno 3 4 6 2 2 2 2" xfId="9726"/>
    <cellStyle name="Navadno 3 4 6 2 2 2 2 2" xfId="23884"/>
    <cellStyle name="Navadno 3 4 6 2 2 2 3" xfId="13952"/>
    <cellStyle name="Navadno 3 4 6 2 2 2 3 2" xfId="28110"/>
    <cellStyle name="Navadno 3 4 6 2 2 2 4" xfId="18210"/>
    <cellStyle name="Navadno 3 4 6 2 2 2 5" xfId="30347"/>
    <cellStyle name="Navadno 3 4 6 2 2 2 6" xfId="32993"/>
    <cellStyle name="Navadno 3 4 6 2 2 3" xfId="4092"/>
    <cellStyle name="Navadno 3 4 6 2 2 3 2" xfId="8318"/>
    <cellStyle name="Navadno 3 4 6 2 2 3 2 2" xfId="22476"/>
    <cellStyle name="Navadno 3 4 6 2 2 3 3" xfId="12544"/>
    <cellStyle name="Navadno 3 4 6 2 2 3 3 2" xfId="26702"/>
    <cellStyle name="Navadno 3 4 6 2 2 3 4" xfId="16802"/>
    <cellStyle name="Navadno 3 4 6 2 2 3 5" xfId="29659"/>
    <cellStyle name="Navadno 3 4 6 2 2 3 6" xfId="32994"/>
    <cellStyle name="Navadno 3 4 6 2 2 4" xfId="2684"/>
    <cellStyle name="Navadno 3 4 6 2 2 4 2" xfId="19626"/>
    <cellStyle name="Navadno 3 4 6 2 2 5" xfId="6910"/>
    <cellStyle name="Navadno 3 4 6 2 2 5 2" xfId="21068"/>
    <cellStyle name="Navadno 3 4 6 2 2 6" xfId="11136"/>
    <cellStyle name="Navadno 3 4 6 2 2 6 2" xfId="25294"/>
    <cellStyle name="Navadno 3 4 6 2 2 7" xfId="15394"/>
    <cellStyle name="Navadno 3 4 6 2 2 8" xfId="28939"/>
    <cellStyle name="Navadno 3 4 6 2 2 9" xfId="31051"/>
    <cellStyle name="Navadno 3 4 6 2 3" xfId="4796"/>
    <cellStyle name="Navadno 3 4 6 2 3 2" xfId="9022"/>
    <cellStyle name="Navadno 3 4 6 2 3 2 2" xfId="23180"/>
    <cellStyle name="Navadno 3 4 6 2 3 3" xfId="13248"/>
    <cellStyle name="Navadno 3 4 6 2 3 3 2" xfId="27406"/>
    <cellStyle name="Navadno 3 4 6 2 3 4" xfId="17506"/>
    <cellStyle name="Navadno 3 4 6 2 3 5" xfId="29995"/>
    <cellStyle name="Navadno 3 4 6 2 3 6" xfId="32995"/>
    <cellStyle name="Navadno 3 4 6 2 4" xfId="3388"/>
    <cellStyle name="Navadno 3 4 6 2 4 2" xfId="7614"/>
    <cellStyle name="Navadno 3 4 6 2 4 2 2" xfId="21772"/>
    <cellStyle name="Navadno 3 4 6 2 4 3" xfId="11840"/>
    <cellStyle name="Navadno 3 4 6 2 4 3 2" xfId="25998"/>
    <cellStyle name="Navadno 3 4 6 2 4 4" xfId="16098"/>
    <cellStyle name="Navadno 3 4 6 2 4 5" xfId="29307"/>
    <cellStyle name="Navadno 3 4 6 2 4 6" xfId="32996"/>
    <cellStyle name="Navadno 3 4 6 2 5" xfId="1980"/>
    <cellStyle name="Navadno 3 4 6 2 5 2" xfId="18922"/>
    <cellStyle name="Navadno 3 4 6 2 6" xfId="6206"/>
    <cellStyle name="Navadno 3 4 6 2 6 2" xfId="20364"/>
    <cellStyle name="Navadno 3 4 6 2 7" xfId="10432"/>
    <cellStyle name="Navadno 3 4 6 2 7 2" xfId="24590"/>
    <cellStyle name="Navadno 3 4 6 2 8" xfId="14690"/>
    <cellStyle name="Navadno 3 4 6 2 9" xfId="28587"/>
    <cellStyle name="Navadno 3 4 6 3" xfId="887"/>
    <cellStyle name="Navadno 3 4 6 3 10" xfId="32997"/>
    <cellStyle name="Navadno 3 4 6 3 2" xfId="5148"/>
    <cellStyle name="Navadno 3 4 6 3 2 2" xfId="9374"/>
    <cellStyle name="Navadno 3 4 6 3 2 2 2" xfId="23532"/>
    <cellStyle name="Navadno 3 4 6 3 2 3" xfId="13600"/>
    <cellStyle name="Navadno 3 4 6 3 2 3 2" xfId="27758"/>
    <cellStyle name="Navadno 3 4 6 3 2 4" xfId="17858"/>
    <cellStyle name="Navadno 3 4 6 3 2 5" xfId="30171"/>
    <cellStyle name="Navadno 3 4 6 3 2 6" xfId="32998"/>
    <cellStyle name="Navadno 3 4 6 3 3" xfId="3740"/>
    <cellStyle name="Navadno 3 4 6 3 3 2" xfId="7966"/>
    <cellStyle name="Navadno 3 4 6 3 3 2 2" xfId="22124"/>
    <cellStyle name="Navadno 3 4 6 3 3 3" xfId="12192"/>
    <cellStyle name="Navadno 3 4 6 3 3 3 2" xfId="26350"/>
    <cellStyle name="Navadno 3 4 6 3 3 4" xfId="16450"/>
    <cellStyle name="Navadno 3 4 6 3 3 5" xfId="29483"/>
    <cellStyle name="Navadno 3 4 6 3 3 6" xfId="32999"/>
    <cellStyle name="Navadno 3 4 6 3 4" xfId="2332"/>
    <cellStyle name="Navadno 3 4 6 3 4 2" xfId="19274"/>
    <cellStyle name="Navadno 3 4 6 3 5" xfId="6558"/>
    <cellStyle name="Navadno 3 4 6 3 5 2" xfId="20716"/>
    <cellStyle name="Navadno 3 4 6 3 6" xfId="10784"/>
    <cellStyle name="Navadno 3 4 6 3 6 2" xfId="24942"/>
    <cellStyle name="Navadno 3 4 6 3 7" xfId="15042"/>
    <cellStyle name="Navadno 3 4 6 3 8" xfId="28763"/>
    <cellStyle name="Navadno 3 4 6 3 9" xfId="30875"/>
    <cellStyle name="Navadno 3 4 6 4" xfId="4412"/>
    <cellStyle name="Navadno 3 4 6 4 2" xfId="8638"/>
    <cellStyle name="Navadno 3 4 6 4 2 2" xfId="22796"/>
    <cellStyle name="Navadno 3 4 6 4 3" xfId="12864"/>
    <cellStyle name="Navadno 3 4 6 4 3 2" xfId="27022"/>
    <cellStyle name="Navadno 3 4 6 4 4" xfId="17122"/>
    <cellStyle name="Navadno 3 4 6 4 5" xfId="29803"/>
    <cellStyle name="Navadno 3 4 6 4 6" xfId="33000"/>
    <cellStyle name="Navadno 3 4 6 5" xfId="3004"/>
    <cellStyle name="Navadno 3 4 6 5 2" xfId="7230"/>
    <cellStyle name="Navadno 3 4 6 5 2 2" xfId="21388"/>
    <cellStyle name="Navadno 3 4 6 5 3" xfId="11456"/>
    <cellStyle name="Navadno 3 4 6 5 3 2" xfId="25614"/>
    <cellStyle name="Navadno 3 4 6 5 4" xfId="15714"/>
    <cellStyle name="Navadno 3 4 6 5 5" xfId="29115"/>
    <cellStyle name="Navadno 3 4 6 5 6" xfId="33001"/>
    <cellStyle name="Navadno 3 4 6 6" xfId="1596"/>
    <cellStyle name="Navadno 3 4 6 6 2" xfId="18538"/>
    <cellStyle name="Navadno 3 4 6 7" xfId="5822"/>
    <cellStyle name="Navadno 3 4 6 7 2" xfId="19980"/>
    <cellStyle name="Navadno 3 4 6 8" xfId="10048"/>
    <cellStyle name="Navadno 3 4 6 8 2" xfId="24206"/>
    <cellStyle name="Navadno 3 4 6 9" xfId="14306"/>
    <cellStyle name="Navadno 3 4 7" xfId="182"/>
    <cellStyle name="Navadno 3 4 7 10" xfId="28443"/>
    <cellStyle name="Navadno 3 4 7 11" xfId="30523"/>
    <cellStyle name="Navadno 3 4 7 12" xfId="33002"/>
    <cellStyle name="Navadno 3 4 7 2" xfId="407"/>
    <cellStyle name="Navadno 3 4 7 2 10" xfId="30635"/>
    <cellStyle name="Navadno 3 4 7 2 11" xfId="33003"/>
    <cellStyle name="Navadno 3 4 7 2 2" xfId="1111"/>
    <cellStyle name="Navadno 3 4 7 2 2 10" xfId="33004"/>
    <cellStyle name="Navadno 3 4 7 2 2 2" xfId="5372"/>
    <cellStyle name="Navadno 3 4 7 2 2 2 2" xfId="9598"/>
    <cellStyle name="Navadno 3 4 7 2 2 2 2 2" xfId="23756"/>
    <cellStyle name="Navadno 3 4 7 2 2 2 3" xfId="13824"/>
    <cellStyle name="Navadno 3 4 7 2 2 2 3 2" xfId="27982"/>
    <cellStyle name="Navadno 3 4 7 2 2 2 4" xfId="18082"/>
    <cellStyle name="Navadno 3 4 7 2 2 2 5" xfId="30283"/>
    <cellStyle name="Navadno 3 4 7 2 2 2 6" xfId="33005"/>
    <cellStyle name="Navadno 3 4 7 2 2 3" xfId="3964"/>
    <cellStyle name="Navadno 3 4 7 2 2 3 2" xfId="8190"/>
    <cellStyle name="Navadno 3 4 7 2 2 3 2 2" xfId="22348"/>
    <cellStyle name="Navadno 3 4 7 2 2 3 3" xfId="12416"/>
    <cellStyle name="Navadno 3 4 7 2 2 3 3 2" xfId="26574"/>
    <cellStyle name="Navadno 3 4 7 2 2 3 4" xfId="16674"/>
    <cellStyle name="Navadno 3 4 7 2 2 3 5" xfId="29595"/>
    <cellStyle name="Navadno 3 4 7 2 2 3 6" xfId="33006"/>
    <cellStyle name="Navadno 3 4 7 2 2 4" xfId="2556"/>
    <cellStyle name="Navadno 3 4 7 2 2 4 2" xfId="19498"/>
    <cellStyle name="Navadno 3 4 7 2 2 5" xfId="6782"/>
    <cellStyle name="Navadno 3 4 7 2 2 5 2" xfId="20940"/>
    <cellStyle name="Navadno 3 4 7 2 2 6" xfId="11008"/>
    <cellStyle name="Navadno 3 4 7 2 2 6 2" xfId="25166"/>
    <cellStyle name="Navadno 3 4 7 2 2 7" xfId="15266"/>
    <cellStyle name="Navadno 3 4 7 2 2 8" xfId="28875"/>
    <cellStyle name="Navadno 3 4 7 2 2 9" xfId="30987"/>
    <cellStyle name="Navadno 3 4 7 2 3" xfId="4668"/>
    <cellStyle name="Navadno 3 4 7 2 3 2" xfId="8894"/>
    <cellStyle name="Navadno 3 4 7 2 3 2 2" xfId="23052"/>
    <cellStyle name="Navadno 3 4 7 2 3 3" xfId="13120"/>
    <cellStyle name="Navadno 3 4 7 2 3 3 2" xfId="27278"/>
    <cellStyle name="Navadno 3 4 7 2 3 4" xfId="17378"/>
    <cellStyle name="Navadno 3 4 7 2 3 5" xfId="29931"/>
    <cellStyle name="Navadno 3 4 7 2 3 6" xfId="33007"/>
    <cellStyle name="Navadno 3 4 7 2 4" xfId="3260"/>
    <cellStyle name="Navadno 3 4 7 2 4 2" xfId="7486"/>
    <cellStyle name="Navadno 3 4 7 2 4 2 2" xfId="21644"/>
    <cellStyle name="Navadno 3 4 7 2 4 3" xfId="11712"/>
    <cellStyle name="Navadno 3 4 7 2 4 3 2" xfId="25870"/>
    <cellStyle name="Navadno 3 4 7 2 4 4" xfId="15970"/>
    <cellStyle name="Navadno 3 4 7 2 4 5" xfId="29243"/>
    <cellStyle name="Navadno 3 4 7 2 4 6" xfId="33008"/>
    <cellStyle name="Navadno 3 4 7 2 5" xfId="1852"/>
    <cellStyle name="Navadno 3 4 7 2 5 2" xfId="18794"/>
    <cellStyle name="Navadno 3 4 7 2 6" xfId="6078"/>
    <cellStyle name="Navadno 3 4 7 2 6 2" xfId="20236"/>
    <cellStyle name="Navadno 3 4 7 2 7" xfId="10304"/>
    <cellStyle name="Navadno 3 4 7 2 7 2" xfId="24462"/>
    <cellStyle name="Navadno 3 4 7 2 8" xfId="14562"/>
    <cellStyle name="Navadno 3 4 7 2 9" xfId="28523"/>
    <cellStyle name="Navadno 3 4 7 3" xfId="759"/>
    <cellStyle name="Navadno 3 4 7 3 10" xfId="33009"/>
    <cellStyle name="Navadno 3 4 7 3 2" xfId="5020"/>
    <cellStyle name="Navadno 3 4 7 3 2 2" xfId="9246"/>
    <cellStyle name="Navadno 3 4 7 3 2 2 2" xfId="23404"/>
    <cellStyle name="Navadno 3 4 7 3 2 3" xfId="13472"/>
    <cellStyle name="Navadno 3 4 7 3 2 3 2" xfId="27630"/>
    <cellStyle name="Navadno 3 4 7 3 2 4" xfId="17730"/>
    <cellStyle name="Navadno 3 4 7 3 2 5" xfId="30107"/>
    <cellStyle name="Navadno 3 4 7 3 2 6" xfId="33010"/>
    <cellStyle name="Navadno 3 4 7 3 3" xfId="3612"/>
    <cellStyle name="Navadno 3 4 7 3 3 2" xfId="7838"/>
    <cellStyle name="Navadno 3 4 7 3 3 2 2" xfId="21996"/>
    <cellStyle name="Navadno 3 4 7 3 3 3" xfId="12064"/>
    <cellStyle name="Navadno 3 4 7 3 3 3 2" xfId="26222"/>
    <cellStyle name="Navadno 3 4 7 3 3 4" xfId="16322"/>
    <cellStyle name="Navadno 3 4 7 3 3 5" xfId="29419"/>
    <cellStyle name="Navadno 3 4 7 3 3 6" xfId="33011"/>
    <cellStyle name="Navadno 3 4 7 3 4" xfId="2204"/>
    <cellStyle name="Navadno 3 4 7 3 4 2" xfId="19146"/>
    <cellStyle name="Navadno 3 4 7 3 5" xfId="6430"/>
    <cellStyle name="Navadno 3 4 7 3 5 2" xfId="20588"/>
    <cellStyle name="Navadno 3 4 7 3 6" xfId="10656"/>
    <cellStyle name="Navadno 3 4 7 3 6 2" xfId="24814"/>
    <cellStyle name="Navadno 3 4 7 3 7" xfId="14914"/>
    <cellStyle name="Navadno 3 4 7 3 8" xfId="28699"/>
    <cellStyle name="Navadno 3 4 7 3 9" xfId="30811"/>
    <cellStyle name="Navadno 3 4 7 4" xfId="4444"/>
    <cellStyle name="Navadno 3 4 7 4 2" xfId="8670"/>
    <cellStyle name="Navadno 3 4 7 4 2 2" xfId="22828"/>
    <cellStyle name="Navadno 3 4 7 4 3" xfId="12896"/>
    <cellStyle name="Navadno 3 4 7 4 3 2" xfId="27054"/>
    <cellStyle name="Navadno 3 4 7 4 4" xfId="17154"/>
    <cellStyle name="Navadno 3 4 7 4 5" xfId="29819"/>
    <cellStyle name="Navadno 3 4 7 4 6" xfId="33012"/>
    <cellStyle name="Navadno 3 4 7 5" xfId="3036"/>
    <cellStyle name="Navadno 3 4 7 5 2" xfId="7262"/>
    <cellStyle name="Navadno 3 4 7 5 2 2" xfId="21420"/>
    <cellStyle name="Navadno 3 4 7 5 3" xfId="11488"/>
    <cellStyle name="Navadno 3 4 7 5 3 2" xfId="25646"/>
    <cellStyle name="Navadno 3 4 7 5 4" xfId="15746"/>
    <cellStyle name="Navadno 3 4 7 5 5" xfId="29131"/>
    <cellStyle name="Navadno 3 4 7 5 6" xfId="33013"/>
    <cellStyle name="Navadno 3 4 7 6" xfId="1628"/>
    <cellStyle name="Navadno 3 4 7 6 2" xfId="18570"/>
    <cellStyle name="Navadno 3 4 7 7" xfId="5854"/>
    <cellStyle name="Navadno 3 4 7 7 2" xfId="20012"/>
    <cellStyle name="Navadno 3 4 7 8" xfId="10080"/>
    <cellStyle name="Navadno 3 4 7 8 2" xfId="24238"/>
    <cellStyle name="Navadno 3 4 7 9" xfId="14338"/>
    <cellStyle name="Navadno 3 4 8" xfId="319"/>
    <cellStyle name="Navadno 3 4 8 10" xfId="28490"/>
    <cellStyle name="Navadno 3 4 8 11" xfId="30590"/>
    <cellStyle name="Navadno 3 4 8 12" xfId="33014"/>
    <cellStyle name="Navadno 3 4 8 2" xfId="671"/>
    <cellStyle name="Navadno 3 4 8 2 10" xfId="30766"/>
    <cellStyle name="Navadno 3 4 8 2 11" xfId="33015"/>
    <cellStyle name="Navadno 3 4 8 2 2" xfId="1375"/>
    <cellStyle name="Navadno 3 4 8 2 2 10" xfId="33016"/>
    <cellStyle name="Navadno 3 4 8 2 2 2" xfId="5636"/>
    <cellStyle name="Navadno 3 4 8 2 2 2 2" xfId="9862"/>
    <cellStyle name="Navadno 3 4 8 2 2 2 2 2" xfId="24020"/>
    <cellStyle name="Navadno 3 4 8 2 2 2 3" xfId="14088"/>
    <cellStyle name="Navadno 3 4 8 2 2 2 3 2" xfId="28246"/>
    <cellStyle name="Navadno 3 4 8 2 2 2 4" xfId="18346"/>
    <cellStyle name="Navadno 3 4 8 2 2 2 5" xfId="30414"/>
    <cellStyle name="Navadno 3 4 8 2 2 2 6" xfId="33017"/>
    <cellStyle name="Navadno 3 4 8 2 2 3" xfId="4228"/>
    <cellStyle name="Navadno 3 4 8 2 2 3 2" xfId="8454"/>
    <cellStyle name="Navadno 3 4 8 2 2 3 2 2" xfId="22612"/>
    <cellStyle name="Navadno 3 4 8 2 2 3 3" xfId="12680"/>
    <cellStyle name="Navadno 3 4 8 2 2 3 3 2" xfId="26838"/>
    <cellStyle name="Navadno 3 4 8 2 2 3 4" xfId="16938"/>
    <cellStyle name="Navadno 3 4 8 2 2 3 5" xfId="29726"/>
    <cellStyle name="Navadno 3 4 8 2 2 3 6" xfId="33018"/>
    <cellStyle name="Navadno 3 4 8 2 2 4" xfId="2820"/>
    <cellStyle name="Navadno 3 4 8 2 2 4 2" xfId="19762"/>
    <cellStyle name="Navadno 3 4 8 2 2 5" xfId="7046"/>
    <cellStyle name="Navadno 3 4 8 2 2 5 2" xfId="21204"/>
    <cellStyle name="Navadno 3 4 8 2 2 6" xfId="11272"/>
    <cellStyle name="Navadno 3 4 8 2 2 6 2" xfId="25430"/>
    <cellStyle name="Navadno 3 4 8 2 2 7" xfId="15530"/>
    <cellStyle name="Navadno 3 4 8 2 2 8" xfId="29006"/>
    <cellStyle name="Navadno 3 4 8 2 2 9" xfId="31118"/>
    <cellStyle name="Navadno 3 4 8 2 3" xfId="4932"/>
    <cellStyle name="Navadno 3 4 8 2 3 2" xfId="9158"/>
    <cellStyle name="Navadno 3 4 8 2 3 2 2" xfId="23316"/>
    <cellStyle name="Navadno 3 4 8 2 3 3" xfId="13384"/>
    <cellStyle name="Navadno 3 4 8 2 3 3 2" xfId="27542"/>
    <cellStyle name="Navadno 3 4 8 2 3 4" xfId="17642"/>
    <cellStyle name="Navadno 3 4 8 2 3 5" xfId="30062"/>
    <cellStyle name="Navadno 3 4 8 2 3 6" xfId="33019"/>
    <cellStyle name="Navadno 3 4 8 2 4" xfId="3524"/>
    <cellStyle name="Navadno 3 4 8 2 4 2" xfId="7750"/>
    <cellStyle name="Navadno 3 4 8 2 4 2 2" xfId="21908"/>
    <cellStyle name="Navadno 3 4 8 2 4 3" xfId="11976"/>
    <cellStyle name="Navadno 3 4 8 2 4 3 2" xfId="26134"/>
    <cellStyle name="Navadno 3 4 8 2 4 4" xfId="16234"/>
    <cellStyle name="Navadno 3 4 8 2 4 5" xfId="29374"/>
    <cellStyle name="Navadno 3 4 8 2 4 6" xfId="33020"/>
    <cellStyle name="Navadno 3 4 8 2 5" xfId="2116"/>
    <cellStyle name="Navadno 3 4 8 2 5 2" xfId="19058"/>
    <cellStyle name="Navadno 3 4 8 2 6" xfId="6342"/>
    <cellStyle name="Navadno 3 4 8 2 6 2" xfId="20500"/>
    <cellStyle name="Navadno 3 4 8 2 7" xfId="10568"/>
    <cellStyle name="Navadno 3 4 8 2 7 2" xfId="24726"/>
    <cellStyle name="Navadno 3 4 8 2 8" xfId="14826"/>
    <cellStyle name="Navadno 3 4 8 2 9" xfId="28654"/>
    <cellStyle name="Navadno 3 4 8 3" xfId="1023"/>
    <cellStyle name="Navadno 3 4 8 3 10" xfId="33021"/>
    <cellStyle name="Navadno 3 4 8 3 2" xfId="5284"/>
    <cellStyle name="Navadno 3 4 8 3 2 2" xfId="9510"/>
    <cellStyle name="Navadno 3 4 8 3 2 2 2" xfId="23668"/>
    <cellStyle name="Navadno 3 4 8 3 2 3" xfId="13736"/>
    <cellStyle name="Navadno 3 4 8 3 2 3 2" xfId="27894"/>
    <cellStyle name="Navadno 3 4 8 3 2 4" xfId="17994"/>
    <cellStyle name="Navadno 3 4 8 3 2 5" xfId="30238"/>
    <cellStyle name="Navadno 3 4 8 3 2 6" xfId="33022"/>
    <cellStyle name="Navadno 3 4 8 3 3" xfId="3876"/>
    <cellStyle name="Navadno 3 4 8 3 3 2" xfId="8102"/>
    <cellStyle name="Navadno 3 4 8 3 3 2 2" xfId="22260"/>
    <cellStyle name="Navadno 3 4 8 3 3 3" xfId="12328"/>
    <cellStyle name="Navadno 3 4 8 3 3 3 2" xfId="26486"/>
    <cellStyle name="Navadno 3 4 8 3 3 4" xfId="16586"/>
    <cellStyle name="Navadno 3 4 8 3 3 5" xfId="29550"/>
    <cellStyle name="Navadno 3 4 8 3 3 6" xfId="33023"/>
    <cellStyle name="Navadno 3 4 8 3 4" xfId="2468"/>
    <cellStyle name="Navadno 3 4 8 3 4 2" xfId="19410"/>
    <cellStyle name="Navadno 3 4 8 3 5" xfId="6694"/>
    <cellStyle name="Navadno 3 4 8 3 5 2" xfId="20852"/>
    <cellStyle name="Navadno 3 4 8 3 6" xfId="10920"/>
    <cellStyle name="Navadno 3 4 8 3 6 2" xfId="25078"/>
    <cellStyle name="Navadno 3 4 8 3 7" xfId="15178"/>
    <cellStyle name="Navadno 3 4 8 3 8" xfId="28830"/>
    <cellStyle name="Navadno 3 4 8 3 9" xfId="30942"/>
    <cellStyle name="Navadno 3 4 8 4" xfId="4580"/>
    <cellStyle name="Navadno 3 4 8 4 2" xfId="8806"/>
    <cellStyle name="Navadno 3 4 8 4 2 2" xfId="22964"/>
    <cellStyle name="Navadno 3 4 8 4 3" xfId="13032"/>
    <cellStyle name="Navadno 3 4 8 4 3 2" xfId="27190"/>
    <cellStyle name="Navadno 3 4 8 4 4" xfId="17290"/>
    <cellStyle name="Navadno 3 4 8 4 5" xfId="29886"/>
    <cellStyle name="Navadno 3 4 8 4 6" xfId="33024"/>
    <cellStyle name="Navadno 3 4 8 5" xfId="3172"/>
    <cellStyle name="Navadno 3 4 8 5 2" xfId="7398"/>
    <cellStyle name="Navadno 3 4 8 5 2 2" xfId="21556"/>
    <cellStyle name="Navadno 3 4 8 5 3" xfId="11624"/>
    <cellStyle name="Navadno 3 4 8 5 3 2" xfId="25782"/>
    <cellStyle name="Navadno 3 4 8 5 4" xfId="15882"/>
    <cellStyle name="Navadno 3 4 8 5 5" xfId="29198"/>
    <cellStyle name="Navadno 3 4 8 5 6" xfId="33025"/>
    <cellStyle name="Navadno 3 4 8 6" xfId="1764"/>
    <cellStyle name="Navadno 3 4 8 6 2" xfId="18706"/>
    <cellStyle name="Navadno 3 4 8 7" xfId="5990"/>
    <cellStyle name="Navadno 3 4 8 7 2" xfId="20148"/>
    <cellStyle name="Navadno 3 4 8 8" xfId="10216"/>
    <cellStyle name="Navadno 3 4 8 8 2" xfId="24374"/>
    <cellStyle name="Navadno 3 4 8 9" xfId="14474"/>
    <cellStyle name="Navadno 3 4 9" xfId="375"/>
    <cellStyle name="Navadno 3 4 9 10" xfId="30619"/>
    <cellStyle name="Navadno 3 4 9 11" xfId="33026"/>
    <cellStyle name="Navadno 3 4 9 2" xfId="1079"/>
    <cellStyle name="Navadno 3 4 9 2 10" xfId="33027"/>
    <cellStyle name="Navadno 3 4 9 2 2" xfId="5340"/>
    <cellStyle name="Navadno 3 4 9 2 2 2" xfId="9566"/>
    <cellStyle name="Navadno 3 4 9 2 2 2 2" xfId="23724"/>
    <cellStyle name="Navadno 3 4 9 2 2 3" xfId="13792"/>
    <cellStyle name="Navadno 3 4 9 2 2 3 2" xfId="27950"/>
    <cellStyle name="Navadno 3 4 9 2 2 4" xfId="18050"/>
    <cellStyle name="Navadno 3 4 9 2 2 5" xfId="30267"/>
    <cellStyle name="Navadno 3 4 9 2 2 6" xfId="33028"/>
    <cellStyle name="Navadno 3 4 9 2 3" xfId="3932"/>
    <cellStyle name="Navadno 3 4 9 2 3 2" xfId="8158"/>
    <cellStyle name="Navadno 3 4 9 2 3 2 2" xfId="22316"/>
    <cellStyle name="Navadno 3 4 9 2 3 3" xfId="12384"/>
    <cellStyle name="Navadno 3 4 9 2 3 3 2" xfId="26542"/>
    <cellStyle name="Navadno 3 4 9 2 3 4" xfId="16642"/>
    <cellStyle name="Navadno 3 4 9 2 3 5" xfId="29579"/>
    <cellStyle name="Navadno 3 4 9 2 3 6" xfId="33029"/>
    <cellStyle name="Navadno 3 4 9 2 4" xfId="2524"/>
    <cellStyle name="Navadno 3 4 9 2 4 2" xfId="19466"/>
    <cellStyle name="Navadno 3 4 9 2 5" xfId="6750"/>
    <cellStyle name="Navadno 3 4 9 2 5 2" xfId="20908"/>
    <cellStyle name="Navadno 3 4 9 2 6" xfId="10976"/>
    <cellStyle name="Navadno 3 4 9 2 6 2" xfId="25134"/>
    <cellStyle name="Navadno 3 4 9 2 7" xfId="15234"/>
    <cellStyle name="Navadno 3 4 9 2 8" xfId="28859"/>
    <cellStyle name="Navadno 3 4 9 2 9" xfId="30971"/>
    <cellStyle name="Navadno 3 4 9 3" xfId="4636"/>
    <cellStyle name="Navadno 3 4 9 3 2" xfId="8862"/>
    <cellStyle name="Navadno 3 4 9 3 2 2" xfId="23020"/>
    <cellStyle name="Navadno 3 4 9 3 3" xfId="13088"/>
    <cellStyle name="Navadno 3 4 9 3 3 2" xfId="27246"/>
    <cellStyle name="Navadno 3 4 9 3 4" xfId="17346"/>
    <cellStyle name="Navadno 3 4 9 3 5" xfId="29915"/>
    <cellStyle name="Navadno 3 4 9 3 6" xfId="33030"/>
    <cellStyle name="Navadno 3 4 9 4" xfId="3228"/>
    <cellStyle name="Navadno 3 4 9 4 2" xfId="7454"/>
    <cellStyle name="Navadno 3 4 9 4 2 2" xfId="21612"/>
    <cellStyle name="Navadno 3 4 9 4 3" xfId="11680"/>
    <cellStyle name="Navadno 3 4 9 4 3 2" xfId="25838"/>
    <cellStyle name="Navadno 3 4 9 4 4" xfId="15938"/>
    <cellStyle name="Navadno 3 4 9 4 5" xfId="29227"/>
    <cellStyle name="Navadno 3 4 9 4 6" xfId="33031"/>
    <cellStyle name="Navadno 3 4 9 5" xfId="1820"/>
    <cellStyle name="Navadno 3 4 9 5 2" xfId="18762"/>
    <cellStyle name="Navadno 3 4 9 6" xfId="6046"/>
    <cellStyle name="Navadno 3 4 9 6 2" xfId="20204"/>
    <cellStyle name="Navadno 3 4 9 7" xfId="10272"/>
    <cellStyle name="Navadno 3 4 9 7 2" xfId="24430"/>
    <cellStyle name="Navadno 3 4 9 8" xfId="14530"/>
    <cellStyle name="Navadno 3 4 9 9" xfId="28507"/>
    <cellStyle name="Navadno 3 5" xfId="24"/>
    <cellStyle name="Navadno 3 5 10" xfId="1439"/>
    <cellStyle name="Navadno 3 5 10 2" xfId="4292"/>
    <cellStyle name="Navadno 3 5 10 2 2" xfId="19826"/>
    <cellStyle name="Navadno 3 5 10 3" xfId="8518"/>
    <cellStyle name="Navadno 3 5 10 3 2" xfId="22676"/>
    <cellStyle name="Navadno 3 5 10 4" xfId="12744"/>
    <cellStyle name="Navadno 3 5 10 4 2" xfId="26902"/>
    <cellStyle name="Navadno 3 5 10 5" xfId="17002"/>
    <cellStyle name="Navadno 3 5 10 6" xfId="29039"/>
    <cellStyle name="Navadno 3 5 10 7" xfId="33033"/>
    <cellStyle name="Navadno 3 5 11" xfId="2884"/>
    <cellStyle name="Navadno 3 5 11 2" xfId="7110"/>
    <cellStyle name="Navadno 3 5 11 2 2" xfId="21268"/>
    <cellStyle name="Navadno 3 5 11 3" xfId="11336"/>
    <cellStyle name="Navadno 3 5 11 3 2" xfId="25494"/>
    <cellStyle name="Navadno 3 5 11 4" xfId="15594"/>
    <cellStyle name="Navadno 3 5 11 5" xfId="29055"/>
    <cellStyle name="Navadno 3 5 11 6" xfId="33034"/>
    <cellStyle name="Navadno 3 5 12" xfId="1476"/>
    <cellStyle name="Navadno 3 5 12 2" xfId="18418"/>
    <cellStyle name="Navadno 3 5 13" xfId="5702"/>
    <cellStyle name="Navadno 3 5 13 2" xfId="19860"/>
    <cellStyle name="Navadno 3 5 14" xfId="9928"/>
    <cellStyle name="Navadno 3 5 14 2" xfId="24086"/>
    <cellStyle name="Navadno 3 5 15" xfId="14152"/>
    <cellStyle name="Navadno 3 5 15 2" xfId="28310"/>
    <cellStyle name="Navadno 3 5 16" xfId="14186"/>
    <cellStyle name="Navadno 3 5 17" xfId="28335"/>
    <cellStyle name="Navadno 3 5 18" xfId="30447"/>
    <cellStyle name="Navadno 3 5 19" xfId="33032"/>
    <cellStyle name="Navadno 3 5 2" xfId="94"/>
    <cellStyle name="Navadno 3 5 2 10" xfId="9960"/>
    <cellStyle name="Navadno 3 5 2 10 2" xfId="24118"/>
    <cellStyle name="Navadno 3 5 2 11" xfId="14218"/>
    <cellStyle name="Navadno 3 5 2 12" xfId="28367"/>
    <cellStyle name="Navadno 3 5 2 13" xfId="30479"/>
    <cellStyle name="Navadno 3 5 2 14" xfId="33035"/>
    <cellStyle name="Navadno 3 5 2 2" xfId="254"/>
    <cellStyle name="Navadno 3 5 2 2 10" xfId="28399"/>
    <cellStyle name="Navadno 3 5 2 2 11" xfId="30559"/>
    <cellStyle name="Navadno 3 5 2 2 12" xfId="33036"/>
    <cellStyle name="Navadno 3 5 2 2 2" xfId="607"/>
    <cellStyle name="Navadno 3 5 2 2 2 10" xfId="30735"/>
    <cellStyle name="Navadno 3 5 2 2 2 11" xfId="33037"/>
    <cellStyle name="Navadno 3 5 2 2 2 2" xfId="1311"/>
    <cellStyle name="Navadno 3 5 2 2 2 2 10" xfId="33038"/>
    <cellStyle name="Navadno 3 5 2 2 2 2 2" xfId="5572"/>
    <cellStyle name="Navadno 3 5 2 2 2 2 2 2" xfId="9798"/>
    <cellStyle name="Navadno 3 5 2 2 2 2 2 2 2" xfId="23956"/>
    <cellStyle name="Navadno 3 5 2 2 2 2 2 3" xfId="14024"/>
    <cellStyle name="Navadno 3 5 2 2 2 2 2 3 2" xfId="28182"/>
    <cellStyle name="Navadno 3 5 2 2 2 2 2 4" xfId="18282"/>
    <cellStyle name="Navadno 3 5 2 2 2 2 2 5" xfId="30383"/>
    <cellStyle name="Navadno 3 5 2 2 2 2 2 6" xfId="33039"/>
    <cellStyle name="Navadno 3 5 2 2 2 2 3" xfId="4164"/>
    <cellStyle name="Navadno 3 5 2 2 2 2 3 2" xfId="8390"/>
    <cellStyle name="Navadno 3 5 2 2 2 2 3 2 2" xfId="22548"/>
    <cellStyle name="Navadno 3 5 2 2 2 2 3 3" xfId="12616"/>
    <cellStyle name="Navadno 3 5 2 2 2 2 3 3 2" xfId="26774"/>
    <cellStyle name="Navadno 3 5 2 2 2 2 3 4" xfId="16874"/>
    <cellStyle name="Navadno 3 5 2 2 2 2 3 5" xfId="29695"/>
    <cellStyle name="Navadno 3 5 2 2 2 2 3 6" xfId="33040"/>
    <cellStyle name="Navadno 3 5 2 2 2 2 4" xfId="2756"/>
    <cellStyle name="Navadno 3 5 2 2 2 2 4 2" xfId="19698"/>
    <cellStyle name="Navadno 3 5 2 2 2 2 5" xfId="6982"/>
    <cellStyle name="Navadno 3 5 2 2 2 2 5 2" xfId="21140"/>
    <cellStyle name="Navadno 3 5 2 2 2 2 6" xfId="11208"/>
    <cellStyle name="Navadno 3 5 2 2 2 2 6 2" xfId="25366"/>
    <cellStyle name="Navadno 3 5 2 2 2 2 7" xfId="15466"/>
    <cellStyle name="Navadno 3 5 2 2 2 2 8" xfId="28975"/>
    <cellStyle name="Navadno 3 5 2 2 2 2 9" xfId="31087"/>
    <cellStyle name="Navadno 3 5 2 2 2 3" xfId="4868"/>
    <cellStyle name="Navadno 3 5 2 2 2 3 2" xfId="9094"/>
    <cellStyle name="Navadno 3 5 2 2 2 3 2 2" xfId="23252"/>
    <cellStyle name="Navadno 3 5 2 2 2 3 3" xfId="13320"/>
    <cellStyle name="Navadno 3 5 2 2 2 3 3 2" xfId="27478"/>
    <cellStyle name="Navadno 3 5 2 2 2 3 4" xfId="17578"/>
    <cellStyle name="Navadno 3 5 2 2 2 3 5" xfId="30031"/>
    <cellStyle name="Navadno 3 5 2 2 2 3 6" xfId="33041"/>
    <cellStyle name="Navadno 3 5 2 2 2 4" xfId="3460"/>
    <cellStyle name="Navadno 3 5 2 2 2 4 2" xfId="7686"/>
    <cellStyle name="Navadno 3 5 2 2 2 4 2 2" xfId="21844"/>
    <cellStyle name="Navadno 3 5 2 2 2 4 3" xfId="11912"/>
    <cellStyle name="Navadno 3 5 2 2 2 4 3 2" xfId="26070"/>
    <cellStyle name="Navadno 3 5 2 2 2 4 4" xfId="16170"/>
    <cellStyle name="Navadno 3 5 2 2 2 4 5" xfId="29343"/>
    <cellStyle name="Navadno 3 5 2 2 2 4 6" xfId="33042"/>
    <cellStyle name="Navadno 3 5 2 2 2 5" xfId="2052"/>
    <cellStyle name="Navadno 3 5 2 2 2 5 2" xfId="18994"/>
    <cellStyle name="Navadno 3 5 2 2 2 6" xfId="6278"/>
    <cellStyle name="Navadno 3 5 2 2 2 6 2" xfId="20436"/>
    <cellStyle name="Navadno 3 5 2 2 2 7" xfId="10504"/>
    <cellStyle name="Navadno 3 5 2 2 2 7 2" xfId="24662"/>
    <cellStyle name="Navadno 3 5 2 2 2 8" xfId="14762"/>
    <cellStyle name="Navadno 3 5 2 2 2 9" xfId="28623"/>
    <cellStyle name="Navadno 3 5 2 2 3" xfId="959"/>
    <cellStyle name="Navadno 3 5 2 2 3 10" xfId="33043"/>
    <cellStyle name="Navadno 3 5 2 2 3 2" xfId="5220"/>
    <cellStyle name="Navadno 3 5 2 2 3 2 2" xfId="9446"/>
    <cellStyle name="Navadno 3 5 2 2 3 2 2 2" xfId="23604"/>
    <cellStyle name="Navadno 3 5 2 2 3 2 3" xfId="13672"/>
    <cellStyle name="Navadno 3 5 2 2 3 2 3 2" xfId="27830"/>
    <cellStyle name="Navadno 3 5 2 2 3 2 4" xfId="17930"/>
    <cellStyle name="Navadno 3 5 2 2 3 2 5" xfId="30207"/>
    <cellStyle name="Navadno 3 5 2 2 3 2 6" xfId="33044"/>
    <cellStyle name="Navadno 3 5 2 2 3 3" xfId="3812"/>
    <cellStyle name="Navadno 3 5 2 2 3 3 2" xfId="8038"/>
    <cellStyle name="Navadno 3 5 2 2 3 3 2 2" xfId="22196"/>
    <cellStyle name="Navadno 3 5 2 2 3 3 3" xfId="12264"/>
    <cellStyle name="Navadno 3 5 2 2 3 3 3 2" xfId="26422"/>
    <cellStyle name="Navadno 3 5 2 2 3 3 4" xfId="16522"/>
    <cellStyle name="Navadno 3 5 2 2 3 3 5" xfId="29519"/>
    <cellStyle name="Navadno 3 5 2 2 3 3 6" xfId="33045"/>
    <cellStyle name="Navadno 3 5 2 2 3 4" xfId="2404"/>
    <cellStyle name="Navadno 3 5 2 2 3 4 2" xfId="19346"/>
    <cellStyle name="Navadno 3 5 2 2 3 5" xfId="6630"/>
    <cellStyle name="Navadno 3 5 2 2 3 5 2" xfId="20788"/>
    <cellStyle name="Navadno 3 5 2 2 3 6" xfId="10856"/>
    <cellStyle name="Navadno 3 5 2 2 3 6 2" xfId="25014"/>
    <cellStyle name="Navadno 3 5 2 2 3 7" xfId="15114"/>
    <cellStyle name="Navadno 3 5 2 2 3 8" xfId="28799"/>
    <cellStyle name="Navadno 3 5 2 2 3 9" xfId="30911"/>
    <cellStyle name="Navadno 3 5 2 2 4" xfId="4516"/>
    <cellStyle name="Navadno 3 5 2 2 4 2" xfId="8742"/>
    <cellStyle name="Navadno 3 5 2 2 4 2 2" xfId="22900"/>
    <cellStyle name="Navadno 3 5 2 2 4 3" xfId="12968"/>
    <cellStyle name="Navadno 3 5 2 2 4 3 2" xfId="27126"/>
    <cellStyle name="Navadno 3 5 2 2 4 4" xfId="17226"/>
    <cellStyle name="Navadno 3 5 2 2 4 5" xfId="29855"/>
    <cellStyle name="Navadno 3 5 2 2 4 6" xfId="33046"/>
    <cellStyle name="Navadno 3 5 2 2 5" xfId="3108"/>
    <cellStyle name="Navadno 3 5 2 2 5 2" xfId="7334"/>
    <cellStyle name="Navadno 3 5 2 2 5 2 2" xfId="21492"/>
    <cellStyle name="Navadno 3 5 2 2 5 3" xfId="11560"/>
    <cellStyle name="Navadno 3 5 2 2 5 3 2" xfId="25718"/>
    <cellStyle name="Navadno 3 5 2 2 5 4" xfId="15818"/>
    <cellStyle name="Navadno 3 5 2 2 5 5" xfId="29167"/>
    <cellStyle name="Navadno 3 5 2 2 5 6" xfId="33047"/>
    <cellStyle name="Navadno 3 5 2 2 6" xfId="1700"/>
    <cellStyle name="Navadno 3 5 2 2 6 2" xfId="18642"/>
    <cellStyle name="Navadno 3 5 2 2 7" xfId="5926"/>
    <cellStyle name="Navadno 3 5 2 2 7 2" xfId="20084"/>
    <cellStyle name="Navadno 3 5 2 2 8" xfId="10152"/>
    <cellStyle name="Navadno 3 5 2 2 8 2" xfId="24310"/>
    <cellStyle name="Navadno 3 5 2 2 9" xfId="14410"/>
    <cellStyle name="Navadno 3 5 2 3" xfId="357"/>
    <cellStyle name="Navadno 3 5 2 3 10" xfId="28422"/>
    <cellStyle name="Navadno 3 5 2 3 11" xfId="30612"/>
    <cellStyle name="Navadno 3 5 2 3 12" xfId="33048"/>
    <cellStyle name="Navadno 3 5 2 3 2" xfId="709"/>
    <cellStyle name="Navadno 3 5 2 3 2 10" xfId="30788"/>
    <cellStyle name="Navadno 3 5 2 3 2 11" xfId="33049"/>
    <cellStyle name="Navadno 3 5 2 3 2 2" xfId="1413"/>
    <cellStyle name="Navadno 3 5 2 3 2 2 10" xfId="33050"/>
    <cellStyle name="Navadno 3 5 2 3 2 2 2" xfId="5674"/>
    <cellStyle name="Navadno 3 5 2 3 2 2 2 2" xfId="9900"/>
    <cellStyle name="Navadno 3 5 2 3 2 2 2 2 2" xfId="24058"/>
    <cellStyle name="Navadno 3 5 2 3 2 2 2 3" xfId="14126"/>
    <cellStyle name="Navadno 3 5 2 3 2 2 2 3 2" xfId="28284"/>
    <cellStyle name="Navadno 3 5 2 3 2 2 2 4" xfId="18384"/>
    <cellStyle name="Navadno 3 5 2 3 2 2 2 5" xfId="30436"/>
    <cellStyle name="Navadno 3 5 2 3 2 2 2 6" xfId="33051"/>
    <cellStyle name="Navadno 3 5 2 3 2 2 3" xfId="4266"/>
    <cellStyle name="Navadno 3 5 2 3 2 2 3 2" xfId="8492"/>
    <cellStyle name="Navadno 3 5 2 3 2 2 3 2 2" xfId="22650"/>
    <cellStyle name="Navadno 3 5 2 3 2 2 3 3" xfId="12718"/>
    <cellStyle name="Navadno 3 5 2 3 2 2 3 3 2" xfId="26876"/>
    <cellStyle name="Navadno 3 5 2 3 2 2 3 4" xfId="16976"/>
    <cellStyle name="Navadno 3 5 2 3 2 2 3 5" xfId="29748"/>
    <cellStyle name="Navadno 3 5 2 3 2 2 3 6" xfId="33052"/>
    <cellStyle name="Navadno 3 5 2 3 2 2 4" xfId="2858"/>
    <cellStyle name="Navadno 3 5 2 3 2 2 4 2" xfId="19800"/>
    <cellStyle name="Navadno 3 5 2 3 2 2 5" xfId="7084"/>
    <cellStyle name="Navadno 3 5 2 3 2 2 5 2" xfId="21242"/>
    <cellStyle name="Navadno 3 5 2 3 2 2 6" xfId="11310"/>
    <cellStyle name="Navadno 3 5 2 3 2 2 6 2" xfId="25468"/>
    <cellStyle name="Navadno 3 5 2 3 2 2 7" xfId="15568"/>
    <cellStyle name="Navadno 3 5 2 3 2 2 8" xfId="29028"/>
    <cellStyle name="Navadno 3 5 2 3 2 2 9" xfId="31140"/>
    <cellStyle name="Navadno 3 5 2 3 2 3" xfId="4970"/>
    <cellStyle name="Navadno 3 5 2 3 2 3 2" xfId="9196"/>
    <cellStyle name="Navadno 3 5 2 3 2 3 2 2" xfId="23354"/>
    <cellStyle name="Navadno 3 5 2 3 2 3 3" xfId="13422"/>
    <cellStyle name="Navadno 3 5 2 3 2 3 3 2" xfId="27580"/>
    <cellStyle name="Navadno 3 5 2 3 2 3 4" xfId="17680"/>
    <cellStyle name="Navadno 3 5 2 3 2 3 5" xfId="30084"/>
    <cellStyle name="Navadno 3 5 2 3 2 3 6" xfId="33053"/>
    <cellStyle name="Navadno 3 5 2 3 2 4" xfId="3562"/>
    <cellStyle name="Navadno 3 5 2 3 2 4 2" xfId="7788"/>
    <cellStyle name="Navadno 3 5 2 3 2 4 2 2" xfId="21946"/>
    <cellStyle name="Navadno 3 5 2 3 2 4 3" xfId="12014"/>
    <cellStyle name="Navadno 3 5 2 3 2 4 3 2" xfId="26172"/>
    <cellStyle name="Navadno 3 5 2 3 2 4 4" xfId="16272"/>
    <cellStyle name="Navadno 3 5 2 3 2 4 5" xfId="29396"/>
    <cellStyle name="Navadno 3 5 2 3 2 4 6" xfId="33054"/>
    <cellStyle name="Navadno 3 5 2 3 2 5" xfId="2154"/>
    <cellStyle name="Navadno 3 5 2 3 2 5 2" xfId="19096"/>
    <cellStyle name="Navadno 3 5 2 3 2 6" xfId="6380"/>
    <cellStyle name="Navadno 3 5 2 3 2 6 2" xfId="20538"/>
    <cellStyle name="Navadno 3 5 2 3 2 7" xfId="10606"/>
    <cellStyle name="Navadno 3 5 2 3 2 7 2" xfId="24764"/>
    <cellStyle name="Navadno 3 5 2 3 2 8" xfId="14864"/>
    <cellStyle name="Navadno 3 5 2 3 2 9" xfId="28676"/>
    <cellStyle name="Navadno 3 5 2 3 3" xfId="1061"/>
    <cellStyle name="Navadno 3 5 2 3 3 10" xfId="33055"/>
    <cellStyle name="Navadno 3 5 2 3 3 2" xfId="5322"/>
    <cellStyle name="Navadno 3 5 2 3 3 2 2" xfId="9548"/>
    <cellStyle name="Navadno 3 5 2 3 3 2 2 2" xfId="23706"/>
    <cellStyle name="Navadno 3 5 2 3 3 2 3" xfId="13774"/>
    <cellStyle name="Navadno 3 5 2 3 3 2 3 2" xfId="27932"/>
    <cellStyle name="Navadno 3 5 2 3 3 2 4" xfId="18032"/>
    <cellStyle name="Navadno 3 5 2 3 3 2 5" xfId="30260"/>
    <cellStyle name="Navadno 3 5 2 3 3 2 6" xfId="33056"/>
    <cellStyle name="Navadno 3 5 2 3 3 3" xfId="3914"/>
    <cellStyle name="Navadno 3 5 2 3 3 3 2" xfId="8140"/>
    <cellStyle name="Navadno 3 5 2 3 3 3 2 2" xfId="22298"/>
    <cellStyle name="Navadno 3 5 2 3 3 3 3" xfId="12366"/>
    <cellStyle name="Navadno 3 5 2 3 3 3 3 2" xfId="26524"/>
    <cellStyle name="Navadno 3 5 2 3 3 3 4" xfId="16624"/>
    <cellStyle name="Navadno 3 5 2 3 3 3 5" xfId="29572"/>
    <cellStyle name="Navadno 3 5 2 3 3 3 6" xfId="33057"/>
    <cellStyle name="Navadno 3 5 2 3 3 4" xfId="2506"/>
    <cellStyle name="Navadno 3 5 2 3 3 4 2" xfId="19448"/>
    <cellStyle name="Navadno 3 5 2 3 3 5" xfId="6732"/>
    <cellStyle name="Navadno 3 5 2 3 3 5 2" xfId="20890"/>
    <cellStyle name="Navadno 3 5 2 3 3 6" xfId="10958"/>
    <cellStyle name="Navadno 3 5 2 3 3 6 2" xfId="25116"/>
    <cellStyle name="Navadno 3 5 2 3 3 7" xfId="15216"/>
    <cellStyle name="Navadno 3 5 2 3 3 8" xfId="28852"/>
    <cellStyle name="Navadno 3 5 2 3 3 9" xfId="30964"/>
    <cellStyle name="Navadno 3 5 2 3 4" xfId="4618"/>
    <cellStyle name="Navadno 3 5 2 3 4 2" xfId="8844"/>
    <cellStyle name="Navadno 3 5 2 3 4 2 2" xfId="23002"/>
    <cellStyle name="Navadno 3 5 2 3 4 3" xfId="13070"/>
    <cellStyle name="Navadno 3 5 2 3 4 3 2" xfId="27228"/>
    <cellStyle name="Navadno 3 5 2 3 4 4" xfId="17328"/>
    <cellStyle name="Navadno 3 5 2 3 4 5" xfId="29908"/>
    <cellStyle name="Navadno 3 5 2 3 4 6" xfId="33058"/>
    <cellStyle name="Navadno 3 5 2 3 5" xfId="3210"/>
    <cellStyle name="Navadno 3 5 2 3 5 2" xfId="7436"/>
    <cellStyle name="Navadno 3 5 2 3 5 2 2" xfId="21594"/>
    <cellStyle name="Navadno 3 5 2 3 5 3" xfId="11662"/>
    <cellStyle name="Navadno 3 5 2 3 5 3 2" xfId="25820"/>
    <cellStyle name="Navadno 3 5 2 3 5 4" xfId="15920"/>
    <cellStyle name="Navadno 3 5 2 3 5 5" xfId="29220"/>
    <cellStyle name="Navadno 3 5 2 3 5 6" xfId="33059"/>
    <cellStyle name="Navadno 3 5 2 3 6" xfId="1802"/>
    <cellStyle name="Navadno 3 5 2 3 6 2" xfId="18744"/>
    <cellStyle name="Navadno 3 5 2 3 7" xfId="6028"/>
    <cellStyle name="Navadno 3 5 2 3 7 2" xfId="20186"/>
    <cellStyle name="Navadno 3 5 2 3 8" xfId="10254"/>
    <cellStyle name="Navadno 3 5 2 3 8 2" xfId="24412"/>
    <cellStyle name="Navadno 3 5 2 3 9" xfId="14512"/>
    <cellStyle name="Navadno 3 5 2 4" xfId="479"/>
    <cellStyle name="Navadno 3 5 2 4 10" xfId="30671"/>
    <cellStyle name="Navadno 3 5 2 4 11" xfId="33060"/>
    <cellStyle name="Navadno 3 5 2 4 2" xfId="1183"/>
    <cellStyle name="Navadno 3 5 2 4 2 10" xfId="33061"/>
    <cellStyle name="Navadno 3 5 2 4 2 2" xfId="5444"/>
    <cellStyle name="Navadno 3 5 2 4 2 2 2" xfId="9670"/>
    <cellStyle name="Navadno 3 5 2 4 2 2 2 2" xfId="23828"/>
    <cellStyle name="Navadno 3 5 2 4 2 2 3" xfId="13896"/>
    <cellStyle name="Navadno 3 5 2 4 2 2 3 2" xfId="28054"/>
    <cellStyle name="Navadno 3 5 2 4 2 2 4" xfId="18154"/>
    <cellStyle name="Navadno 3 5 2 4 2 2 5" xfId="30319"/>
    <cellStyle name="Navadno 3 5 2 4 2 2 6" xfId="33062"/>
    <cellStyle name="Navadno 3 5 2 4 2 3" xfId="4036"/>
    <cellStyle name="Navadno 3 5 2 4 2 3 2" xfId="8262"/>
    <cellStyle name="Navadno 3 5 2 4 2 3 2 2" xfId="22420"/>
    <cellStyle name="Navadno 3 5 2 4 2 3 3" xfId="12488"/>
    <cellStyle name="Navadno 3 5 2 4 2 3 3 2" xfId="26646"/>
    <cellStyle name="Navadno 3 5 2 4 2 3 4" xfId="16746"/>
    <cellStyle name="Navadno 3 5 2 4 2 3 5" xfId="29631"/>
    <cellStyle name="Navadno 3 5 2 4 2 3 6" xfId="33063"/>
    <cellStyle name="Navadno 3 5 2 4 2 4" xfId="2628"/>
    <cellStyle name="Navadno 3 5 2 4 2 4 2" xfId="19570"/>
    <cellStyle name="Navadno 3 5 2 4 2 5" xfId="6854"/>
    <cellStyle name="Navadno 3 5 2 4 2 5 2" xfId="21012"/>
    <cellStyle name="Navadno 3 5 2 4 2 6" xfId="11080"/>
    <cellStyle name="Navadno 3 5 2 4 2 6 2" xfId="25238"/>
    <cellStyle name="Navadno 3 5 2 4 2 7" xfId="15338"/>
    <cellStyle name="Navadno 3 5 2 4 2 8" xfId="28911"/>
    <cellStyle name="Navadno 3 5 2 4 2 9" xfId="31023"/>
    <cellStyle name="Navadno 3 5 2 4 3" xfId="4740"/>
    <cellStyle name="Navadno 3 5 2 4 3 2" xfId="8966"/>
    <cellStyle name="Navadno 3 5 2 4 3 2 2" xfId="23124"/>
    <cellStyle name="Navadno 3 5 2 4 3 3" xfId="13192"/>
    <cellStyle name="Navadno 3 5 2 4 3 3 2" xfId="27350"/>
    <cellStyle name="Navadno 3 5 2 4 3 4" xfId="17450"/>
    <cellStyle name="Navadno 3 5 2 4 3 5" xfId="29967"/>
    <cellStyle name="Navadno 3 5 2 4 3 6" xfId="33064"/>
    <cellStyle name="Navadno 3 5 2 4 4" xfId="3332"/>
    <cellStyle name="Navadno 3 5 2 4 4 2" xfId="7558"/>
    <cellStyle name="Navadno 3 5 2 4 4 2 2" xfId="21716"/>
    <cellStyle name="Navadno 3 5 2 4 4 3" xfId="11784"/>
    <cellStyle name="Navadno 3 5 2 4 4 3 2" xfId="25942"/>
    <cellStyle name="Navadno 3 5 2 4 4 4" xfId="16042"/>
    <cellStyle name="Navadno 3 5 2 4 4 5" xfId="29279"/>
    <cellStyle name="Navadno 3 5 2 4 4 6" xfId="33065"/>
    <cellStyle name="Navadno 3 5 2 4 5" xfId="1924"/>
    <cellStyle name="Navadno 3 5 2 4 5 2" xfId="18866"/>
    <cellStyle name="Navadno 3 5 2 4 6" xfId="6150"/>
    <cellStyle name="Navadno 3 5 2 4 6 2" xfId="20308"/>
    <cellStyle name="Navadno 3 5 2 4 7" xfId="10376"/>
    <cellStyle name="Navadno 3 5 2 4 7 2" xfId="24534"/>
    <cellStyle name="Navadno 3 5 2 4 8" xfId="14634"/>
    <cellStyle name="Navadno 3 5 2 4 9" xfId="28559"/>
    <cellStyle name="Navadno 3 5 2 5" xfId="831"/>
    <cellStyle name="Navadno 3 5 2 5 10" xfId="33066"/>
    <cellStyle name="Navadno 3 5 2 5 2" xfId="5092"/>
    <cellStyle name="Navadno 3 5 2 5 2 2" xfId="9318"/>
    <cellStyle name="Navadno 3 5 2 5 2 2 2" xfId="23476"/>
    <cellStyle name="Navadno 3 5 2 5 2 3" xfId="13544"/>
    <cellStyle name="Navadno 3 5 2 5 2 3 2" xfId="27702"/>
    <cellStyle name="Navadno 3 5 2 5 2 4" xfId="17802"/>
    <cellStyle name="Navadno 3 5 2 5 2 5" xfId="30143"/>
    <cellStyle name="Navadno 3 5 2 5 2 6" xfId="33067"/>
    <cellStyle name="Navadno 3 5 2 5 3" xfId="3684"/>
    <cellStyle name="Navadno 3 5 2 5 3 2" xfId="7910"/>
    <cellStyle name="Navadno 3 5 2 5 3 2 2" xfId="22068"/>
    <cellStyle name="Navadno 3 5 2 5 3 3" xfId="12136"/>
    <cellStyle name="Navadno 3 5 2 5 3 3 2" xfId="26294"/>
    <cellStyle name="Navadno 3 5 2 5 3 4" xfId="16394"/>
    <cellStyle name="Navadno 3 5 2 5 3 5" xfId="29455"/>
    <cellStyle name="Navadno 3 5 2 5 3 6" xfId="33068"/>
    <cellStyle name="Navadno 3 5 2 5 4" xfId="2276"/>
    <cellStyle name="Navadno 3 5 2 5 4 2" xfId="19218"/>
    <cellStyle name="Navadno 3 5 2 5 5" xfId="6502"/>
    <cellStyle name="Navadno 3 5 2 5 5 2" xfId="20660"/>
    <cellStyle name="Navadno 3 5 2 5 6" xfId="10728"/>
    <cellStyle name="Navadno 3 5 2 5 6 2" xfId="24886"/>
    <cellStyle name="Navadno 3 5 2 5 7" xfId="14986"/>
    <cellStyle name="Navadno 3 5 2 5 8" xfId="28735"/>
    <cellStyle name="Navadno 3 5 2 5 9" xfId="30847"/>
    <cellStyle name="Navadno 3 5 2 6" xfId="4356"/>
    <cellStyle name="Navadno 3 5 2 6 2" xfId="8582"/>
    <cellStyle name="Navadno 3 5 2 6 2 2" xfId="22740"/>
    <cellStyle name="Navadno 3 5 2 6 3" xfId="12808"/>
    <cellStyle name="Navadno 3 5 2 6 3 2" xfId="26966"/>
    <cellStyle name="Navadno 3 5 2 6 4" xfId="17066"/>
    <cellStyle name="Navadno 3 5 2 6 5" xfId="29775"/>
    <cellStyle name="Navadno 3 5 2 6 6" xfId="33069"/>
    <cellStyle name="Navadno 3 5 2 7" xfId="2948"/>
    <cellStyle name="Navadno 3 5 2 7 2" xfId="7174"/>
    <cellStyle name="Navadno 3 5 2 7 2 2" xfId="21332"/>
    <cellStyle name="Navadno 3 5 2 7 3" xfId="11400"/>
    <cellStyle name="Navadno 3 5 2 7 3 2" xfId="25558"/>
    <cellStyle name="Navadno 3 5 2 7 4" xfId="15658"/>
    <cellStyle name="Navadno 3 5 2 7 5" xfId="29087"/>
    <cellStyle name="Navadno 3 5 2 7 6" xfId="33070"/>
    <cellStyle name="Navadno 3 5 2 8" xfId="1508"/>
    <cellStyle name="Navadno 3 5 2 8 2" xfId="18450"/>
    <cellStyle name="Navadno 3 5 2 9" xfId="5734"/>
    <cellStyle name="Navadno 3 5 2 9 2" xfId="19892"/>
    <cellStyle name="Navadno 3 5 3" xfId="126"/>
    <cellStyle name="Navadno 3 5 3 10" xfId="14282"/>
    <cellStyle name="Navadno 3 5 3 11" xfId="28383"/>
    <cellStyle name="Navadno 3 5 3 12" xfId="30495"/>
    <cellStyle name="Navadno 3 5 3 13" xfId="33071"/>
    <cellStyle name="Navadno 3 5 3 2" xfId="286"/>
    <cellStyle name="Navadno 3 5 3 2 10" xfId="28479"/>
    <cellStyle name="Navadno 3 5 3 2 11" xfId="30575"/>
    <cellStyle name="Navadno 3 5 3 2 12" xfId="33072"/>
    <cellStyle name="Navadno 3 5 3 2 2" xfId="639"/>
    <cellStyle name="Navadno 3 5 3 2 2 10" xfId="30751"/>
    <cellStyle name="Navadno 3 5 3 2 2 11" xfId="33073"/>
    <cellStyle name="Navadno 3 5 3 2 2 2" xfId="1343"/>
    <cellStyle name="Navadno 3 5 3 2 2 2 10" xfId="33074"/>
    <cellStyle name="Navadno 3 5 3 2 2 2 2" xfId="5604"/>
    <cellStyle name="Navadno 3 5 3 2 2 2 2 2" xfId="9830"/>
    <cellStyle name="Navadno 3 5 3 2 2 2 2 2 2" xfId="23988"/>
    <cellStyle name="Navadno 3 5 3 2 2 2 2 3" xfId="14056"/>
    <cellStyle name="Navadno 3 5 3 2 2 2 2 3 2" xfId="28214"/>
    <cellStyle name="Navadno 3 5 3 2 2 2 2 4" xfId="18314"/>
    <cellStyle name="Navadno 3 5 3 2 2 2 2 5" xfId="30399"/>
    <cellStyle name="Navadno 3 5 3 2 2 2 2 6" xfId="33075"/>
    <cellStyle name="Navadno 3 5 3 2 2 2 3" xfId="4196"/>
    <cellStyle name="Navadno 3 5 3 2 2 2 3 2" xfId="8422"/>
    <cellStyle name="Navadno 3 5 3 2 2 2 3 2 2" xfId="22580"/>
    <cellStyle name="Navadno 3 5 3 2 2 2 3 3" xfId="12648"/>
    <cellStyle name="Navadno 3 5 3 2 2 2 3 3 2" xfId="26806"/>
    <cellStyle name="Navadno 3 5 3 2 2 2 3 4" xfId="16906"/>
    <cellStyle name="Navadno 3 5 3 2 2 2 3 5" xfId="29711"/>
    <cellStyle name="Navadno 3 5 3 2 2 2 3 6" xfId="33076"/>
    <cellStyle name="Navadno 3 5 3 2 2 2 4" xfId="2788"/>
    <cellStyle name="Navadno 3 5 3 2 2 2 4 2" xfId="19730"/>
    <cellStyle name="Navadno 3 5 3 2 2 2 5" xfId="7014"/>
    <cellStyle name="Navadno 3 5 3 2 2 2 5 2" xfId="21172"/>
    <cellStyle name="Navadno 3 5 3 2 2 2 6" xfId="11240"/>
    <cellStyle name="Navadno 3 5 3 2 2 2 6 2" xfId="25398"/>
    <cellStyle name="Navadno 3 5 3 2 2 2 7" xfId="15498"/>
    <cellStyle name="Navadno 3 5 3 2 2 2 8" xfId="28991"/>
    <cellStyle name="Navadno 3 5 3 2 2 2 9" xfId="31103"/>
    <cellStyle name="Navadno 3 5 3 2 2 3" xfId="4900"/>
    <cellStyle name="Navadno 3 5 3 2 2 3 2" xfId="9126"/>
    <cellStyle name="Navadno 3 5 3 2 2 3 2 2" xfId="23284"/>
    <cellStyle name="Navadno 3 5 3 2 2 3 3" xfId="13352"/>
    <cellStyle name="Navadno 3 5 3 2 2 3 3 2" xfId="27510"/>
    <cellStyle name="Navadno 3 5 3 2 2 3 4" xfId="17610"/>
    <cellStyle name="Navadno 3 5 3 2 2 3 5" xfId="30047"/>
    <cellStyle name="Navadno 3 5 3 2 2 3 6" xfId="33077"/>
    <cellStyle name="Navadno 3 5 3 2 2 4" xfId="3492"/>
    <cellStyle name="Navadno 3 5 3 2 2 4 2" xfId="7718"/>
    <cellStyle name="Navadno 3 5 3 2 2 4 2 2" xfId="21876"/>
    <cellStyle name="Navadno 3 5 3 2 2 4 3" xfId="11944"/>
    <cellStyle name="Navadno 3 5 3 2 2 4 3 2" xfId="26102"/>
    <cellStyle name="Navadno 3 5 3 2 2 4 4" xfId="16202"/>
    <cellStyle name="Navadno 3 5 3 2 2 4 5" xfId="29359"/>
    <cellStyle name="Navadno 3 5 3 2 2 4 6" xfId="33078"/>
    <cellStyle name="Navadno 3 5 3 2 2 5" xfId="2084"/>
    <cellStyle name="Navadno 3 5 3 2 2 5 2" xfId="19026"/>
    <cellStyle name="Navadno 3 5 3 2 2 6" xfId="6310"/>
    <cellStyle name="Navadno 3 5 3 2 2 6 2" xfId="20468"/>
    <cellStyle name="Navadno 3 5 3 2 2 7" xfId="10536"/>
    <cellStyle name="Navadno 3 5 3 2 2 7 2" xfId="24694"/>
    <cellStyle name="Navadno 3 5 3 2 2 8" xfId="14794"/>
    <cellStyle name="Navadno 3 5 3 2 2 9" xfId="28639"/>
    <cellStyle name="Navadno 3 5 3 2 3" xfId="991"/>
    <cellStyle name="Navadno 3 5 3 2 3 10" xfId="33079"/>
    <cellStyle name="Navadno 3 5 3 2 3 2" xfId="5252"/>
    <cellStyle name="Navadno 3 5 3 2 3 2 2" xfId="9478"/>
    <cellStyle name="Navadno 3 5 3 2 3 2 2 2" xfId="23636"/>
    <cellStyle name="Navadno 3 5 3 2 3 2 3" xfId="13704"/>
    <cellStyle name="Navadno 3 5 3 2 3 2 3 2" xfId="27862"/>
    <cellStyle name="Navadno 3 5 3 2 3 2 4" xfId="17962"/>
    <cellStyle name="Navadno 3 5 3 2 3 2 5" xfId="30223"/>
    <cellStyle name="Navadno 3 5 3 2 3 2 6" xfId="33080"/>
    <cellStyle name="Navadno 3 5 3 2 3 3" xfId="3844"/>
    <cellStyle name="Navadno 3 5 3 2 3 3 2" xfId="8070"/>
    <cellStyle name="Navadno 3 5 3 2 3 3 2 2" xfId="22228"/>
    <cellStyle name="Navadno 3 5 3 2 3 3 3" xfId="12296"/>
    <cellStyle name="Navadno 3 5 3 2 3 3 3 2" xfId="26454"/>
    <cellStyle name="Navadno 3 5 3 2 3 3 4" xfId="16554"/>
    <cellStyle name="Navadno 3 5 3 2 3 3 5" xfId="29535"/>
    <cellStyle name="Navadno 3 5 3 2 3 3 6" xfId="33081"/>
    <cellStyle name="Navadno 3 5 3 2 3 4" xfId="2436"/>
    <cellStyle name="Navadno 3 5 3 2 3 4 2" xfId="19378"/>
    <cellStyle name="Navadno 3 5 3 2 3 5" xfId="6662"/>
    <cellStyle name="Navadno 3 5 3 2 3 5 2" xfId="20820"/>
    <cellStyle name="Navadno 3 5 3 2 3 6" xfId="10888"/>
    <cellStyle name="Navadno 3 5 3 2 3 6 2" xfId="25046"/>
    <cellStyle name="Navadno 3 5 3 2 3 7" xfId="15146"/>
    <cellStyle name="Navadno 3 5 3 2 3 8" xfId="28815"/>
    <cellStyle name="Navadno 3 5 3 2 3 9" xfId="30927"/>
    <cellStyle name="Navadno 3 5 3 2 4" xfId="4548"/>
    <cellStyle name="Navadno 3 5 3 2 4 2" xfId="8774"/>
    <cellStyle name="Navadno 3 5 3 2 4 2 2" xfId="22932"/>
    <cellStyle name="Navadno 3 5 3 2 4 3" xfId="13000"/>
    <cellStyle name="Navadno 3 5 3 2 4 3 2" xfId="27158"/>
    <cellStyle name="Navadno 3 5 3 2 4 4" xfId="17258"/>
    <cellStyle name="Navadno 3 5 3 2 4 5" xfId="29871"/>
    <cellStyle name="Navadno 3 5 3 2 4 6" xfId="33082"/>
    <cellStyle name="Navadno 3 5 3 2 5" xfId="3140"/>
    <cellStyle name="Navadno 3 5 3 2 5 2" xfId="7366"/>
    <cellStyle name="Navadno 3 5 3 2 5 2 2" xfId="21524"/>
    <cellStyle name="Navadno 3 5 3 2 5 3" xfId="11592"/>
    <cellStyle name="Navadno 3 5 3 2 5 3 2" xfId="25750"/>
    <cellStyle name="Navadno 3 5 3 2 5 4" xfId="15850"/>
    <cellStyle name="Navadno 3 5 3 2 5 5" xfId="29183"/>
    <cellStyle name="Navadno 3 5 3 2 5 6" xfId="33083"/>
    <cellStyle name="Navadno 3 5 3 2 6" xfId="1732"/>
    <cellStyle name="Navadno 3 5 3 2 6 2" xfId="18674"/>
    <cellStyle name="Navadno 3 5 3 2 7" xfId="5958"/>
    <cellStyle name="Navadno 3 5 3 2 7 2" xfId="20116"/>
    <cellStyle name="Navadno 3 5 3 2 8" xfId="10184"/>
    <cellStyle name="Navadno 3 5 3 2 8 2" xfId="24342"/>
    <cellStyle name="Navadno 3 5 3 2 9" xfId="14442"/>
    <cellStyle name="Navadno 3 5 3 3" xfId="511"/>
    <cellStyle name="Navadno 3 5 3 3 10" xfId="30687"/>
    <cellStyle name="Navadno 3 5 3 3 11" xfId="33084"/>
    <cellStyle name="Navadno 3 5 3 3 2" xfId="1215"/>
    <cellStyle name="Navadno 3 5 3 3 2 10" xfId="33085"/>
    <cellStyle name="Navadno 3 5 3 3 2 2" xfId="5476"/>
    <cellStyle name="Navadno 3 5 3 3 2 2 2" xfId="9702"/>
    <cellStyle name="Navadno 3 5 3 3 2 2 2 2" xfId="23860"/>
    <cellStyle name="Navadno 3 5 3 3 2 2 3" xfId="13928"/>
    <cellStyle name="Navadno 3 5 3 3 2 2 3 2" xfId="28086"/>
    <cellStyle name="Navadno 3 5 3 3 2 2 4" xfId="18186"/>
    <cellStyle name="Navadno 3 5 3 3 2 2 5" xfId="30335"/>
    <cellStyle name="Navadno 3 5 3 3 2 2 6" xfId="33086"/>
    <cellStyle name="Navadno 3 5 3 3 2 3" xfId="4068"/>
    <cellStyle name="Navadno 3 5 3 3 2 3 2" xfId="8294"/>
    <cellStyle name="Navadno 3 5 3 3 2 3 2 2" xfId="22452"/>
    <cellStyle name="Navadno 3 5 3 3 2 3 3" xfId="12520"/>
    <cellStyle name="Navadno 3 5 3 3 2 3 3 2" xfId="26678"/>
    <cellStyle name="Navadno 3 5 3 3 2 3 4" xfId="16778"/>
    <cellStyle name="Navadno 3 5 3 3 2 3 5" xfId="29647"/>
    <cellStyle name="Navadno 3 5 3 3 2 3 6" xfId="33087"/>
    <cellStyle name="Navadno 3 5 3 3 2 4" xfId="2660"/>
    <cellStyle name="Navadno 3 5 3 3 2 4 2" xfId="19602"/>
    <cellStyle name="Navadno 3 5 3 3 2 5" xfId="6886"/>
    <cellStyle name="Navadno 3 5 3 3 2 5 2" xfId="21044"/>
    <cellStyle name="Navadno 3 5 3 3 2 6" xfId="11112"/>
    <cellStyle name="Navadno 3 5 3 3 2 6 2" xfId="25270"/>
    <cellStyle name="Navadno 3 5 3 3 2 7" xfId="15370"/>
    <cellStyle name="Navadno 3 5 3 3 2 8" xfId="28927"/>
    <cellStyle name="Navadno 3 5 3 3 2 9" xfId="31039"/>
    <cellStyle name="Navadno 3 5 3 3 3" xfId="4772"/>
    <cellStyle name="Navadno 3 5 3 3 3 2" xfId="8998"/>
    <cellStyle name="Navadno 3 5 3 3 3 2 2" xfId="23156"/>
    <cellStyle name="Navadno 3 5 3 3 3 3" xfId="13224"/>
    <cellStyle name="Navadno 3 5 3 3 3 3 2" xfId="27382"/>
    <cellStyle name="Navadno 3 5 3 3 3 4" xfId="17482"/>
    <cellStyle name="Navadno 3 5 3 3 3 5" xfId="29983"/>
    <cellStyle name="Navadno 3 5 3 3 3 6" xfId="33088"/>
    <cellStyle name="Navadno 3 5 3 3 4" xfId="3364"/>
    <cellStyle name="Navadno 3 5 3 3 4 2" xfId="7590"/>
    <cellStyle name="Navadno 3 5 3 3 4 2 2" xfId="21748"/>
    <cellStyle name="Navadno 3 5 3 3 4 3" xfId="11816"/>
    <cellStyle name="Navadno 3 5 3 3 4 3 2" xfId="25974"/>
    <cellStyle name="Navadno 3 5 3 3 4 4" xfId="16074"/>
    <cellStyle name="Navadno 3 5 3 3 4 5" xfId="29295"/>
    <cellStyle name="Navadno 3 5 3 3 4 6" xfId="33089"/>
    <cellStyle name="Navadno 3 5 3 3 5" xfId="1956"/>
    <cellStyle name="Navadno 3 5 3 3 5 2" xfId="18898"/>
    <cellStyle name="Navadno 3 5 3 3 6" xfId="6182"/>
    <cellStyle name="Navadno 3 5 3 3 6 2" xfId="20340"/>
    <cellStyle name="Navadno 3 5 3 3 7" xfId="10408"/>
    <cellStyle name="Navadno 3 5 3 3 7 2" xfId="24566"/>
    <cellStyle name="Navadno 3 5 3 3 8" xfId="14666"/>
    <cellStyle name="Navadno 3 5 3 3 9" xfId="28575"/>
    <cellStyle name="Navadno 3 5 3 4" xfId="863"/>
    <cellStyle name="Navadno 3 5 3 4 10" xfId="33090"/>
    <cellStyle name="Navadno 3 5 3 4 2" xfId="5124"/>
    <cellStyle name="Navadno 3 5 3 4 2 2" xfId="9350"/>
    <cellStyle name="Navadno 3 5 3 4 2 2 2" xfId="23508"/>
    <cellStyle name="Navadno 3 5 3 4 2 3" xfId="13576"/>
    <cellStyle name="Navadno 3 5 3 4 2 3 2" xfId="27734"/>
    <cellStyle name="Navadno 3 5 3 4 2 4" xfId="17834"/>
    <cellStyle name="Navadno 3 5 3 4 2 5" xfId="30159"/>
    <cellStyle name="Navadno 3 5 3 4 2 6" xfId="33091"/>
    <cellStyle name="Navadno 3 5 3 4 3" xfId="3716"/>
    <cellStyle name="Navadno 3 5 3 4 3 2" xfId="7942"/>
    <cellStyle name="Navadno 3 5 3 4 3 2 2" xfId="22100"/>
    <cellStyle name="Navadno 3 5 3 4 3 3" xfId="12168"/>
    <cellStyle name="Navadno 3 5 3 4 3 3 2" xfId="26326"/>
    <cellStyle name="Navadno 3 5 3 4 3 4" xfId="16426"/>
    <cellStyle name="Navadno 3 5 3 4 3 5" xfId="29471"/>
    <cellStyle name="Navadno 3 5 3 4 3 6" xfId="33092"/>
    <cellStyle name="Navadno 3 5 3 4 4" xfId="2308"/>
    <cellStyle name="Navadno 3 5 3 4 4 2" xfId="19250"/>
    <cellStyle name="Navadno 3 5 3 4 5" xfId="6534"/>
    <cellStyle name="Navadno 3 5 3 4 5 2" xfId="20692"/>
    <cellStyle name="Navadno 3 5 3 4 6" xfId="10760"/>
    <cellStyle name="Navadno 3 5 3 4 6 2" xfId="24918"/>
    <cellStyle name="Navadno 3 5 3 4 7" xfId="15018"/>
    <cellStyle name="Navadno 3 5 3 4 8" xfId="28751"/>
    <cellStyle name="Navadno 3 5 3 4 9" xfId="30863"/>
    <cellStyle name="Navadno 3 5 3 5" xfId="4388"/>
    <cellStyle name="Navadno 3 5 3 5 2" xfId="8614"/>
    <cellStyle name="Navadno 3 5 3 5 2 2" xfId="22772"/>
    <cellStyle name="Navadno 3 5 3 5 3" xfId="12840"/>
    <cellStyle name="Navadno 3 5 3 5 3 2" xfId="26998"/>
    <cellStyle name="Navadno 3 5 3 5 4" xfId="17098"/>
    <cellStyle name="Navadno 3 5 3 5 5" xfId="29791"/>
    <cellStyle name="Navadno 3 5 3 5 6" xfId="33093"/>
    <cellStyle name="Navadno 3 5 3 6" xfId="2980"/>
    <cellStyle name="Navadno 3 5 3 6 2" xfId="7206"/>
    <cellStyle name="Navadno 3 5 3 6 2 2" xfId="21364"/>
    <cellStyle name="Navadno 3 5 3 6 3" xfId="11432"/>
    <cellStyle name="Navadno 3 5 3 6 3 2" xfId="25590"/>
    <cellStyle name="Navadno 3 5 3 6 4" xfId="15690"/>
    <cellStyle name="Navadno 3 5 3 6 5" xfId="29103"/>
    <cellStyle name="Navadno 3 5 3 6 6" xfId="33094"/>
    <cellStyle name="Navadno 3 5 3 7" xfId="1572"/>
    <cellStyle name="Navadno 3 5 3 7 2" xfId="18514"/>
    <cellStyle name="Navadno 3 5 3 8" xfId="5798"/>
    <cellStyle name="Navadno 3 5 3 8 2" xfId="19956"/>
    <cellStyle name="Navadno 3 5 3 9" xfId="10024"/>
    <cellStyle name="Navadno 3 5 3 9 2" xfId="24182"/>
    <cellStyle name="Navadno 3 5 4" xfId="56"/>
    <cellStyle name="Navadno 3 5 4 10" xfId="14250"/>
    <cellStyle name="Navadno 3 5 4 11" xfId="28351"/>
    <cellStyle name="Navadno 3 5 4 12" xfId="30463"/>
    <cellStyle name="Navadno 3 5 4 13" xfId="33095"/>
    <cellStyle name="Navadno 3 5 4 2" xfId="222"/>
    <cellStyle name="Navadno 3 5 4 2 10" xfId="28463"/>
    <cellStyle name="Navadno 3 5 4 2 11" xfId="30543"/>
    <cellStyle name="Navadno 3 5 4 2 12" xfId="33096"/>
    <cellStyle name="Navadno 3 5 4 2 2" xfId="575"/>
    <cellStyle name="Navadno 3 5 4 2 2 10" xfId="30719"/>
    <cellStyle name="Navadno 3 5 4 2 2 11" xfId="33097"/>
    <cellStyle name="Navadno 3 5 4 2 2 2" xfId="1279"/>
    <cellStyle name="Navadno 3 5 4 2 2 2 10" xfId="33098"/>
    <cellStyle name="Navadno 3 5 4 2 2 2 2" xfId="5540"/>
    <cellStyle name="Navadno 3 5 4 2 2 2 2 2" xfId="9766"/>
    <cellStyle name="Navadno 3 5 4 2 2 2 2 2 2" xfId="23924"/>
    <cellStyle name="Navadno 3 5 4 2 2 2 2 3" xfId="13992"/>
    <cellStyle name="Navadno 3 5 4 2 2 2 2 3 2" xfId="28150"/>
    <cellStyle name="Navadno 3 5 4 2 2 2 2 4" xfId="18250"/>
    <cellStyle name="Navadno 3 5 4 2 2 2 2 5" xfId="30367"/>
    <cellStyle name="Navadno 3 5 4 2 2 2 2 6" xfId="33099"/>
    <cellStyle name="Navadno 3 5 4 2 2 2 3" xfId="4132"/>
    <cellStyle name="Navadno 3 5 4 2 2 2 3 2" xfId="8358"/>
    <cellStyle name="Navadno 3 5 4 2 2 2 3 2 2" xfId="22516"/>
    <cellStyle name="Navadno 3 5 4 2 2 2 3 3" xfId="12584"/>
    <cellStyle name="Navadno 3 5 4 2 2 2 3 3 2" xfId="26742"/>
    <cellStyle name="Navadno 3 5 4 2 2 2 3 4" xfId="16842"/>
    <cellStyle name="Navadno 3 5 4 2 2 2 3 5" xfId="29679"/>
    <cellStyle name="Navadno 3 5 4 2 2 2 3 6" xfId="33100"/>
    <cellStyle name="Navadno 3 5 4 2 2 2 4" xfId="2724"/>
    <cellStyle name="Navadno 3 5 4 2 2 2 4 2" xfId="19666"/>
    <cellStyle name="Navadno 3 5 4 2 2 2 5" xfId="6950"/>
    <cellStyle name="Navadno 3 5 4 2 2 2 5 2" xfId="21108"/>
    <cellStyle name="Navadno 3 5 4 2 2 2 6" xfId="11176"/>
    <cellStyle name="Navadno 3 5 4 2 2 2 6 2" xfId="25334"/>
    <cellStyle name="Navadno 3 5 4 2 2 2 7" xfId="15434"/>
    <cellStyle name="Navadno 3 5 4 2 2 2 8" xfId="28959"/>
    <cellStyle name="Navadno 3 5 4 2 2 2 9" xfId="31071"/>
    <cellStyle name="Navadno 3 5 4 2 2 3" xfId="4836"/>
    <cellStyle name="Navadno 3 5 4 2 2 3 2" xfId="9062"/>
    <cellStyle name="Navadno 3 5 4 2 2 3 2 2" xfId="23220"/>
    <cellStyle name="Navadno 3 5 4 2 2 3 3" xfId="13288"/>
    <cellStyle name="Navadno 3 5 4 2 2 3 3 2" xfId="27446"/>
    <cellStyle name="Navadno 3 5 4 2 2 3 4" xfId="17546"/>
    <cellStyle name="Navadno 3 5 4 2 2 3 5" xfId="30015"/>
    <cellStyle name="Navadno 3 5 4 2 2 3 6" xfId="33101"/>
    <cellStyle name="Navadno 3 5 4 2 2 4" xfId="3428"/>
    <cellStyle name="Navadno 3 5 4 2 2 4 2" xfId="7654"/>
    <cellStyle name="Navadno 3 5 4 2 2 4 2 2" xfId="21812"/>
    <cellStyle name="Navadno 3 5 4 2 2 4 3" xfId="11880"/>
    <cellStyle name="Navadno 3 5 4 2 2 4 3 2" xfId="26038"/>
    <cellStyle name="Navadno 3 5 4 2 2 4 4" xfId="16138"/>
    <cellStyle name="Navadno 3 5 4 2 2 4 5" xfId="29327"/>
    <cellStyle name="Navadno 3 5 4 2 2 4 6" xfId="33102"/>
    <cellStyle name="Navadno 3 5 4 2 2 5" xfId="2020"/>
    <cellStyle name="Navadno 3 5 4 2 2 5 2" xfId="18962"/>
    <cellStyle name="Navadno 3 5 4 2 2 6" xfId="6246"/>
    <cellStyle name="Navadno 3 5 4 2 2 6 2" xfId="20404"/>
    <cellStyle name="Navadno 3 5 4 2 2 7" xfId="10472"/>
    <cellStyle name="Navadno 3 5 4 2 2 7 2" xfId="24630"/>
    <cellStyle name="Navadno 3 5 4 2 2 8" xfId="14730"/>
    <cellStyle name="Navadno 3 5 4 2 2 9" xfId="28607"/>
    <cellStyle name="Navadno 3 5 4 2 3" xfId="927"/>
    <cellStyle name="Navadno 3 5 4 2 3 10" xfId="33103"/>
    <cellStyle name="Navadno 3 5 4 2 3 2" xfId="5188"/>
    <cellStyle name="Navadno 3 5 4 2 3 2 2" xfId="9414"/>
    <cellStyle name="Navadno 3 5 4 2 3 2 2 2" xfId="23572"/>
    <cellStyle name="Navadno 3 5 4 2 3 2 3" xfId="13640"/>
    <cellStyle name="Navadno 3 5 4 2 3 2 3 2" xfId="27798"/>
    <cellStyle name="Navadno 3 5 4 2 3 2 4" xfId="17898"/>
    <cellStyle name="Navadno 3 5 4 2 3 2 5" xfId="30191"/>
    <cellStyle name="Navadno 3 5 4 2 3 2 6" xfId="33104"/>
    <cellStyle name="Navadno 3 5 4 2 3 3" xfId="3780"/>
    <cellStyle name="Navadno 3 5 4 2 3 3 2" xfId="8006"/>
    <cellStyle name="Navadno 3 5 4 2 3 3 2 2" xfId="22164"/>
    <cellStyle name="Navadno 3 5 4 2 3 3 3" xfId="12232"/>
    <cellStyle name="Navadno 3 5 4 2 3 3 3 2" xfId="26390"/>
    <cellStyle name="Navadno 3 5 4 2 3 3 4" xfId="16490"/>
    <cellStyle name="Navadno 3 5 4 2 3 3 5" xfId="29503"/>
    <cellStyle name="Navadno 3 5 4 2 3 3 6" xfId="33105"/>
    <cellStyle name="Navadno 3 5 4 2 3 4" xfId="2372"/>
    <cellStyle name="Navadno 3 5 4 2 3 4 2" xfId="19314"/>
    <cellStyle name="Navadno 3 5 4 2 3 5" xfId="6598"/>
    <cellStyle name="Navadno 3 5 4 2 3 5 2" xfId="20756"/>
    <cellStyle name="Navadno 3 5 4 2 3 6" xfId="10824"/>
    <cellStyle name="Navadno 3 5 4 2 3 6 2" xfId="24982"/>
    <cellStyle name="Navadno 3 5 4 2 3 7" xfId="15082"/>
    <cellStyle name="Navadno 3 5 4 2 3 8" xfId="28783"/>
    <cellStyle name="Navadno 3 5 4 2 3 9" xfId="30895"/>
    <cellStyle name="Navadno 3 5 4 2 4" xfId="4484"/>
    <cellStyle name="Navadno 3 5 4 2 4 2" xfId="8710"/>
    <cellStyle name="Navadno 3 5 4 2 4 2 2" xfId="22868"/>
    <cellStyle name="Navadno 3 5 4 2 4 3" xfId="12936"/>
    <cellStyle name="Navadno 3 5 4 2 4 3 2" xfId="27094"/>
    <cellStyle name="Navadno 3 5 4 2 4 4" xfId="17194"/>
    <cellStyle name="Navadno 3 5 4 2 4 5" xfId="29839"/>
    <cellStyle name="Navadno 3 5 4 2 4 6" xfId="33106"/>
    <cellStyle name="Navadno 3 5 4 2 5" xfId="3076"/>
    <cellStyle name="Navadno 3 5 4 2 5 2" xfId="7302"/>
    <cellStyle name="Navadno 3 5 4 2 5 2 2" xfId="21460"/>
    <cellStyle name="Navadno 3 5 4 2 5 3" xfId="11528"/>
    <cellStyle name="Navadno 3 5 4 2 5 3 2" xfId="25686"/>
    <cellStyle name="Navadno 3 5 4 2 5 4" xfId="15786"/>
    <cellStyle name="Navadno 3 5 4 2 5 5" xfId="29151"/>
    <cellStyle name="Navadno 3 5 4 2 5 6" xfId="33107"/>
    <cellStyle name="Navadno 3 5 4 2 6" xfId="1668"/>
    <cellStyle name="Navadno 3 5 4 2 6 2" xfId="18610"/>
    <cellStyle name="Navadno 3 5 4 2 7" xfId="5894"/>
    <cellStyle name="Navadno 3 5 4 2 7 2" xfId="20052"/>
    <cellStyle name="Navadno 3 5 4 2 8" xfId="10120"/>
    <cellStyle name="Navadno 3 5 4 2 8 2" xfId="24278"/>
    <cellStyle name="Navadno 3 5 4 2 9" xfId="14378"/>
    <cellStyle name="Navadno 3 5 4 3" xfId="447"/>
    <cellStyle name="Navadno 3 5 4 3 10" xfId="30655"/>
    <cellStyle name="Navadno 3 5 4 3 11" xfId="33108"/>
    <cellStyle name="Navadno 3 5 4 3 2" xfId="1151"/>
    <cellStyle name="Navadno 3 5 4 3 2 10" xfId="33109"/>
    <cellStyle name="Navadno 3 5 4 3 2 2" xfId="5412"/>
    <cellStyle name="Navadno 3 5 4 3 2 2 2" xfId="9638"/>
    <cellStyle name="Navadno 3 5 4 3 2 2 2 2" xfId="23796"/>
    <cellStyle name="Navadno 3 5 4 3 2 2 3" xfId="13864"/>
    <cellStyle name="Navadno 3 5 4 3 2 2 3 2" xfId="28022"/>
    <cellStyle name="Navadno 3 5 4 3 2 2 4" xfId="18122"/>
    <cellStyle name="Navadno 3 5 4 3 2 2 5" xfId="30303"/>
    <cellStyle name="Navadno 3 5 4 3 2 2 6" xfId="33110"/>
    <cellStyle name="Navadno 3 5 4 3 2 3" xfId="4004"/>
    <cellStyle name="Navadno 3 5 4 3 2 3 2" xfId="8230"/>
    <cellStyle name="Navadno 3 5 4 3 2 3 2 2" xfId="22388"/>
    <cellStyle name="Navadno 3 5 4 3 2 3 3" xfId="12456"/>
    <cellStyle name="Navadno 3 5 4 3 2 3 3 2" xfId="26614"/>
    <cellStyle name="Navadno 3 5 4 3 2 3 4" xfId="16714"/>
    <cellStyle name="Navadno 3 5 4 3 2 3 5" xfId="29615"/>
    <cellStyle name="Navadno 3 5 4 3 2 3 6" xfId="33111"/>
    <cellStyle name="Navadno 3 5 4 3 2 4" xfId="2596"/>
    <cellStyle name="Navadno 3 5 4 3 2 4 2" xfId="19538"/>
    <cellStyle name="Navadno 3 5 4 3 2 5" xfId="6822"/>
    <cellStyle name="Navadno 3 5 4 3 2 5 2" xfId="20980"/>
    <cellStyle name="Navadno 3 5 4 3 2 6" xfId="11048"/>
    <cellStyle name="Navadno 3 5 4 3 2 6 2" xfId="25206"/>
    <cellStyle name="Navadno 3 5 4 3 2 7" xfId="15306"/>
    <cellStyle name="Navadno 3 5 4 3 2 8" xfId="28895"/>
    <cellStyle name="Navadno 3 5 4 3 2 9" xfId="31007"/>
    <cellStyle name="Navadno 3 5 4 3 3" xfId="4708"/>
    <cellStyle name="Navadno 3 5 4 3 3 2" xfId="8934"/>
    <cellStyle name="Navadno 3 5 4 3 3 2 2" xfId="23092"/>
    <cellStyle name="Navadno 3 5 4 3 3 3" xfId="13160"/>
    <cellStyle name="Navadno 3 5 4 3 3 3 2" xfId="27318"/>
    <cellStyle name="Navadno 3 5 4 3 3 4" xfId="17418"/>
    <cellStyle name="Navadno 3 5 4 3 3 5" xfId="29951"/>
    <cellStyle name="Navadno 3 5 4 3 3 6" xfId="33112"/>
    <cellStyle name="Navadno 3 5 4 3 4" xfId="3300"/>
    <cellStyle name="Navadno 3 5 4 3 4 2" xfId="7526"/>
    <cellStyle name="Navadno 3 5 4 3 4 2 2" xfId="21684"/>
    <cellStyle name="Navadno 3 5 4 3 4 3" xfId="11752"/>
    <cellStyle name="Navadno 3 5 4 3 4 3 2" xfId="25910"/>
    <cellStyle name="Navadno 3 5 4 3 4 4" xfId="16010"/>
    <cellStyle name="Navadno 3 5 4 3 4 5" xfId="29263"/>
    <cellStyle name="Navadno 3 5 4 3 4 6" xfId="33113"/>
    <cellStyle name="Navadno 3 5 4 3 5" xfId="1892"/>
    <cellStyle name="Navadno 3 5 4 3 5 2" xfId="18834"/>
    <cellStyle name="Navadno 3 5 4 3 6" xfId="6118"/>
    <cellStyle name="Navadno 3 5 4 3 6 2" xfId="20276"/>
    <cellStyle name="Navadno 3 5 4 3 7" xfId="10344"/>
    <cellStyle name="Navadno 3 5 4 3 7 2" xfId="24502"/>
    <cellStyle name="Navadno 3 5 4 3 8" xfId="14602"/>
    <cellStyle name="Navadno 3 5 4 3 9" xfId="28543"/>
    <cellStyle name="Navadno 3 5 4 4" xfId="799"/>
    <cellStyle name="Navadno 3 5 4 4 10" xfId="33114"/>
    <cellStyle name="Navadno 3 5 4 4 2" xfId="5060"/>
    <cellStyle name="Navadno 3 5 4 4 2 2" xfId="9286"/>
    <cellStyle name="Navadno 3 5 4 4 2 2 2" xfId="23444"/>
    <cellStyle name="Navadno 3 5 4 4 2 3" xfId="13512"/>
    <cellStyle name="Navadno 3 5 4 4 2 3 2" xfId="27670"/>
    <cellStyle name="Navadno 3 5 4 4 2 4" xfId="17770"/>
    <cellStyle name="Navadno 3 5 4 4 2 5" xfId="30127"/>
    <cellStyle name="Navadno 3 5 4 4 2 6" xfId="33115"/>
    <cellStyle name="Navadno 3 5 4 4 3" xfId="3652"/>
    <cellStyle name="Navadno 3 5 4 4 3 2" xfId="7878"/>
    <cellStyle name="Navadno 3 5 4 4 3 2 2" xfId="22036"/>
    <cellStyle name="Navadno 3 5 4 4 3 3" xfId="12104"/>
    <cellStyle name="Navadno 3 5 4 4 3 3 2" xfId="26262"/>
    <cellStyle name="Navadno 3 5 4 4 3 4" xfId="16362"/>
    <cellStyle name="Navadno 3 5 4 4 3 5" xfId="29439"/>
    <cellStyle name="Navadno 3 5 4 4 3 6" xfId="33116"/>
    <cellStyle name="Navadno 3 5 4 4 4" xfId="2244"/>
    <cellStyle name="Navadno 3 5 4 4 4 2" xfId="19186"/>
    <cellStyle name="Navadno 3 5 4 4 5" xfId="6470"/>
    <cellStyle name="Navadno 3 5 4 4 5 2" xfId="20628"/>
    <cellStyle name="Navadno 3 5 4 4 6" xfId="10696"/>
    <cellStyle name="Navadno 3 5 4 4 6 2" xfId="24854"/>
    <cellStyle name="Navadno 3 5 4 4 7" xfId="14954"/>
    <cellStyle name="Navadno 3 5 4 4 8" xfId="28719"/>
    <cellStyle name="Navadno 3 5 4 4 9" xfId="30831"/>
    <cellStyle name="Navadno 3 5 4 5" xfId="4324"/>
    <cellStyle name="Navadno 3 5 4 5 2" xfId="8550"/>
    <cellStyle name="Navadno 3 5 4 5 2 2" xfId="22708"/>
    <cellStyle name="Navadno 3 5 4 5 3" xfId="12776"/>
    <cellStyle name="Navadno 3 5 4 5 3 2" xfId="26934"/>
    <cellStyle name="Navadno 3 5 4 5 4" xfId="17034"/>
    <cellStyle name="Navadno 3 5 4 5 5" xfId="29759"/>
    <cellStyle name="Navadno 3 5 4 5 6" xfId="33117"/>
    <cellStyle name="Navadno 3 5 4 6" xfId="2916"/>
    <cellStyle name="Navadno 3 5 4 6 2" xfId="7142"/>
    <cellStyle name="Navadno 3 5 4 6 2 2" xfId="21300"/>
    <cellStyle name="Navadno 3 5 4 6 3" xfId="11368"/>
    <cellStyle name="Navadno 3 5 4 6 3 2" xfId="25526"/>
    <cellStyle name="Navadno 3 5 4 6 4" xfId="15626"/>
    <cellStyle name="Navadno 3 5 4 6 5" xfId="29071"/>
    <cellStyle name="Navadno 3 5 4 6 6" xfId="33118"/>
    <cellStyle name="Navadno 3 5 4 7" xfId="1540"/>
    <cellStyle name="Navadno 3 5 4 7 2" xfId="18482"/>
    <cellStyle name="Navadno 3 5 4 8" xfId="5766"/>
    <cellStyle name="Navadno 3 5 4 8 2" xfId="19924"/>
    <cellStyle name="Navadno 3 5 4 9" xfId="9992"/>
    <cellStyle name="Navadno 3 5 4 9 2" xfId="24150"/>
    <cellStyle name="Navadno 3 5 5" xfId="158"/>
    <cellStyle name="Navadno 3 5 5 10" xfId="28431"/>
    <cellStyle name="Navadno 3 5 5 11" xfId="30511"/>
    <cellStyle name="Navadno 3 5 5 12" xfId="33119"/>
    <cellStyle name="Navadno 3 5 5 2" xfId="543"/>
    <cellStyle name="Navadno 3 5 5 2 10" xfId="30703"/>
    <cellStyle name="Navadno 3 5 5 2 11" xfId="33120"/>
    <cellStyle name="Navadno 3 5 5 2 2" xfId="1247"/>
    <cellStyle name="Navadno 3 5 5 2 2 10" xfId="33121"/>
    <cellStyle name="Navadno 3 5 5 2 2 2" xfId="5508"/>
    <cellStyle name="Navadno 3 5 5 2 2 2 2" xfId="9734"/>
    <cellStyle name="Navadno 3 5 5 2 2 2 2 2" xfId="23892"/>
    <cellStyle name="Navadno 3 5 5 2 2 2 3" xfId="13960"/>
    <cellStyle name="Navadno 3 5 5 2 2 2 3 2" xfId="28118"/>
    <cellStyle name="Navadno 3 5 5 2 2 2 4" xfId="18218"/>
    <cellStyle name="Navadno 3 5 5 2 2 2 5" xfId="30351"/>
    <cellStyle name="Navadno 3 5 5 2 2 2 6" xfId="33122"/>
    <cellStyle name="Navadno 3 5 5 2 2 3" xfId="4100"/>
    <cellStyle name="Navadno 3 5 5 2 2 3 2" xfId="8326"/>
    <cellStyle name="Navadno 3 5 5 2 2 3 2 2" xfId="22484"/>
    <cellStyle name="Navadno 3 5 5 2 2 3 3" xfId="12552"/>
    <cellStyle name="Navadno 3 5 5 2 2 3 3 2" xfId="26710"/>
    <cellStyle name="Navadno 3 5 5 2 2 3 4" xfId="16810"/>
    <cellStyle name="Navadno 3 5 5 2 2 3 5" xfId="29663"/>
    <cellStyle name="Navadno 3 5 5 2 2 3 6" xfId="33123"/>
    <cellStyle name="Navadno 3 5 5 2 2 4" xfId="2692"/>
    <cellStyle name="Navadno 3 5 5 2 2 4 2" xfId="19634"/>
    <cellStyle name="Navadno 3 5 5 2 2 5" xfId="6918"/>
    <cellStyle name="Navadno 3 5 5 2 2 5 2" xfId="21076"/>
    <cellStyle name="Navadno 3 5 5 2 2 6" xfId="11144"/>
    <cellStyle name="Navadno 3 5 5 2 2 6 2" xfId="25302"/>
    <cellStyle name="Navadno 3 5 5 2 2 7" xfId="15402"/>
    <cellStyle name="Navadno 3 5 5 2 2 8" xfId="28943"/>
    <cellStyle name="Navadno 3 5 5 2 2 9" xfId="31055"/>
    <cellStyle name="Navadno 3 5 5 2 3" xfId="4804"/>
    <cellStyle name="Navadno 3 5 5 2 3 2" xfId="9030"/>
    <cellStyle name="Navadno 3 5 5 2 3 2 2" xfId="23188"/>
    <cellStyle name="Navadno 3 5 5 2 3 3" xfId="13256"/>
    <cellStyle name="Navadno 3 5 5 2 3 3 2" xfId="27414"/>
    <cellStyle name="Navadno 3 5 5 2 3 4" xfId="17514"/>
    <cellStyle name="Navadno 3 5 5 2 3 5" xfId="29999"/>
    <cellStyle name="Navadno 3 5 5 2 3 6" xfId="33124"/>
    <cellStyle name="Navadno 3 5 5 2 4" xfId="3396"/>
    <cellStyle name="Navadno 3 5 5 2 4 2" xfId="7622"/>
    <cellStyle name="Navadno 3 5 5 2 4 2 2" xfId="21780"/>
    <cellStyle name="Navadno 3 5 5 2 4 3" xfId="11848"/>
    <cellStyle name="Navadno 3 5 5 2 4 3 2" xfId="26006"/>
    <cellStyle name="Navadno 3 5 5 2 4 4" xfId="16106"/>
    <cellStyle name="Navadno 3 5 5 2 4 5" xfId="29311"/>
    <cellStyle name="Navadno 3 5 5 2 4 6" xfId="33125"/>
    <cellStyle name="Navadno 3 5 5 2 5" xfId="1988"/>
    <cellStyle name="Navadno 3 5 5 2 5 2" xfId="18930"/>
    <cellStyle name="Navadno 3 5 5 2 6" xfId="6214"/>
    <cellStyle name="Navadno 3 5 5 2 6 2" xfId="20372"/>
    <cellStyle name="Navadno 3 5 5 2 7" xfId="10440"/>
    <cellStyle name="Navadno 3 5 5 2 7 2" xfId="24598"/>
    <cellStyle name="Navadno 3 5 5 2 8" xfId="14698"/>
    <cellStyle name="Navadno 3 5 5 2 9" xfId="28591"/>
    <cellStyle name="Navadno 3 5 5 3" xfId="895"/>
    <cellStyle name="Navadno 3 5 5 3 10" xfId="33126"/>
    <cellStyle name="Navadno 3 5 5 3 2" xfId="5156"/>
    <cellStyle name="Navadno 3 5 5 3 2 2" xfId="9382"/>
    <cellStyle name="Navadno 3 5 5 3 2 2 2" xfId="23540"/>
    <cellStyle name="Navadno 3 5 5 3 2 3" xfId="13608"/>
    <cellStyle name="Navadno 3 5 5 3 2 3 2" xfId="27766"/>
    <cellStyle name="Navadno 3 5 5 3 2 4" xfId="17866"/>
    <cellStyle name="Navadno 3 5 5 3 2 5" xfId="30175"/>
    <cellStyle name="Navadno 3 5 5 3 2 6" xfId="33127"/>
    <cellStyle name="Navadno 3 5 5 3 3" xfId="3748"/>
    <cellStyle name="Navadno 3 5 5 3 3 2" xfId="7974"/>
    <cellStyle name="Navadno 3 5 5 3 3 2 2" xfId="22132"/>
    <cellStyle name="Navadno 3 5 5 3 3 3" xfId="12200"/>
    <cellStyle name="Navadno 3 5 5 3 3 3 2" xfId="26358"/>
    <cellStyle name="Navadno 3 5 5 3 3 4" xfId="16458"/>
    <cellStyle name="Navadno 3 5 5 3 3 5" xfId="29487"/>
    <cellStyle name="Navadno 3 5 5 3 3 6" xfId="33128"/>
    <cellStyle name="Navadno 3 5 5 3 4" xfId="2340"/>
    <cellStyle name="Navadno 3 5 5 3 4 2" xfId="19282"/>
    <cellStyle name="Navadno 3 5 5 3 5" xfId="6566"/>
    <cellStyle name="Navadno 3 5 5 3 5 2" xfId="20724"/>
    <cellStyle name="Navadno 3 5 5 3 6" xfId="10792"/>
    <cellStyle name="Navadno 3 5 5 3 6 2" xfId="24950"/>
    <cellStyle name="Navadno 3 5 5 3 7" xfId="15050"/>
    <cellStyle name="Navadno 3 5 5 3 8" xfId="28767"/>
    <cellStyle name="Navadno 3 5 5 3 9" xfId="30879"/>
    <cellStyle name="Navadno 3 5 5 4" xfId="4420"/>
    <cellStyle name="Navadno 3 5 5 4 2" xfId="8646"/>
    <cellStyle name="Navadno 3 5 5 4 2 2" xfId="22804"/>
    <cellStyle name="Navadno 3 5 5 4 3" xfId="12872"/>
    <cellStyle name="Navadno 3 5 5 4 3 2" xfId="27030"/>
    <cellStyle name="Navadno 3 5 5 4 4" xfId="17130"/>
    <cellStyle name="Navadno 3 5 5 4 5" xfId="29807"/>
    <cellStyle name="Navadno 3 5 5 4 6" xfId="33129"/>
    <cellStyle name="Navadno 3 5 5 5" xfId="3012"/>
    <cellStyle name="Navadno 3 5 5 5 2" xfId="7238"/>
    <cellStyle name="Navadno 3 5 5 5 2 2" xfId="21396"/>
    <cellStyle name="Navadno 3 5 5 5 3" xfId="11464"/>
    <cellStyle name="Navadno 3 5 5 5 3 2" xfId="25622"/>
    <cellStyle name="Navadno 3 5 5 5 4" xfId="15722"/>
    <cellStyle name="Navadno 3 5 5 5 5" xfId="29119"/>
    <cellStyle name="Navadno 3 5 5 5 6" xfId="33130"/>
    <cellStyle name="Navadno 3 5 5 6" xfId="1604"/>
    <cellStyle name="Navadno 3 5 5 6 2" xfId="18546"/>
    <cellStyle name="Navadno 3 5 5 7" xfId="5830"/>
    <cellStyle name="Navadno 3 5 5 7 2" xfId="19988"/>
    <cellStyle name="Navadno 3 5 5 8" xfId="10056"/>
    <cellStyle name="Navadno 3 5 5 8 2" xfId="24214"/>
    <cellStyle name="Navadno 3 5 5 9" xfId="14314"/>
    <cellStyle name="Navadno 3 5 6" xfId="190"/>
    <cellStyle name="Navadno 3 5 6 10" xfId="28447"/>
    <cellStyle name="Navadno 3 5 6 11" xfId="30527"/>
    <cellStyle name="Navadno 3 5 6 12" xfId="33131"/>
    <cellStyle name="Navadno 3 5 6 2" xfId="415"/>
    <cellStyle name="Navadno 3 5 6 2 10" xfId="30639"/>
    <cellStyle name="Navadno 3 5 6 2 11" xfId="33132"/>
    <cellStyle name="Navadno 3 5 6 2 2" xfId="1119"/>
    <cellStyle name="Navadno 3 5 6 2 2 10" xfId="33133"/>
    <cellStyle name="Navadno 3 5 6 2 2 2" xfId="5380"/>
    <cellStyle name="Navadno 3 5 6 2 2 2 2" xfId="9606"/>
    <cellStyle name="Navadno 3 5 6 2 2 2 2 2" xfId="23764"/>
    <cellStyle name="Navadno 3 5 6 2 2 2 3" xfId="13832"/>
    <cellStyle name="Navadno 3 5 6 2 2 2 3 2" xfId="27990"/>
    <cellStyle name="Navadno 3 5 6 2 2 2 4" xfId="18090"/>
    <cellStyle name="Navadno 3 5 6 2 2 2 5" xfId="30287"/>
    <cellStyle name="Navadno 3 5 6 2 2 2 6" xfId="33134"/>
    <cellStyle name="Navadno 3 5 6 2 2 3" xfId="3972"/>
    <cellStyle name="Navadno 3 5 6 2 2 3 2" xfId="8198"/>
    <cellStyle name="Navadno 3 5 6 2 2 3 2 2" xfId="22356"/>
    <cellStyle name="Navadno 3 5 6 2 2 3 3" xfId="12424"/>
    <cellStyle name="Navadno 3 5 6 2 2 3 3 2" xfId="26582"/>
    <cellStyle name="Navadno 3 5 6 2 2 3 4" xfId="16682"/>
    <cellStyle name="Navadno 3 5 6 2 2 3 5" xfId="29599"/>
    <cellStyle name="Navadno 3 5 6 2 2 3 6" xfId="33135"/>
    <cellStyle name="Navadno 3 5 6 2 2 4" xfId="2564"/>
    <cellStyle name="Navadno 3 5 6 2 2 4 2" xfId="19506"/>
    <cellStyle name="Navadno 3 5 6 2 2 5" xfId="6790"/>
    <cellStyle name="Navadno 3 5 6 2 2 5 2" xfId="20948"/>
    <cellStyle name="Navadno 3 5 6 2 2 6" xfId="11016"/>
    <cellStyle name="Navadno 3 5 6 2 2 6 2" xfId="25174"/>
    <cellStyle name="Navadno 3 5 6 2 2 7" xfId="15274"/>
    <cellStyle name="Navadno 3 5 6 2 2 8" xfId="28879"/>
    <cellStyle name="Navadno 3 5 6 2 2 9" xfId="30991"/>
    <cellStyle name="Navadno 3 5 6 2 3" xfId="4676"/>
    <cellStyle name="Navadno 3 5 6 2 3 2" xfId="8902"/>
    <cellStyle name="Navadno 3 5 6 2 3 2 2" xfId="23060"/>
    <cellStyle name="Navadno 3 5 6 2 3 3" xfId="13128"/>
    <cellStyle name="Navadno 3 5 6 2 3 3 2" xfId="27286"/>
    <cellStyle name="Navadno 3 5 6 2 3 4" xfId="17386"/>
    <cellStyle name="Navadno 3 5 6 2 3 5" xfId="29935"/>
    <cellStyle name="Navadno 3 5 6 2 3 6" xfId="33136"/>
    <cellStyle name="Navadno 3 5 6 2 4" xfId="3268"/>
    <cellStyle name="Navadno 3 5 6 2 4 2" xfId="7494"/>
    <cellStyle name="Navadno 3 5 6 2 4 2 2" xfId="21652"/>
    <cellStyle name="Navadno 3 5 6 2 4 3" xfId="11720"/>
    <cellStyle name="Navadno 3 5 6 2 4 3 2" xfId="25878"/>
    <cellStyle name="Navadno 3 5 6 2 4 4" xfId="15978"/>
    <cellStyle name="Navadno 3 5 6 2 4 5" xfId="29247"/>
    <cellStyle name="Navadno 3 5 6 2 4 6" xfId="33137"/>
    <cellStyle name="Navadno 3 5 6 2 5" xfId="1860"/>
    <cellStyle name="Navadno 3 5 6 2 5 2" xfId="18802"/>
    <cellStyle name="Navadno 3 5 6 2 6" xfId="6086"/>
    <cellStyle name="Navadno 3 5 6 2 6 2" xfId="20244"/>
    <cellStyle name="Navadno 3 5 6 2 7" xfId="10312"/>
    <cellStyle name="Navadno 3 5 6 2 7 2" xfId="24470"/>
    <cellStyle name="Navadno 3 5 6 2 8" xfId="14570"/>
    <cellStyle name="Navadno 3 5 6 2 9" xfId="28527"/>
    <cellStyle name="Navadno 3 5 6 3" xfId="767"/>
    <cellStyle name="Navadno 3 5 6 3 10" xfId="33138"/>
    <cellStyle name="Navadno 3 5 6 3 2" xfId="5028"/>
    <cellStyle name="Navadno 3 5 6 3 2 2" xfId="9254"/>
    <cellStyle name="Navadno 3 5 6 3 2 2 2" xfId="23412"/>
    <cellStyle name="Navadno 3 5 6 3 2 3" xfId="13480"/>
    <cellStyle name="Navadno 3 5 6 3 2 3 2" xfId="27638"/>
    <cellStyle name="Navadno 3 5 6 3 2 4" xfId="17738"/>
    <cellStyle name="Navadno 3 5 6 3 2 5" xfId="30111"/>
    <cellStyle name="Navadno 3 5 6 3 2 6" xfId="33139"/>
    <cellStyle name="Navadno 3 5 6 3 3" xfId="3620"/>
    <cellStyle name="Navadno 3 5 6 3 3 2" xfId="7846"/>
    <cellStyle name="Navadno 3 5 6 3 3 2 2" xfId="22004"/>
    <cellStyle name="Navadno 3 5 6 3 3 3" xfId="12072"/>
    <cellStyle name="Navadno 3 5 6 3 3 3 2" xfId="26230"/>
    <cellStyle name="Navadno 3 5 6 3 3 4" xfId="16330"/>
    <cellStyle name="Navadno 3 5 6 3 3 5" xfId="29423"/>
    <cellStyle name="Navadno 3 5 6 3 3 6" xfId="33140"/>
    <cellStyle name="Navadno 3 5 6 3 4" xfId="2212"/>
    <cellStyle name="Navadno 3 5 6 3 4 2" xfId="19154"/>
    <cellStyle name="Navadno 3 5 6 3 5" xfId="6438"/>
    <cellStyle name="Navadno 3 5 6 3 5 2" xfId="20596"/>
    <cellStyle name="Navadno 3 5 6 3 6" xfId="10664"/>
    <cellStyle name="Navadno 3 5 6 3 6 2" xfId="24822"/>
    <cellStyle name="Navadno 3 5 6 3 7" xfId="14922"/>
    <cellStyle name="Navadno 3 5 6 3 8" xfId="28703"/>
    <cellStyle name="Navadno 3 5 6 3 9" xfId="30815"/>
    <cellStyle name="Navadno 3 5 6 4" xfId="4452"/>
    <cellStyle name="Navadno 3 5 6 4 2" xfId="8678"/>
    <cellStyle name="Navadno 3 5 6 4 2 2" xfId="22836"/>
    <cellStyle name="Navadno 3 5 6 4 3" xfId="12904"/>
    <cellStyle name="Navadno 3 5 6 4 3 2" xfId="27062"/>
    <cellStyle name="Navadno 3 5 6 4 4" xfId="17162"/>
    <cellStyle name="Navadno 3 5 6 4 5" xfId="29823"/>
    <cellStyle name="Navadno 3 5 6 4 6" xfId="33141"/>
    <cellStyle name="Navadno 3 5 6 5" xfId="3044"/>
    <cellStyle name="Navadno 3 5 6 5 2" xfId="7270"/>
    <cellStyle name="Navadno 3 5 6 5 2 2" xfId="21428"/>
    <cellStyle name="Navadno 3 5 6 5 3" xfId="11496"/>
    <cellStyle name="Navadno 3 5 6 5 3 2" xfId="25654"/>
    <cellStyle name="Navadno 3 5 6 5 4" xfId="15754"/>
    <cellStyle name="Navadno 3 5 6 5 5" xfId="29135"/>
    <cellStyle name="Navadno 3 5 6 5 6" xfId="33142"/>
    <cellStyle name="Navadno 3 5 6 6" xfId="1636"/>
    <cellStyle name="Navadno 3 5 6 6 2" xfId="18578"/>
    <cellStyle name="Navadno 3 5 6 7" xfId="5862"/>
    <cellStyle name="Navadno 3 5 6 7 2" xfId="20020"/>
    <cellStyle name="Navadno 3 5 6 8" xfId="10088"/>
    <cellStyle name="Navadno 3 5 6 8 2" xfId="24246"/>
    <cellStyle name="Navadno 3 5 6 9" xfId="14346"/>
    <cellStyle name="Navadno 3 5 7" xfId="351"/>
    <cellStyle name="Navadno 3 5 7 10" xfId="28498"/>
    <cellStyle name="Navadno 3 5 7 11" xfId="30608"/>
    <cellStyle name="Navadno 3 5 7 12" xfId="33143"/>
    <cellStyle name="Navadno 3 5 7 2" xfId="703"/>
    <cellStyle name="Navadno 3 5 7 2 10" xfId="30784"/>
    <cellStyle name="Navadno 3 5 7 2 11" xfId="33144"/>
    <cellStyle name="Navadno 3 5 7 2 2" xfId="1407"/>
    <cellStyle name="Navadno 3 5 7 2 2 10" xfId="33145"/>
    <cellStyle name="Navadno 3 5 7 2 2 2" xfId="5668"/>
    <cellStyle name="Navadno 3 5 7 2 2 2 2" xfId="9894"/>
    <cellStyle name="Navadno 3 5 7 2 2 2 2 2" xfId="24052"/>
    <cellStyle name="Navadno 3 5 7 2 2 2 3" xfId="14120"/>
    <cellStyle name="Navadno 3 5 7 2 2 2 3 2" xfId="28278"/>
    <cellStyle name="Navadno 3 5 7 2 2 2 4" xfId="18378"/>
    <cellStyle name="Navadno 3 5 7 2 2 2 5" xfId="30432"/>
    <cellStyle name="Navadno 3 5 7 2 2 2 6" xfId="33146"/>
    <cellStyle name="Navadno 3 5 7 2 2 3" xfId="4260"/>
    <cellStyle name="Navadno 3 5 7 2 2 3 2" xfId="8486"/>
    <cellStyle name="Navadno 3 5 7 2 2 3 2 2" xfId="22644"/>
    <cellStyle name="Navadno 3 5 7 2 2 3 3" xfId="12712"/>
    <cellStyle name="Navadno 3 5 7 2 2 3 3 2" xfId="26870"/>
    <cellStyle name="Navadno 3 5 7 2 2 3 4" xfId="16970"/>
    <cellStyle name="Navadno 3 5 7 2 2 3 5" xfId="29744"/>
    <cellStyle name="Navadno 3 5 7 2 2 3 6" xfId="33147"/>
    <cellStyle name="Navadno 3 5 7 2 2 4" xfId="2852"/>
    <cellStyle name="Navadno 3 5 7 2 2 4 2" xfId="19794"/>
    <cellStyle name="Navadno 3 5 7 2 2 5" xfId="7078"/>
    <cellStyle name="Navadno 3 5 7 2 2 5 2" xfId="21236"/>
    <cellStyle name="Navadno 3 5 7 2 2 6" xfId="11304"/>
    <cellStyle name="Navadno 3 5 7 2 2 6 2" xfId="25462"/>
    <cellStyle name="Navadno 3 5 7 2 2 7" xfId="15562"/>
    <cellStyle name="Navadno 3 5 7 2 2 8" xfId="29024"/>
    <cellStyle name="Navadno 3 5 7 2 2 9" xfId="31136"/>
    <cellStyle name="Navadno 3 5 7 2 3" xfId="4964"/>
    <cellStyle name="Navadno 3 5 7 2 3 2" xfId="9190"/>
    <cellStyle name="Navadno 3 5 7 2 3 2 2" xfId="23348"/>
    <cellStyle name="Navadno 3 5 7 2 3 3" xfId="13416"/>
    <cellStyle name="Navadno 3 5 7 2 3 3 2" xfId="27574"/>
    <cellStyle name="Navadno 3 5 7 2 3 4" xfId="17674"/>
    <cellStyle name="Navadno 3 5 7 2 3 5" xfId="30080"/>
    <cellStyle name="Navadno 3 5 7 2 3 6" xfId="33148"/>
    <cellStyle name="Navadno 3 5 7 2 4" xfId="3556"/>
    <cellStyle name="Navadno 3 5 7 2 4 2" xfId="7782"/>
    <cellStyle name="Navadno 3 5 7 2 4 2 2" xfId="21940"/>
    <cellStyle name="Navadno 3 5 7 2 4 3" xfId="12008"/>
    <cellStyle name="Navadno 3 5 7 2 4 3 2" xfId="26166"/>
    <cellStyle name="Navadno 3 5 7 2 4 4" xfId="16266"/>
    <cellStyle name="Navadno 3 5 7 2 4 5" xfId="29392"/>
    <cellStyle name="Navadno 3 5 7 2 4 6" xfId="33149"/>
    <cellStyle name="Navadno 3 5 7 2 5" xfId="2148"/>
    <cellStyle name="Navadno 3 5 7 2 5 2" xfId="19090"/>
    <cellStyle name="Navadno 3 5 7 2 6" xfId="6374"/>
    <cellStyle name="Navadno 3 5 7 2 6 2" xfId="20532"/>
    <cellStyle name="Navadno 3 5 7 2 7" xfId="10600"/>
    <cellStyle name="Navadno 3 5 7 2 7 2" xfId="24758"/>
    <cellStyle name="Navadno 3 5 7 2 8" xfId="14858"/>
    <cellStyle name="Navadno 3 5 7 2 9" xfId="28672"/>
    <cellStyle name="Navadno 3 5 7 3" xfId="1055"/>
    <cellStyle name="Navadno 3 5 7 3 10" xfId="33150"/>
    <cellStyle name="Navadno 3 5 7 3 2" xfId="5316"/>
    <cellStyle name="Navadno 3 5 7 3 2 2" xfId="9542"/>
    <cellStyle name="Navadno 3 5 7 3 2 2 2" xfId="23700"/>
    <cellStyle name="Navadno 3 5 7 3 2 3" xfId="13768"/>
    <cellStyle name="Navadno 3 5 7 3 2 3 2" xfId="27926"/>
    <cellStyle name="Navadno 3 5 7 3 2 4" xfId="18026"/>
    <cellStyle name="Navadno 3 5 7 3 2 5" xfId="30256"/>
    <cellStyle name="Navadno 3 5 7 3 2 6" xfId="33151"/>
    <cellStyle name="Navadno 3 5 7 3 3" xfId="3908"/>
    <cellStyle name="Navadno 3 5 7 3 3 2" xfId="8134"/>
    <cellStyle name="Navadno 3 5 7 3 3 2 2" xfId="22292"/>
    <cellStyle name="Navadno 3 5 7 3 3 3" xfId="12360"/>
    <cellStyle name="Navadno 3 5 7 3 3 3 2" xfId="26518"/>
    <cellStyle name="Navadno 3 5 7 3 3 4" xfId="16618"/>
    <cellStyle name="Navadno 3 5 7 3 3 5" xfId="29568"/>
    <cellStyle name="Navadno 3 5 7 3 3 6" xfId="33152"/>
    <cellStyle name="Navadno 3 5 7 3 4" xfId="2500"/>
    <cellStyle name="Navadno 3 5 7 3 4 2" xfId="19442"/>
    <cellStyle name="Navadno 3 5 7 3 5" xfId="6726"/>
    <cellStyle name="Navadno 3 5 7 3 5 2" xfId="20884"/>
    <cellStyle name="Navadno 3 5 7 3 6" xfId="10952"/>
    <cellStyle name="Navadno 3 5 7 3 6 2" xfId="25110"/>
    <cellStyle name="Navadno 3 5 7 3 7" xfId="15210"/>
    <cellStyle name="Navadno 3 5 7 3 8" xfId="28848"/>
    <cellStyle name="Navadno 3 5 7 3 9" xfId="30960"/>
    <cellStyle name="Navadno 3 5 7 4" xfId="4612"/>
    <cellStyle name="Navadno 3 5 7 4 2" xfId="8838"/>
    <cellStyle name="Navadno 3 5 7 4 2 2" xfId="22996"/>
    <cellStyle name="Navadno 3 5 7 4 3" xfId="13064"/>
    <cellStyle name="Navadno 3 5 7 4 3 2" xfId="27222"/>
    <cellStyle name="Navadno 3 5 7 4 4" xfId="17322"/>
    <cellStyle name="Navadno 3 5 7 4 5" xfId="29904"/>
    <cellStyle name="Navadno 3 5 7 4 6" xfId="33153"/>
    <cellStyle name="Navadno 3 5 7 5" xfId="3204"/>
    <cellStyle name="Navadno 3 5 7 5 2" xfId="7430"/>
    <cellStyle name="Navadno 3 5 7 5 2 2" xfId="21588"/>
    <cellStyle name="Navadno 3 5 7 5 3" xfId="11656"/>
    <cellStyle name="Navadno 3 5 7 5 3 2" xfId="25814"/>
    <cellStyle name="Navadno 3 5 7 5 4" xfId="15914"/>
    <cellStyle name="Navadno 3 5 7 5 5" xfId="29216"/>
    <cellStyle name="Navadno 3 5 7 5 6" xfId="33154"/>
    <cellStyle name="Navadno 3 5 7 6" xfId="1796"/>
    <cellStyle name="Navadno 3 5 7 6 2" xfId="18738"/>
    <cellStyle name="Navadno 3 5 7 7" xfId="6022"/>
    <cellStyle name="Navadno 3 5 7 7 2" xfId="20180"/>
    <cellStyle name="Navadno 3 5 7 8" xfId="10248"/>
    <cellStyle name="Navadno 3 5 7 8 2" xfId="24406"/>
    <cellStyle name="Navadno 3 5 7 9" xfId="14506"/>
    <cellStyle name="Navadno 3 5 8" xfId="383"/>
    <cellStyle name="Navadno 3 5 8 10" xfId="30623"/>
    <cellStyle name="Navadno 3 5 8 11" xfId="33155"/>
    <cellStyle name="Navadno 3 5 8 2" xfId="1087"/>
    <cellStyle name="Navadno 3 5 8 2 10" xfId="33156"/>
    <cellStyle name="Navadno 3 5 8 2 2" xfId="5348"/>
    <cellStyle name="Navadno 3 5 8 2 2 2" xfId="9574"/>
    <cellStyle name="Navadno 3 5 8 2 2 2 2" xfId="23732"/>
    <cellStyle name="Navadno 3 5 8 2 2 3" xfId="13800"/>
    <cellStyle name="Navadno 3 5 8 2 2 3 2" xfId="27958"/>
    <cellStyle name="Navadno 3 5 8 2 2 4" xfId="18058"/>
    <cellStyle name="Navadno 3 5 8 2 2 5" xfId="30271"/>
    <cellStyle name="Navadno 3 5 8 2 2 6" xfId="33157"/>
    <cellStyle name="Navadno 3 5 8 2 3" xfId="3940"/>
    <cellStyle name="Navadno 3 5 8 2 3 2" xfId="8166"/>
    <cellStyle name="Navadno 3 5 8 2 3 2 2" xfId="22324"/>
    <cellStyle name="Navadno 3 5 8 2 3 3" xfId="12392"/>
    <cellStyle name="Navadno 3 5 8 2 3 3 2" xfId="26550"/>
    <cellStyle name="Navadno 3 5 8 2 3 4" xfId="16650"/>
    <cellStyle name="Navadno 3 5 8 2 3 5" xfId="29583"/>
    <cellStyle name="Navadno 3 5 8 2 3 6" xfId="33158"/>
    <cellStyle name="Navadno 3 5 8 2 4" xfId="2532"/>
    <cellStyle name="Navadno 3 5 8 2 4 2" xfId="19474"/>
    <cellStyle name="Navadno 3 5 8 2 5" xfId="6758"/>
    <cellStyle name="Navadno 3 5 8 2 5 2" xfId="20916"/>
    <cellStyle name="Navadno 3 5 8 2 6" xfId="10984"/>
    <cellStyle name="Navadno 3 5 8 2 6 2" xfId="25142"/>
    <cellStyle name="Navadno 3 5 8 2 7" xfId="15242"/>
    <cellStyle name="Navadno 3 5 8 2 8" xfId="28863"/>
    <cellStyle name="Navadno 3 5 8 2 9" xfId="30975"/>
    <cellStyle name="Navadno 3 5 8 3" xfId="4644"/>
    <cellStyle name="Navadno 3 5 8 3 2" xfId="8870"/>
    <cellStyle name="Navadno 3 5 8 3 2 2" xfId="23028"/>
    <cellStyle name="Navadno 3 5 8 3 3" xfId="13096"/>
    <cellStyle name="Navadno 3 5 8 3 3 2" xfId="27254"/>
    <cellStyle name="Navadno 3 5 8 3 4" xfId="17354"/>
    <cellStyle name="Navadno 3 5 8 3 5" xfId="29919"/>
    <cellStyle name="Navadno 3 5 8 3 6" xfId="33159"/>
    <cellStyle name="Navadno 3 5 8 4" xfId="3236"/>
    <cellStyle name="Navadno 3 5 8 4 2" xfId="7462"/>
    <cellStyle name="Navadno 3 5 8 4 2 2" xfId="21620"/>
    <cellStyle name="Navadno 3 5 8 4 3" xfId="11688"/>
    <cellStyle name="Navadno 3 5 8 4 3 2" xfId="25846"/>
    <cellStyle name="Navadno 3 5 8 4 4" xfId="15946"/>
    <cellStyle name="Navadno 3 5 8 4 5" xfId="29231"/>
    <cellStyle name="Navadno 3 5 8 4 6" xfId="33160"/>
    <cellStyle name="Navadno 3 5 8 5" xfId="1828"/>
    <cellStyle name="Navadno 3 5 8 5 2" xfId="18770"/>
    <cellStyle name="Navadno 3 5 8 6" xfId="6054"/>
    <cellStyle name="Navadno 3 5 8 6 2" xfId="20212"/>
    <cellStyle name="Navadno 3 5 8 7" xfId="10280"/>
    <cellStyle name="Navadno 3 5 8 7 2" xfId="24438"/>
    <cellStyle name="Navadno 3 5 8 8" xfId="14538"/>
    <cellStyle name="Navadno 3 5 8 9" xfId="28511"/>
    <cellStyle name="Navadno 3 5 9" xfId="735"/>
    <cellStyle name="Navadno 3 5 9 10" xfId="33161"/>
    <cellStyle name="Navadno 3 5 9 2" xfId="4996"/>
    <cellStyle name="Navadno 3 5 9 2 2" xfId="9222"/>
    <cellStyle name="Navadno 3 5 9 2 2 2" xfId="23380"/>
    <cellStyle name="Navadno 3 5 9 2 3" xfId="13448"/>
    <cellStyle name="Navadno 3 5 9 2 3 2" xfId="27606"/>
    <cellStyle name="Navadno 3 5 9 2 4" xfId="17706"/>
    <cellStyle name="Navadno 3 5 9 2 5" xfId="30095"/>
    <cellStyle name="Navadno 3 5 9 2 6" xfId="33162"/>
    <cellStyle name="Navadno 3 5 9 3" xfId="3588"/>
    <cellStyle name="Navadno 3 5 9 3 2" xfId="7814"/>
    <cellStyle name="Navadno 3 5 9 3 2 2" xfId="21972"/>
    <cellStyle name="Navadno 3 5 9 3 3" xfId="12040"/>
    <cellStyle name="Navadno 3 5 9 3 3 2" xfId="26198"/>
    <cellStyle name="Navadno 3 5 9 3 4" xfId="16298"/>
    <cellStyle name="Navadno 3 5 9 3 5" xfId="29407"/>
    <cellStyle name="Navadno 3 5 9 3 6" xfId="33163"/>
    <cellStyle name="Navadno 3 5 9 4" xfId="2180"/>
    <cellStyle name="Navadno 3 5 9 4 2" xfId="19122"/>
    <cellStyle name="Navadno 3 5 9 5" xfId="6406"/>
    <cellStyle name="Navadno 3 5 9 5 2" xfId="20564"/>
    <cellStyle name="Navadno 3 5 9 6" xfId="10632"/>
    <cellStyle name="Navadno 3 5 9 6 2" xfId="24790"/>
    <cellStyle name="Navadno 3 5 9 7" xfId="14890"/>
    <cellStyle name="Navadno 3 5 9 8" xfId="28687"/>
    <cellStyle name="Navadno 3 5 9 9" xfId="30799"/>
    <cellStyle name="Navadno 3 6" xfId="76"/>
    <cellStyle name="Navadno 3 6 10" xfId="9944"/>
    <cellStyle name="Navadno 3 6 10 2" xfId="24102"/>
    <cellStyle name="Navadno 3 6 11" xfId="14202"/>
    <cellStyle name="Navadno 3 6 12" xfId="28359"/>
    <cellStyle name="Navadno 3 6 13" xfId="30471"/>
    <cellStyle name="Navadno 3 6 14" xfId="33164"/>
    <cellStyle name="Navadno 3 6 2" xfId="238"/>
    <cellStyle name="Navadno 3 6 2 10" xfId="28391"/>
    <cellStyle name="Navadno 3 6 2 11" xfId="30551"/>
    <cellStyle name="Navadno 3 6 2 12" xfId="33165"/>
    <cellStyle name="Navadno 3 6 2 2" xfId="591"/>
    <cellStyle name="Navadno 3 6 2 2 10" xfId="30727"/>
    <cellStyle name="Navadno 3 6 2 2 11" xfId="33166"/>
    <cellStyle name="Navadno 3 6 2 2 2" xfId="1295"/>
    <cellStyle name="Navadno 3 6 2 2 2 10" xfId="33167"/>
    <cellStyle name="Navadno 3 6 2 2 2 2" xfId="5556"/>
    <cellStyle name="Navadno 3 6 2 2 2 2 2" xfId="9782"/>
    <cellStyle name="Navadno 3 6 2 2 2 2 2 2" xfId="23940"/>
    <cellStyle name="Navadno 3 6 2 2 2 2 3" xfId="14008"/>
    <cellStyle name="Navadno 3 6 2 2 2 2 3 2" xfId="28166"/>
    <cellStyle name="Navadno 3 6 2 2 2 2 4" xfId="18266"/>
    <cellStyle name="Navadno 3 6 2 2 2 2 5" xfId="30375"/>
    <cellStyle name="Navadno 3 6 2 2 2 2 6" xfId="33168"/>
    <cellStyle name="Navadno 3 6 2 2 2 3" xfId="4148"/>
    <cellStyle name="Navadno 3 6 2 2 2 3 2" xfId="8374"/>
    <cellStyle name="Navadno 3 6 2 2 2 3 2 2" xfId="22532"/>
    <cellStyle name="Navadno 3 6 2 2 2 3 3" xfId="12600"/>
    <cellStyle name="Navadno 3 6 2 2 2 3 3 2" xfId="26758"/>
    <cellStyle name="Navadno 3 6 2 2 2 3 4" xfId="16858"/>
    <cellStyle name="Navadno 3 6 2 2 2 3 5" xfId="29687"/>
    <cellStyle name="Navadno 3 6 2 2 2 3 6" xfId="33169"/>
    <cellStyle name="Navadno 3 6 2 2 2 4" xfId="2740"/>
    <cellStyle name="Navadno 3 6 2 2 2 4 2" xfId="19682"/>
    <cellStyle name="Navadno 3 6 2 2 2 5" xfId="6966"/>
    <cellStyle name="Navadno 3 6 2 2 2 5 2" xfId="21124"/>
    <cellStyle name="Navadno 3 6 2 2 2 6" xfId="11192"/>
    <cellStyle name="Navadno 3 6 2 2 2 6 2" xfId="25350"/>
    <cellStyle name="Navadno 3 6 2 2 2 7" xfId="15450"/>
    <cellStyle name="Navadno 3 6 2 2 2 8" xfId="28967"/>
    <cellStyle name="Navadno 3 6 2 2 2 9" xfId="31079"/>
    <cellStyle name="Navadno 3 6 2 2 3" xfId="4852"/>
    <cellStyle name="Navadno 3 6 2 2 3 2" xfId="9078"/>
    <cellStyle name="Navadno 3 6 2 2 3 2 2" xfId="23236"/>
    <cellStyle name="Navadno 3 6 2 2 3 3" xfId="13304"/>
    <cellStyle name="Navadno 3 6 2 2 3 3 2" xfId="27462"/>
    <cellStyle name="Navadno 3 6 2 2 3 4" xfId="17562"/>
    <cellStyle name="Navadno 3 6 2 2 3 5" xfId="30023"/>
    <cellStyle name="Navadno 3 6 2 2 3 6" xfId="33170"/>
    <cellStyle name="Navadno 3 6 2 2 4" xfId="3444"/>
    <cellStyle name="Navadno 3 6 2 2 4 2" xfId="7670"/>
    <cellStyle name="Navadno 3 6 2 2 4 2 2" xfId="21828"/>
    <cellStyle name="Navadno 3 6 2 2 4 3" xfId="11896"/>
    <cellStyle name="Navadno 3 6 2 2 4 3 2" xfId="26054"/>
    <cellStyle name="Navadno 3 6 2 2 4 4" xfId="16154"/>
    <cellStyle name="Navadno 3 6 2 2 4 5" xfId="29335"/>
    <cellStyle name="Navadno 3 6 2 2 4 6" xfId="33171"/>
    <cellStyle name="Navadno 3 6 2 2 5" xfId="2036"/>
    <cellStyle name="Navadno 3 6 2 2 5 2" xfId="18978"/>
    <cellStyle name="Navadno 3 6 2 2 6" xfId="6262"/>
    <cellStyle name="Navadno 3 6 2 2 6 2" xfId="20420"/>
    <cellStyle name="Navadno 3 6 2 2 7" xfId="10488"/>
    <cellStyle name="Navadno 3 6 2 2 7 2" xfId="24646"/>
    <cellStyle name="Navadno 3 6 2 2 8" xfId="14746"/>
    <cellStyle name="Navadno 3 6 2 2 9" xfId="28615"/>
    <cellStyle name="Navadno 3 6 2 3" xfId="943"/>
    <cellStyle name="Navadno 3 6 2 3 10" xfId="33172"/>
    <cellStyle name="Navadno 3 6 2 3 2" xfId="5204"/>
    <cellStyle name="Navadno 3 6 2 3 2 2" xfId="9430"/>
    <cellStyle name="Navadno 3 6 2 3 2 2 2" xfId="23588"/>
    <cellStyle name="Navadno 3 6 2 3 2 3" xfId="13656"/>
    <cellStyle name="Navadno 3 6 2 3 2 3 2" xfId="27814"/>
    <cellStyle name="Navadno 3 6 2 3 2 4" xfId="17914"/>
    <cellStyle name="Navadno 3 6 2 3 2 5" xfId="30199"/>
    <cellStyle name="Navadno 3 6 2 3 2 6" xfId="33173"/>
    <cellStyle name="Navadno 3 6 2 3 3" xfId="3796"/>
    <cellStyle name="Navadno 3 6 2 3 3 2" xfId="8022"/>
    <cellStyle name="Navadno 3 6 2 3 3 2 2" xfId="22180"/>
    <cellStyle name="Navadno 3 6 2 3 3 3" xfId="12248"/>
    <cellStyle name="Navadno 3 6 2 3 3 3 2" xfId="26406"/>
    <cellStyle name="Navadno 3 6 2 3 3 4" xfId="16506"/>
    <cellStyle name="Navadno 3 6 2 3 3 5" xfId="29511"/>
    <cellStyle name="Navadno 3 6 2 3 3 6" xfId="33174"/>
    <cellStyle name="Navadno 3 6 2 3 4" xfId="2388"/>
    <cellStyle name="Navadno 3 6 2 3 4 2" xfId="19330"/>
    <cellStyle name="Navadno 3 6 2 3 5" xfId="6614"/>
    <cellStyle name="Navadno 3 6 2 3 5 2" xfId="20772"/>
    <cellStyle name="Navadno 3 6 2 3 6" xfId="10840"/>
    <cellStyle name="Navadno 3 6 2 3 6 2" xfId="24998"/>
    <cellStyle name="Navadno 3 6 2 3 7" xfId="15098"/>
    <cellStyle name="Navadno 3 6 2 3 8" xfId="28791"/>
    <cellStyle name="Navadno 3 6 2 3 9" xfId="30903"/>
    <cellStyle name="Navadno 3 6 2 4" xfId="4500"/>
    <cellStyle name="Navadno 3 6 2 4 2" xfId="8726"/>
    <cellStyle name="Navadno 3 6 2 4 2 2" xfId="22884"/>
    <cellStyle name="Navadno 3 6 2 4 3" xfId="12952"/>
    <cellStyle name="Navadno 3 6 2 4 3 2" xfId="27110"/>
    <cellStyle name="Navadno 3 6 2 4 4" xfId="17210"/>
    <cellStyle name="Navadno 3 6 2 4 5" xfId="29847"/>
    <cellStyle name="Navadno 3 6 2 4 6" xfId="33175"/>
    <cellStyle name="Navadno 3 6 2 5" xfId="3092"/>
    <cellStyle name="Navadno 3 6 2 5 2" xfId="7318"/>
    <cellStyle name="Navadno 3 6 2 5 2 2" xfId="21476"/>
    <cellStyle name="Navadno 3 6 2 5 3" xfId="11544"/>
    <cellStyle name="Navadno 3 6 2 5 3 2" xfId="25702"/>
    <cellStyle name="Navadno 3 6 2 5 4" xfId="15802"/>
    <cellStyle name="Navadno 3 6 2 5 5" xfId="29159"/>
    <cellStyle name="Navadno 3 6 2 5 6" xfId="33176"/>
    <cellStyle name="Navadno 3 6 2 6" xfId="1684"/>
    <cellStyle name="Navadno 3 6 2 6 2" xfId="18626"/>
    <cellStyle name="Navadno 3 6 2 7" xfId="5910"/>
    <cellStyle name="Navadno 3 6 2 7 2" xfId="20068"/>
    <cellStyle name="Navadno 3 6 2 8" xfId="10136"/>
    <cellStyle name="Navadno 3 6 2 8 2" xfId="24294"/>
    <cellStyle name="Navadno 3 6 2 9" xfId="14394"/>
    <cellStyle name="Navadno 3 6 3" xfId="353"/>
    <cellStyle name="Navadno 3 6 3 10" xfId="28421"/>
    <cellStyle name="Navadno 3 6 3 11" xfId="30609"/>
    <cellStyle name="Navadno 3 6 3 12" xfId="33177"/>
    <cellStyle name="Navadno 3 6 3 2" xfId="705"/>
    <cellStyle name="Navadno 3 6 3 2 10" xfId="30785"/>
    <cellStyle name="Navadno 3 6 3 2 11" xfId="33178"/>
    <cellStyle name="Navadno 3 6 3 2 2" xfId="1409"/>
    <cellStyle name="Navadno 3 6 3 2 2 10" xfId="33179"/>
    <cellStyle name="Navadno 3 6 3 2 2 2" xfId="5670"/>
    <cellStyle name="Navadno 3 6 3 2 2 2 2" xfId="9896"/>
    <cellStyle name="Navadno 3 6 3 2 2 2 2 2" xfId="24054"/>
    <cellStyle name="Navadno 3 6 3 2 2 2 3" xfId="14122"/>
    <cellStyle name="Navadno 3 6 3 2 2 2 3 2" xfId="28280"/>
    <cellStyle name="Navadno 3 6 3 2 2 2 4" xfId="18380"/>
    <cellStyle name="Navadno 3 6 3 2 2 2 5" xfId="30433"/>
    <cellStyle name="Navadno 3 6 3 2 2 2 6" xfId="33180"/>
    <cellStyle name="Navadno 3 6 3 2 2 3" xfId="4262"/>
    <cellStyle name="Navadno 3 6 3 2 2 3 2" xfId="8488"/>
    <cellStyle name="Navadno 3 6 3 2 2 3 2 2" xfId="22646"/>
    <cellStyle name="Navadno 3 6 3 2 2 3 3" xfId="12714"/>
    <cellStyle name="Navadno 3 6 3 2 2 3 3 2" xfId="26872"/>
    <cellStyle name="Navadno 3 6 3 2 2 3 4" xfId="16972"/>
    <cellStyle name="Navadno 3 6 3 2 2 3 5" xfId="29745"/>
    <cellStyle name="Navadno 3 6 3 2 2 3 6" xfId="33181"/>
    <cellStyle name="Navadno 3 6 3 2 2 4" xfId="2854"/>
    <cellStyle name="Navadno 3 6 3 2 2 4 2" xfId="19796"/>
    <cellStyle name="Navadno 3 6 3 2 2 5" xfId="7080"/>
    <cellStyle name="Navadno 3 6 3 2 2 5 2" xfId="21238"/>
    <cellStyle name="Navadno 3 6 3 2 2 6" xfId="11306"/>
    <cellStyle name="Navadno 3 6 3 2 2 6 2" xfId="25464"/>
    <cellStyle name="Navadno 3 6 3 2 2 7" xfId="15564"/>
    <cellStyle name="Navadno 3 6 3 2 2 8" xfId="29025"/>
    <cellStyle name="Navadno 3 6 3 2 2 9" xfId="31137"/>
    <cellStyle name="Navadno 3 6 3 2 3" xfId="4966"/>
    <cellStyle name="Navadno 3 6 3 2 3 2" xfId="9192"/>
    <cellStyle name="Navadno 3 6 3 2 3 2 2" xfId="23350"/>
    <cellStyle name="Navadno 3 6 3 2 3 3" xfId="13418"/>
    <cellStyle name="Navadno 3 6 3 2 3 3 2" xfId="27576"/>
    <cellStyle name="Navadno 3 6 3 2 3 4" xfId="17676"/>
    <cellStyle name="Navadno 3 6 3 2 3 5" xfId="30081"/>
    <cellStyle name="Navadno 3 6 3 2 3 6" xfId="33182"/>
    <cellStyle name="Navadno 3 6 3 2 4" xfId="3558"/>
    <cellStyle name="Navadno 3 6 3 2 4 2" xfId="7784"/>
    <cellStyle name="Navadno 3 6 3 2 4 2 2" xfId="21942"/>
    <cellStyle name="Navadno 3 6 3 2 4 3" xfId="12010"/>
    <cellStyle name="Navadno 3 6 3 2 4 3 2" xfId="26168"/>
    <cellStyle name="Navadno 3 6 3 2 4 4" xfId="16268"/>
    <cellStyle name="Navadno 3 6 3 2 4 5" xfId="29393"/>
    <cellStyle name="Navadno 3 6 3 2 4 6" xfId="33183"/>
    <cellStyle name="Navadno 3 6 3 2 5" xfId="2150"/>
    <cellStyle name="Navadno 3 6 3 2 5 2" xfId="19092"/>
    <cellStyle name="Navadno 3 6 3 2 6" xfId="6376"/>
    <cellStyle name="Navadno 3 6 3 2 6 2" xfId="20534"/>
    <cellStyle name="Navadno 3 6 3 2 7" xfId="10602"/>
    <cellStyle name="Navadno 3 6 3 2 7 2" xfId="24760"/>
    <cellStyle name="Navadno 3 6 3 2 8" xfId="14860"/>
    <cellStyle name="Navadno 3 6 3 2 9" xfId="28673"/>
    <cellStyle name="Navadno 3 6 3 3" xfId="1057"/>
    <cellStyle name="Navadno 3 6 3 3 10" xfId="33184"/>
    <cellStyle name="Navadno 3 6 3 3 2" xfId="5318"/>
    <cellStyle name="Navadno 3 6 3 3 2 2" xfId="9544"/>
    <cellStyle name="Navadno 3 6 3 3 2 2 2" xfId="23702"/>
    <cellStyle name="Navadno 3 6 3 3 2 3" xfId="13770"/>
    <cellStyle name="Navadno 3 6 3 3 2 3 2" xfId="27928"/>
    <cellStyle name="Navadno 3 6 3 3 2 4" xfId="18028"/>
    <cellStyle name="Navadno 3 6 3 3 2 5" xfId="30257"/>
    <cellStyle name="Navadno 3 6 3 3 2 6" xfId="33185"/>
    <cellStyle name="Navadno 3 6 3 3 3" xfId="3910"/>
    <cellStyle name="Navadno 3 6 3 3 3 2" xfId="8136"/>
    <cellStyle name="Navadno 3 6 3 3 3 2 2" xfId="22294"/>
    <cellStyle name="Navadno 3 6 3 3 3 3" xfId="12362"/>
    <cellStyle name="Navadno 3 6 3 3 3 3 2" xfId="26520"/>
    <cellStyle name="Navadno 3 6 3 3 3 4" xfId="16620"/>
    <cellStyle name="Navadno 3 6 3 3 3 5" xfId="29569"/>
    <cellStyle name="Navadno 3 6 3 3 3 6" xfId="33186"/>
    <cellStyle name="Navadno 3 6 3 3 4" xfId="2502"/>
    <cellStyle name="Navadno 3 6 3 3 4 2" xfId="19444"/>
    <cellStyle name="Navadno 3 6 3 3 5" xfId="6728"/>
    <cellStyle name="Navadno 3 6 3 3 5 2" xfId="20886"/>
    <cellStyle name="Navadno 3 6 3 3 6" xfId="10954"/>
    <cellStyle name="Navadno 3 6 3 3 6 2" xfId="25112"/>
    <cellStyle name="Navadno 3 6 3 3 7" xfId="15212"/>
    <cellStyle name="Navadno 3 6 3 3 8" xfId="28849"/>
    <cellStyle name="Navadno 3 6 3 3 9" xfId="30961"/>
    <cellStyle name="Navadno 3 6 3 4" xfId="4614"/>
    <cellStyle name="Navadno 3 6 3 4 2" xfId="8840"/>
    <cellStyle name="Navadno 3 6 3 4 2 2" xfId="22998"/>
    <cellStyle name="Navadno 3 6 3 4 3" xfId="13066"/>
    <cellStyle name="Navadno 3 6 3 4 3 2" xfId="27224"/>
    <cellStyle name="Navadno 3 6 3 4 4" xfId="17324"/>
    <cellStyle name="Navadno 3 6 3 4 5" xfId="29905"/>
    <cellStyle name="Navadno 3 6 3 4 6" xfId="33187"/>
    <cellStyle name="Navadno 3 6 3 5" xfId="3206"/>
    <cellStyle name="Navadno 3 6 3 5 2" xfId="7432"/>
    <cellStyle name="Navadno 3 6 3 5 2 2" xfId="21590"/>
    <cellStyle name="Navadno 3 6 3 5 3" xfId="11658"/>
    <cellStyle name="Navadno 3 6 3 5 3 2" xfId="25816"/>
    <cellStyle name="Navadno 3 6 3 5 4" xfId="15916"/>
    <cellStyle name="Navadno 3 6 3 5 5" xfId="29217"/>
    <cellStyle name="Navadno 3 6 3 5 6" xfId="33188"/>
    <cellStyle name="Navadno 3 6 3 6" xfId="1798"/>
    <cellStyle name="Navadno 3 6 3 6 2" xfId="18740"/>
    <cellStyle name="Navadno 3 6 3 7" xfId="6024"/>
    <cellStyle name="Navadno 3 6 3 7 2" xfId="20182"/>
    <cellStyle name="Navadno 3 6 3 8" xfId="10250"/>
    <cellStyle name="Navadno 3 6 3 8 2" xfId="24408"/>
    <cellStyle name="Navadno 3 6 3 9" xfId="14508"/>
    <cellStyle name="Navadno 3 6 4" xfId="463"/>
    <cellStyle name="Navadno 3 6 4 10" xfId="30663"/>
    <cellStyle name="Navadno 3 6 4 11" xfId="33189"/>
    <cellStyle name="Navadno 3 6 4 2" xfId="1167"/>
    <cellStyle name="Navadno 3 6 4 2 10" xfId="33190"/>
    <cellStyle name="Navadno 3 6 4 2 2" xfId="5428"/>
    <cellStyle name="Navadno 3 6 4 2 2 2" xfId="9654"/>
    <cellStyle name="Navadno 3 6 4 2 2 2 2" xfId="23812"/>
    <cellStyle name="Navadno 3 6 4 2 2 3" xfId="13880"/>
    <cellStyle name="Navadno 3 6 4 2 2 3 2" xfId="28038"/>
    <cellStyle name="Navadno 3 6 4 2 2 4" xfId="18138"/>
    <cellStyle name="Navadno 3 6 4 2 2 5" xfId="30311"/>
    <cellStyle name="Navadno 3 6 4 2 2 6" xfId="33191"/>
    <cellStyle name="Navadno 3 6 4 2 3" xfId="4020"/>
    <cellStyle name="Navadno 3 6 4 2 3 2" xfId="8246"/>
    <cellStyle name="Navadno 3 6 4 2 3 2 2" xfId="22404"/>
    <cellStyle name="Navadno 3 6 4 2 3 3" xfId="12472"/>
    <cellStyle name="Navadno 3 6 4 2 3 3 2" xfId="26630"/>
    <cellStyle name="Navadno 3 6 4 2 3 4" xfId="16730"/>
    <cellStyle name="Navadno 3 6 4 2 3 5" xfId="29623"/>
    <cellStyle name="Navadno 3 6 4 2 3 6" xfId="33192"/>
    <cellStyle name="Navadno 3 6 4 2 4" xfId="2612"/>
    <cellStyle name="Navadno 3 6 4 2 4 2" xfId="19554"/>
    <cellStyle name="Navadno 3 6 4 2 5" xfId="6838"/>
    <cellStyle name="Navadno 3 6 4 2 5 2" xfId="20996"/>
    <cellStyle name="Navadno 3 6 4 2 6" xfId="11064"/>
    <cellStyle name="Navadno 3 6 4 2 6 2" xfId="25222"/>
    <cellStyle name="Navadno 3 6 4 2 7" xfId="15322"/>
    <cellStyle name="Navadno 3 6 4 2 8" xfId="28903"/>
    <cellStyle name="Navadno 3 6 4 2 9" xfId="31015"/>
    <cellStyle name="Navadno 3 6 4 3" xfId="4724"/>
    <cellStyle name="Navadno 3 6 4 3 2" xfId="8950"/>
    <cellStyle name="Navadno 3 6 4 3 2 2" xfId="23108"/>
    <cellStyle name="Navadno 3 6 4 3 3" xfId="13176"/>
    <cellStyle name="Navadno 3 6 4 3 3 2" xfId="27334"/>
    <cellStyle name="Navadno 3 6 4 3 4" xfId="17434"/>
    <cellStyle name="Navadno 3 6 4 3 5" xfId="29959"/>
    <cellStyle name="Navadno 3 6 4 3 6" xfId="33193"/>
    <cellStyle name="Navadno 3 6 4 4" xfId="3316"/>
    <cellStyle name="Navadno 3 6 4 4 2" xfId="7542"/>
    <cellStyle name="Navadno 3 6 4 4 2 2" xfId="21700"/>
    <cellStyle name="Navadno 3 6 4 4 3" xfId="11768"/>
    <cellStyle name="Navadno 3 6 4 4 3 2" xfId="25926"/>
    <cellStyle name="Navadno 3 6 4 4 4" xfId="16026"/>
    <cellStyle name="Navadno 3 6 4 4 5" xfId="29271"/>
    <cellStyle name="Navadno 3 6 4 4 6" xfId="33194"/>
    <cellStyle name="Navadno 3 6 4 5" xfId="1908"/>
    <cellStyle name="Navadno 3 6 4 5 2" xfId="18850"/>
    <cellStyle name="Navadno 3 6 4 6" xfId="6134"/>
    <cellStyle name="Navadno 3 6 4 6 2" xfId="20292"/>
    <cellStyle name="Navadno 3 6 4 7" xfId="10360"/>
    <cellStyle name="Navadno 3 6 4 7 2" xfId="24518"/>
    <cellStyle name="Navadno 3 6 4 8" xfId="14618"/>
    <cellStyle name="Navadno 3 6 4 9" xfId="28551"/>
    <cellStyle name="Navadno 3 6 5" xfId="815"/>
    <cellStyle name="Navadno 3 6 5 10" xfId="33195"/>
    <cellStyle name="Navadno 3 6 5 2" xfId="5076"/>
    <cellStyle name="Navadno 3 6 5 2 2" xfId="9302"/>
    <cellStyle name="Navadno 3 6 5 2 2 2" xfId="23460"/>
    <cellStyle name="Navadno 3 6 5 2 3" xfId="13528"/>
    <cellStyle name="Navadno 3 6 5 2 3 2" xfId="27686"/>
    <cellStyle name="Navadno 3 6 5 2 4" xfId="17786"/>
    <cellStyle name="Navadno 3 6 5 2 5" xfId="30135"/>
    <cellStyle name="Navadno 3 6 5 2 6" xfId="33196"/>
    <cellStyle name="Navadno 3 6 5 3" xfId="3668"/>
    <cellStyle name="Navadno 3 6 5 3 2" xfId="7894"/>
    <cellStyle name="Navadno 3 6 5 3 2 2" xfId="22052"/>
    <cellStyle name="Navadno 3 6 5 3 3" xfId="12120"/>
    <cellStyle name="Navadno 3 6 5 3 3 2" xfId="26278"/>
    <cellStyle name="Navadno 3 6 5 3 4" xfId="16378"/>
    <cellStyle name="Navadno 3 6 5 3 5" xfId="29447"/>
    <cellStyle name="Navadno 3 6 5 3 6" xfId="33197"/>
    <cellStyle name="Navadno 3 6 5 4" xfId="2260"/>
    <cellStyle name="Navadno 3 6 5 4 2" xfId="19202"/>
    <cellStyle name="Navadno 3 6 5 5" xfId="6486"/>
    <cellStyle name="Navadno 3 6 5 5 2" xfId="20644"/>
    <cellStyle name="Navadno 3 6 5 6" xfId="10712"/>
    <cellStyle name="Navadno 3 6 5 6 2" xfId="24870"/>
    <cellStyle name="Navadno 3 6 5 7" xfId="14970"/>
    <cellStyle name="Navadno 3 6 5 8" xfId="28727"/>
    <cellStyle name="Navadno 3 6 5 9" xfId="30839"/>
    <cellStyle name="Navadno 3 6 6" xfId="4340"/>
    <cellStyle name="Navadno 3 6 6 2" xfId="8566"/>
    <cellStyle name="Navadno 3 6 6 2 2" xfId="22724"/>
    <cellStyle name="Navadno 3 6 6 3" xfId="12792"/>
    <cellStyle name="Navadno 3 6 6 3 2" xfId="26950"/>
    <cellStyle name="Navadno 3 6 6 4" xfId="17050"/>
    <cellStyle name="Navadno 3 6 6 5" xfId="29767"/>
    <cellStyle name="Navadno 3 6 6 6" xfId="33198"/>
    <cellStyle name="Navadno 3 6 7" xfId="2932"/>
    <cellStyle name="Navadno 3 6 7 2" xfId="7158"/>
    <cellStyle name="Navadno 3 6 7 2 2" xfId="21316"/>
    <cellStyle name="Navadno 3 6 7 3" xfId="11384"/>
    <cellStyle name="Navadno 3 6 7 3 2" xfId="25542"/>
    <cellStyle name="Navadno 3 6 7 4" xfId="15642"/>
    <cellStyle name="Navadno 3 6 7 5" xfId="29079"/>
    <cellStyle name="Navadno 3 6 7 6" xfId="33199"/>
    <cellStyle name="Navadno 3 6 8" xfId="1492"/>
    <cellStyle name="Navadno 3 6 8 2" xfId="18434"/>
    <cellStyle name="Navadno 3 6 9" xfId="5718"/>
    <cellStyle name="Navadno 3 6 9 2" xfId="19876"/>
    <cellStyle name="Navadno 3 7" xfId="110"/>
    <cellStyle name="Navadno 3 7 10" xfId="14266"/>
    <cellStyle name="Navadno 3 7 11" xfId="28375"/>
    <cellStyle name="Navadno 3 7 12" xfId="30487"/>
    <cellStyle name="Navadno 3 7 13" xfId="33200"/>
    <cellStyle name="Navadno 3 7 2" xfId="270"/>
    <cellStyle name="Navadno 3 7 2 10" xfId="28471"/>
    <cellStyle name="Navadno 3 7 2 11" xfId="30567"/>
    <cellStyle name="Navadno 3 7 2 12" xfId="33201"/>
    <cellStyle name="Navadno 3 7 2 2" xfId="623"/>
    <cellStyle name="Navadno 3 7 2 2 10" xfId="30743"/>
    <cellStyle name="Navadno 3 7 2 2 11" xfId="33202"/>
    <cellStyle name="Navadno 3 7 2 2 2" xfId="1327"/>
    <cellStyle name="Navadno 3 7 2 2 2 10" xfId="33203"/>
    <cellStyle name="Navadno 3 7 2 2 2 2" xfId="5588"/>
    <cellStyle name="Navadno 3 7 2 2 2 2 2" xfId="9814"/>
    <cellStyle name="Navadno 3 7 2 2 2 2 2 2" xfId="23972"/>
    <cellStyle name="Navadno 3 7 2 2 2 2 3" xfId="14040"/>
    <cellStyle name="Navadno 3 7 2 2 2 2 3 2" xfId="28198"/>
    <cellStyle name="Navadno 3 7 2 2 2 2 4" xfId="18298"/>
    <cellStyle name="Navadno 3 7 2 2 2 2 5" xfId="30391"/>
    <cellStyle name="Navadno 3 7 2 2 2 2 6" xfId="33204"/>
    <cellStyle name="Navadno 3 7 2 2 2 3" xfId="4180"/>
    <cellStyle name="Navadno 3 7 2 2 2 3 2" xfId="8406"/>
    <cellStyle name="Navadno 3 7 2 2 2 3 2 2" xfId="22564"/>
    <cellStyle name="Navadno 3 7 2 2 2 3 3" xfId="12632"/>
    <cellStyle name="Navadno 3 7 2 2 2 3 3 2" xfId="26790"/>
    <cellStyle name="Navadno 3 7 2 2 2 3 4" xfId="16890"/>
    <cellStyle name="Navadno 3 7 2 2 2 3 5" xfId="29703"/>
    <cellStyle name="Navadno 3 7 2 2 2 3 6" xfId="33205"/>
    <cellStyle name="Navadno 3 7 2 2 2 4" xfId="2772"/>
    <cellStyle name="Navadno 3 7 2 2 2 4 2" xfId="19714"/>
    <cellStyle name="Navadno 3 7 2 2 2 5" xfId="6998"/>
    <cellStyle name="Navadno 3 7 2 2 2 5 2" xfId="21156"/>
    <cellStyle name="Navadno 3 7 2 2 2 6" xfId="11224"/>
    <cellStyle name="Navadno 3 7 2 2 2 6 2" xfId="25382"/>
    <cellStyle name="Navadno 3 7 2 2 2 7" xfId="15482"/>
    <cellStyle name="Navadno 3 7 2 2 2 8" xfId="28983"/>
    <cellStyle name="Navadno 3 7 2 2 2 9" xfId="31095"/>
    <cellStyle name="Navadno 3 7 2 2 3" xfId="4884"/>
    <cellStyle name="Navadno 3 7 2 2 3 2" xfId="9110"/>
    <cellStyle name="Navadno 3 7 2 2 3 2 2" xfId="23268"/>
    <cellStyle name="Navadno 3 7 2 2 3 3" xfId="13336"/>
    <cellStyle name="Navadno 3 7 2 2 3 3 2" xfId="27494"/>
    <cellStyle name="Navadno 3 7 2 2 3 4" xfId="17594"/>
    <cellStyle name="Navadno 3 7 2 2 3 5" xfId="30039"/>
    <cellStyle name="Navadno 3 7 2 2 3 6" xfId="33206"/>
    <cellStyle name="Navadno 3 7 2 2 4" xfId="3476"/>
    <cellStyle name="Navadno 3 7 2 2 4 2" xfId="7702"/>
    <cellStyle name="Navadno 3 7 2 2 4 2 2" xfId="21860"/>
    <cellStyle name="Navadno 3 7 2 2 4 3" xfId="11928"/>
    <cellStyle name="Navadno 3 7 2 2 4 3 2" xfId="26086"/>
    <cellStyle name="Navadno 3 7 2 2 4 4" xfId="16186"/>
    <cellStyle name="Navadno 3 7 2 2 4 5" xfId="29351"/>
    <cellStyle name="Navadno 3 7 2 2 4 6" xfId="33207"/>
    <cellStyle name="Navadno 3 7 2 2 5" xfId="2068"/>
    <cellStyle name="Navadno 3 7 2 2 5 2" xfId="19010"/>
    <cellStyle name="Navadno 3 7 2 2 6" xfId="6294"/>
    <cellStyle name="Navadno 3 7 2 2 6 2" xfId="20452"/>
    <cellStyle name="Navadno 3 7 2 2 7" xfId="10520"/>
    <cellStyle name="Navadno 3 7 2 2 7 2" xfId="24678"/>
    <cellStyle name="Navadno 3 7 2 2 8" xfId="14778"/>
    <cellStyle name="Navadno 3 7 2 2 9" xfId="28631"/>
    <cellStyle name="Navadno 3 7 2 3" xfId="975"/>
    <cellStyle name="Navadno 3 7 2 3 10" xfId="33208"/>
    <cellStyle name="Navadno 3 7 2 3 2" xfId="5236"/>
    <cellStyle name="Navadno 3 7 2 3 2 2" xfId="9462"/>
    <cellStyle name="Navadno 3 7 2 3 2 2 2" xfId="23620"/>
    <cellStyle name="Navadno 3 7 2 3 2 3" xfId="13688"/>
    <cellStyle name="Navadno 3 7 2 3 2 3 2" xfId="27846"/>
    <cellStyle name="Navadno 3 7 2 3 2 4" xfId="17946"/>
    <cellStyle name="Navadno 3 7 2 3 2 5" xfId="30215"/>
    <cellStyle name="Navadno 3 7 2 3 2 6" xfId="33209"/>
    <cellStyle name="Navadno 3 7 2 3 3" xfId="3828"/>
    <cellStyle name="Navadno 3 7 2 3 3 2" xfId="8054"/>
    <cellStyle name="Navadno 3 7 2 3 3 2 2" xfId="22212"/>
    <cellStyle name="Navadno 3 7 2 3 3 3" xfId="12280"/>
    <cellStyle name="Navadno 3 7 2 3 3 3 2" xfId="26438"/>
    <cellStyle name="Navadno 3 7 2 3 3 4" xfId="16538"/>
    <cellStyle name="Navadno 3 7 2 3 3 5" xfId="29527"/>
    <cellStyle name="Navadno 3 7 2 3 3 6" xfId="33210"/>
    <cellStyle name="Navadno 3 7 2 3 4" xfId="2420"/>
    <cellStyle name="Navadno 3 7 2 3 4 2" xfId="19362"/>
    <cellStyle name="Navadno 3 7 2 3 5" xfId="6646"/>
    <cellStyle name="Navadno 3 7 2 3 5 2" xfId="20804"/>
    <cellStyle name="Navadno 3 7 2 3 6" xfId="10872"/>
    <cellStyle name="Navadno 3 7 2 3 6 2" xfId="25030"/>
    <cellStyle name="Navadno 3 7 2 3 7" xfId="15130"/>
    <cellStyle name="Navadno 3 7 2 3 8" xfId="28807"/>
    <cellStyle name="Navadno 3 7 2 3 9" xfId="30919"/>
    <cellStyle name="Navadno 3 7 2 4" xfId="4532"/>
    <cellStyle name="Navadno 3 7 2 4 2" xfId="8758"/>
    <cellStyle name="Navadno 3 7 2 4 2 2" xfId="22916"/>
    <cellStyle name="Navadno 3 7 2 4 3" xfId="12984"/>
    <cellStyle name="Navadno 3 7 2 4 3 2" xfId="27142"/>
    <cellStyle name="Navadno 3 7 2 4 4" xfId="17242"/>
    <cellStyle name="Navadno 3 7 2 4 5" xfId="29863"/>
    <cellStyle name="Navadno 3 7 2 4 6" xfId="33211"/>
    <cellStyle name="Navadno 3 7 2 5" xfId="3124"/>
    <cellStyle name="Navadno 3 7 2 5 2" xfId="7350"/>
    <cellStyle name="Navadno 3 7 2 5 2 2" xfId="21508"/>
    <cellStyle name="Navadno 3 7 2 5 3" xfId="11576"/>
    <cellStyle name="Navadno 3 7 2 5 3 2" xfId="25734"/>
    <cellStyle name="Navadno 3 7 2 5 4" xfId="15834"/>
    <cellStyle name="Navadno 3 7 2 5 5" xfId="29175"/>
    <cellStyle name="Navadno 3 7 2 5 6" xfId="33212"/>
    <cellStyle name="Navadno 3 7 2 6" xfId="1716"/>
    <cellStyle name="Navadno 3 7 2 6 2" xfId="18658"/>
    <cellStyle name="Navadno 3 7 2 7" xfId="5942"/>
    <cellStyle name="Navadno 3 7 2 7 2" xfId="20100"/>
    <cellStyle name="Navadno 3 7 2 8" xfId="10168"/>
    <cellStyle name="Navadno 3 7 2 8 2" xfId="24326"/>
    <cellStyle name="Navadno 3 7 2 9" xfId="14426"/>
    <cellStyle name="Navadno 3 7 3" xfId="495"/>
    <cellStyle name="Navadno 3 7 3 10" xfId="30679"/>
    <cellStyle name="Navadno 3 7 3 11" xfId="33213"/>
    <cellStyle name="Navadno 3 7 3 2" xfId="1199"/>
    <cellStyle name="Navadno 3 7 3 2 10" xfId="33214"/>
    <cellStyle name="Navadno 3 7 3 2 2" xfId="5460"/>
    <cellStyle name="Navadno 3 7 3 2 2 2" xfId="9686"/>
    <cellStyle name="Navadno 3 7 3 2 2 2 2" xfId="23844"/>
    <cellStyle name="Navadno 3 7 3 2 2 3" xfId="13912"/>
    <cellStyle name="Navadno 3 7 3 2 2 3 2" xfId="28070"/>
    <cellStyle name="Navadno 3 7 3 2 2 4" xfId="18170"/>
    <cellStyle name="Navadno 3 7 3 2 2 5" xfId="30327"/>
    <cellStyle name="Navadno 3 7 3 2 2 6" xfId="33215"/>
    <cellStyle name="Navadno 3 7 3 2 3" xfId="4052"/>
    <cellStyle name="Navadno 3 7 3 2 3 2" xfId="8278"/>
    <cellStyle name="Navadno 3 7 3 2 3 2 2" xfId="22436"/>
    <cellStyle name="Navadno 3 7 3 2 3 3" xfId="12504"/>
    <cellStyle name="Navadno 3 7 3 2 3 3 2" xfId="26662"/>
    <cellStyle name="Navadno 3 7 3 2 3 4" xfId="16762"/>
    <cellStyle name="Navadno 3 7 3 2 3 5" xfId="29639"/>
    <cellStyle name="Navadno 3 7 3 2 3 6" xfId="33216"/>
    <cellStyle name="Navadno 3 7 3 2 4" xfId="2644"/>
    <cellStyle name="Navadno 3 7 3 2 4 2" xfId="19586"/>
    <cellStyle name="Navadno 3 7 3 2 5" xfId="6870"/>
    <cellStyle name="Navadno 3 7 3 2 5 2" xfId="21028"/>
    <cellStyle name="Navadno 3 7 3 2 6" xfId="11096"/>
    <cellStyle name="Navadno 3 7 3 2 6 2" xfId="25254"/>
    <cellStyle name="Navadno 3 7 3 2 7" xfId="15354"/>
    <cellStyle name="Navadno 3 7 3 2 8" xfId="28919"/>
    <cellStyle name="Navadno 3 7 3 2 9" xfId="31031"/>
    <cellStyle name="Navadno 3 7 3 3" xfId="4756"/>
    <cellStyle name="Navadno 3 7 3 3 2" xfId="8982"/>
    <cellStyle name="Navadno 3 7 3 3 2 2" xfId="23140"/>
    <cellStyle name="Navadno 3 7 3 3 3" xfId="13208"/>
    <cellStyle name="Navadno 3 7 3 3 3 2" xfId="27366"/>
    <cellStyle name="Navadno 3 7 3 3 4" xfId="17466"/>
    <cellStyle name="Navadno 3 7 3 3 5" xfId="29975"/>
    <cellStyle name="Navadno 3 7 3 3 6" xfId="33217"/>
    <cellStyle name="Navadno 3 7 3 4" xfId="3348"/>
    <cellStyle name="Navadno 3 7 3 4 2" xfId="7574"/>
    <cellStyle name="Navadno 3 7 3 4 2 2" xfId="21732"/>
    <cellStyle name="Navadno 3 7 3 4 3" xfId="11800"/>
    <cellStyle name="Navadno 3 7 3 4 3 2" xfId="25958"/>
    <cellStyle name="Navadno 3 7 3 4 4" xfId="16058"/>
    <cellStyle name="Navadno 3 7 3 4 5" xfId="29287"/>
    <cellStyle name="Navadno 3 7 3 4 6" xfId="33218"/>
    <cellStyle name="Navadno 3 7 3 5" xfId="1940"/>
    <cellStyle name="Navadno 3 7 3 5 2" xfId="18882"/>
    <cellStyle name="Navadno 3 7 3 6" xfId="6166"/>
    <cellStyle name="Navadno 3 7 3 6 2" xfId="20324"/>
    <cellStyle name="Navadno 3 7 3 7" xfId="10392"/>
    <cellStyle name="Navadno 3 7 3 7 2" xfId="24550"/>
    <cellStyle name="Navadno 3 7 3 8" xfId="14650"/>
    <cellStyle name="Navadno 3 7 3 9" xfId="28567"/>
    <cellStyle name="Navadno 3 7 4" xfId="847"/>
    <cellStyle name="Navadno 3 7 4 10" xfId="33219"/>
    <cellStyle name="Navadno 3 7 4 2" xfId="5108"/>
    <cellStyle name="Navadno 3 7 4 2 2" xfId="9334"/>
    <cellStyle name="Navadno 3 7 4 2 2 2" xfId="23492"/>
    <cellStyle name="Navadno 3 7 4 2 3" xfId="13560"/>
    <cellStyle name="Navadno 3 7 4 2 3 2" xfId="27718"/>
    <cellStyle name="Navadno 3 7 4 2 4" xfId="17818"/>
    <cellStyle name="Navadno 3 7 4 2 5" xfId="30151"/>
    <cellStyle name="Navadno 3 7 4 2 6" xfId="33220"/>
    <cellStyle name="Navadno 3 7 4 3" xfId="3700"/>
    <cellStyle name="Navadno 3 7 4 3 2" xfId="7926"/>
    <cellStyle name="Navadno 3 7 4 3 2 2" xfId="22084"/>
    <cellStyle name="Navadno 3 7 4 3 3" xfId="12152"/>
    <cellStyle name="Navadno 3 7 4 3 3 2" xfId="26310"/>
    <cellStyle name="Navadno 3 7 4 3 4" xfId="16410"/>
    <cellStyle name="Navadno 3 7 4 3 5" xfId="29463"/>
    <cellStyle name="Navadno 3 7 4 3 6" xfId="33221"/>
    <cellStyle name="Navadno 3 7 4 4" xfId="2292"/>
    <cellStyle name="Navadno 3 7 4 4 2" xfId="19234"/>
    <cellStyle name="Navadno 3 7 4 5" xfId="6518"/>
    <cellStyle name="Navadno 3 7 4 5 2" xfId="20676"/>
    <cellStyle name="Navadno 3 7 4 6" xfId="10744"/>
    <cellStyle name="Navadno 3 7 4 6 2" xfId="24902"/>
    <cellStyle name="Navadno 3 7 4 7" xfId="15002"/>
    <cellStyle name="Navadno 3 7 4 8" xfId="28743"/>
    <cellStyle name="Navadno 3 7 4 9" xfId="30855"/>
    <cellStyle name="Navadno 3 7 5" xfId="4372"/>
    <cellStyle name="Navadno 3 7 5 2" xfId="8598"/>
    <cellStyle name="Navadno 3 7 5 2 2" xfId="22756"/>
    <cellStyle name="Navadno 3 7 5 3" xfId="12824"/>
    <cellStyle name="Navadno 3 7 5 3 2" xfId="26982"/>
    <cellStyle name="Navadno 3 7 5 4" xfId="17082"/>
    <cellStyle name="Navadno 3 7 5 5" xfId="29783"/>
    <cellStyle name="Navadno 3 7 5 6" xfId="33222"/>
    <cellStyle name="Navadno 3 7 6" xfId="2964"/>
    <cellStyle name="Navadno 3 7 6 2" xfId="7190"/>
    <cellStyle name="Navadno 3 7 6 2 2" xfId="21348"/>
    <cellStyle name="Navadno 3 7 6 3" xfId="11416"/>
    <cellStyle name="Navadno 3 7 6 3 2" xfId="25574"/>
    <cellStyle name="Navadno 3 7 6 4" xfId="15674"/>
    <cellStyle name="Navadno 3 7 6 5" xfId="29095"/>
    <cellStyle name="Navadno 3 7 6 6" xfId="33223"/>
    <cellStyle name="Navadno 3 7 7" xfId="1556"/>
    <cellStyle name="Navadno 3 7 7 2" xfId="18498"/>
    <cellStyle name="Navadno 3 7 8" xfId="5782"/>
    <cellStyle name="Navadno 3 7 8 2" xfId="19940"/>
    <cellStyle name="Navadno 3 7 9" xfId="10008"/>
    <cellStyle name="Navadno 3 7 9 2" xfId="24166"/>
    <cellStyle name="Navadno 3 8" xfId="40"/>
    <cellStyle name="Navadno 3 8 10" xfId="14234"/>
    <cellStyle name="Navadno 3 8 11" xfId="28343"/>
    <cellStyle name="Navadno 3 8 12" xfId="30455"/>
    <cellStyle name="Navadno 3 8 13" xfId="33224"/>
    <cellStyle name="Navadno 3 8 2" xfId="206"/>
    <cellStyle name="Navadno 3 8 2 10" xfId="28455"/>
    <cellStyle name="Navadno 3 8 2 11" xfId="30535"/>
    <cellStyle name="Navadno 3 8 2 12" xfId="33225"/>
    <cellStyle name="Navadno 3 8 2 2" xfId="559"/>
    <cellStyle name="Navadno 3 8 2 2 10" xfId="30711"/>
    <cellStyle name="Navadno 3 8 2 2 11" xfId="33226"/>
    <cellStyle name="Navadno 3 8 2 2 2" xfId="1263"/>
    <cellStyle name="Navadno 3 8 2 2 2 10" xfId="33227"/>
    <cellStyle name="Navadno 3 8 2 2 2 2" xfId="5524"/>
    <cellStyle name="Navadno 3 8 2 2 2 2 2" xfId="9750"/>
    <cellStyle name="Navadno 3 8 2 2 2 2 2 2" xfId="23908"/>
    <cellStyle name="Navadno 3 8 2 2 2 2 3" xfId="13976"/>
    <cellStyle name="Navadno 3 8 2 2 2 2 3 2" xfId="28134"/>
    <cellStyle name="Navadno 3 8 2 2 2 2 4" xfId="18234"/>
    <cellStyle name="Navadno 3 8 2 2 2 2 5" xfId="30359"/>
    <cellStyle name="Navadno 3 8 2 2 2 2 6" xfId="33228"/>
    <cellStyle name="Navadno 3 8 2 2 2 3" xfId="4116"/>
    <cellStyle name="Navadno 3 8 2 2 2 3 2" xfId="8342"/>
    <cellStyle name="Navadno 3 8 2 2 2 3 2 2" xfId="22500"/>
    <cellStyle name="Navadno 3 8 2 2 2 3 3" xfId="12568"/>
    <cellStyle name="Navadno 3 8 2 2 2 3 3 2" xfId="26726"/>
    <cellStyle name="Navadno 3 8 2 2 2 3 4" xfId="16826"/>
    <cellStyle name="Navadno 3 8 2 2 2 3 5" xfId="29671"/>
    <cellStyle name="Navadno 3 8 2 2 2 3 6" xfId="33229"/>
    <cellStyle name="Navadno 3 8 2 2 2 4" xfId="2708"/>
    <cellStyle name="Navadno 3 8 2 2 2 4 2" xfId="19650"/>
    <cellStyle name="Navadno 3 8 2 2 2 5" xfId="6934"/>
    <cellStyle name="Navadno 3 8 2 2 2 5 2" xfId="21092"/>
    <cellStyle name="Navadno 3 8 2 2 2 6" xfId="11160"/>
    <cellStyle name="Navadno 3 8 2 2 2 6 2" xfId="25318"/>
    <cellStyle name="Navadno 3 8 2 2 2 7" xfId="15418"/>
    <cellStyle name="Navadno 3 8 2 2 2 8" xfId="28951"/>
    <cellStyle name="Navadno 3 8 2 2 2 9" xfId="31063"/>
    <cellStyle name="Navadno 3 8 2 2 3" xfId="4820"/>
    <cellStyle name="Navadno 3 8 2 2 3 2" xfId="9046"/>
    <cellStyle name="Navadno 3 8 2 2 3 2 2" xfId="23204"/>
    <cellStyle name="Navadno 3 8 2 2 3 3" xfId="13272"/>
    <cellStyle name="Navadno 3 8 2 2 3 3 2" xfId="27430"/>
    <cellStyle name="Navadno 3 8 2 2 3 4" xfId="17530"/>
    <cellStyle name="Navadno 3 8 2 2 3 5" xfId="30007"/>
    <cellStyle name="Navadno 3 8 2 2 3 6" xfId="33230"/>
    <cellStyle name="Navadno 3 8 2 2 4" xfId="3412"/>
    <cellStyle name="Navadno 3 8 2 2 4 2" xfId="7638"/>
    <cellStyle name="Navadno 3 8 2 2 4 2 2" xfId="21796"/>
    <cellStyle name="Navadno 3 8 2 2 4 3" xfId="11864"/>
    <cellStyle name="Navadno 3 8 2 2 4 3 2" xfId="26022"/>
    <cellStyle name="Navadno 3 8 2 2 4 4" xfId="16122"/>
    <cellStyle name="Navadno 3 8 2 2 4 5" xfId="29319"/>
    <cellStyle name="Navadno 3 8 2 2 4 6" xfId="33231"/>
    <cellStyle name="Navadno 3 8 2 2 5" xfId="2004"/>
    <cellStyle name="Navadno 3 8 2 2 5 2" xfId="18946"/>
    <cellStyle name="Navadno 3 8 2 2 6" xfId="6230"/>
    <cellStyle name="Navadno 3 8 2 2 6 2" xfId="20388"/>
    <cellStyle name="Navadno 3 8 2 2 7" xfId="10456"/>
    <cellStyle name="Navadno 3 8 2 2 7 2" xfId="24614"/>
    <cellStyle name="Navadno 3 8 2 2 8" xfId="14714"/>
    <cellStyle name="Navadno 3 8 2 2 9" xfId="28599"/>
    <cellStyle name="Navadno 3 8 2 3" xfId="911"/>
    <cellStyle name="Navadno 3 8 2 3 10" xfId="33232"/>
    <cellStyle name="Navadno 3 8 2 3 2" xfId="5172"/>
    <cellStyle name="Navadno 3 8 2 3 2 2" xfId="9398"/>
    <cellStyle name="Navadno 3 8 2 3 2 2 2" xfId="23556"/>
    <cellStyle name="Navadno 3 8 2 3 2 3" xfId="13624"/>
    <cellStyle name="Navadno 3 8 2 3 2 3 2" xfId="27782"/>
    <cellStyle name="Navadno 3 8 2 3 2 4" xfId="17882"/>
    <cellStyle name="Navadno 3 8 2 3 2 5" xfId="30183"/>
    <cellStyle name="Navadno 3 8 2 3 2 6" xfId="33233"/>
    <cellStyle name="Navadno 3 8 2 3 3" xfId="3764"/>
    <cellStyle name="Navadno 3 8 2 3 3 2" xfId="7990"/>
    <cellStyle name="Navadno 3 8 2 3 3 2 2" xfId="22148"/>
    <cellStyle name="Navadno 3 8 2 3 3 3" xfId="12216"/>
    <cellStyle name="Navadno 3 8 2 3 3 3 2" xfId="26374"/>
    <cellStyle name="Navadno 3 8 2 3 3 4" xfId="16474"/>
    <cellStyle name="Navadno 3 8 2 3 3 5" xfId="29495"/>
    <cellStyle name="Navadno 3 8 2 3 3 6" xfId="33234"/>
    <cellStyle name="Navadno 3 8 2 3 4" xfId="2356"/>
    <cellStyle name="Navadno 3 8 2 3 4 2" xfId="19298"/>
    <cellStyle name="Navadno 3 8 2 3 5" xfId="6582"/>
    <cellStyle name="Navadno 3 8 2 3 5 2" xfId="20740"/>
    <cellStyle name="Navadno 3 8 2 3 6" xfId="10808"/>
    <cellStyle name="Navadno 3 8 2 3 6 2" xfId="24966"/>
    <cellStyle name="Navadno 3 8 2 3 7" xfId="15066"/>
    <cellStyle name="Navadno 3 8 2 3 8" xfId="28775"/>
    <cellStyle name="Navadno 3 8 2 3 9" xfId="30887"/>
    <cellStyle name="Navadno 3 8 2 4" xfId="4468"/>
    <cellStyle name="Navadno 3 8 2 4 2" xfId="8694"/>
    <cellStyle name="Navadno 3 8 2 4 2 2" xfId="22852"/>
    <cellStyle name="Navadno 3 8 2 4 3" xfId="12920"/>
    <cellStyle name="Navadno 3 8 2 4 3 2" xfId="27078"/>
    <cellStyle name="Navadno 3 8 2 4 4" xfId="17178"/>
    <cellStyle name="Navadno 3 8 2 4 5" xfId="29831"/>
    <cellStyle name="Navadno 3 8 2 4 6" xfId="33235"/>
    <cellStyle name="Navadno 3 8 2 5" xfId="3060"/>
    <cellStyle name="Navadno 3 8 2 5 2" xfId="7286"/>
    <cellStyle name="Navadno 3 8 2 5 2 2" xfId="21444"/>
    <cellStyle name="Navadno 3 8 2 5 3" xfId="11512"/>
    <cellStyle name="Navadno 3 8 2 5 3 2" xfId="25670"/>
    <cellStyle name="Navadno 3 8 2 5 4" xfId="15770"/>
    <cellStyle name="Navadno 3 8 2 5 5" xfId="29143"/>
    <cellStyle name="Navadno 3 8 2 5 6" xfId="33236"/>
    <cellStyle name="Navadno 3 8 2 6" xfId="1652"/>
    <cellStyle name="Navadno 3 8 2 6 2" xfId="18594"/>
    <cellStyle name="Navadno 3 8 2 7" xfId="5878"/>
    <cellStyle name="Navadno 3 8 2 7 2" xfId="20036"/>
    <cellStyle name="Navadno 3 8 2 8" xfId="10104"/>
    <cellStyle name="Navadno 3 8 2 8 2" xfId="24262"/>
    <cellStyle name="Navadno 3 8 2 9" xfId="14362"/>
    <cellStyle name="Navadno 3 8 3" xfId="431"/>
    <cellStyle name="Navadno 3 8 3 10" xfId="30647"/>
    <cellStyle name="Navadno 3 8 3 11" xfId="33237"/>
    <cellStyle name="Navadno 3 8 3 2" xfId="1135"/>
    <cellStyle name="Navadno 3 8 3 2 10" xfId="33238"/>
    <cellStyle name="Navadno 3 8 3 2 2" xfId="5396"/>
    <cellStyle name="Navadno 3 8 3 2 2 2" xfId="9622"/>
    <cellStyle name="Navadno 3 8 3 2 2 2 2" xfId="23780"/>
    <cellStyle name="Navadno 3 8 3 2 2 3" xfId="13848"/>
    <cellStyle name="Navadno 3 8 3 2 2 3 2" xfId="28006"/>
    <cellStyle name="Navadno 3 8 3 2 2 4" xfId="18106"/>
    <cellStyle name="Navadno 3 8 3 2 2 5" xfId="30295"/>
    <cellStyle name="Navadno 3 8 3 2 2 6" xfId="33239"/>
    <cellStyle name="Navadno 3 8 3 2 3" xfId="3988"/>
    <cellStyle name="Navadno 3 8 3 2 3 2" xfId="8214"/>
    <cellStyle name="Navadno 3 8 3 2 3 2 2" xfId="22372"/>
    <cellStyle name="Navadno 3 8 3 2 3 3" xfId="12440"/>
    <cellStyle name="Navadno 3 8 3 2 3 3 2" xfId="26598"/>
    <cellStyle name="Navadno 3 8 3 2 3 4" xfId="16698"/>
    <cellStyle name="Navadno 3 8 3 2 3 5" xfId="29607"/>
    <cellStyle name="Navadno 3 8 3 2 3 6" xfId="33240"/>
    <cellStyle name="Navadno 3 8 3 2 4" xfId="2580"/>
    <cellStyle name="Navadno 3 8 3 2 4 2" xfId="19522"/>
    <cellStyle name="Navadno 3 8 3 2 5" xfId="6806"/>
    <cellStyle name="Navadno 3 8 3 2 5 2" xfId="20964"/>
    <cellStyle name="Navadno 3 8 3 2 6" xfId="11032"/>
    <cellStyle name="Navadno 3 8 3 2 6 2" xfId="25190"/>
    <cellStyle name="Navadno 3 8 3 2 7" xfId="15290"/>
    <cellStyle name="Navadno 3 8 3 2 8" xfId="28887"/>
    <cellStyle name="Navadno 3 8 3 2 9" xfId="30999"/>
    <cellStyle name="Navadno 3 8 3 3" xfId="4692"/>
    <cellStyle name="Navadno 3 8 3 3 2" xfId="8918"/>
    <cellStyle name="Navadno 3 8 3 3 2 2" xfId="23076"/>
    <cellStyle name="Navadno 3 8 3 3 3" xfId="13144"/>
    <cellStyle name="Navadno 3 8 3 3 3 2" xfId="27302"/>
    <cellStyle name="Navadno 3 8 3 3 4" xfId="17402"/>
    <cellStyle name="Navadno 3 8 3 3 5" xfId="29943"/>
    <cellStyle name="Navadno 3 8 3 3 6" xfId="33241"/>
    <cellStyle name="Navadno 3 8 3 4" xfId="3284"/>
    <cellStyle name="Navadno 3 8 3 4 2" xfId="7510"/>
    <cellStyle name="Navadno 3 8 3 4 2 2" xfId="21668"/>
    <cellStyle name="Navadno 3 8 3 4 3" xfId="11736"/>
    <cellStyle name="Navadno 3 8 3 4 3 2" xfId="25894"/>
    <cellStyle name="Navadno 3 8 3 4 4" xfId="15994"/>
    <cellStyle name="Navadno 3 8 3 4 5" xfId="29255"/>
    <cellStyle name="Navadno 3 8 3 4 6" xfId="33242"/>
    <cellStyle name="Navadno 3 8 3 5" xfId="1876"/>
    <cellStyle name="Navadno 3 8 3 5 2" xfId="18818"/>
    <cellStyle name="Navadno 3 8 3 6" xfId="6102"/>
    <cellStyle name="Navadno 3 8 3 6 2" xfId="20260"/>
    <cellStyle name="Navadno 3 8 3 7" xfId="10328"/>
    <cellStyle name="Navadno 3 8 3 7 2" xfId="24486"/>
    <cellStyle name="Navadno 3 8 3 8" xfId="14586"/>
    <cellStyle name="Navadno 3 8 3 9" xfId="28535"/>
    <cellStyle name="Navadno 3 8 4" xfId="783"/>
    <cellStyle name="Navadno 3 8 4 10" xfId="33243"/>
    <cellStyle name="Navadno 3 8 4 2" xfId="5044"/>
    <cellStyle name="Navadno 3 8 4 2 2" xfId="9270"/>
    <cellStyle name="Navadno 3 8 4 2 2 2" xfId="23428"/>
    <cellStyle name="Navadno 3 8 4 2 3" xfId="13496"/>
    <cellStyle name="Navadno 3 8 4 2 3 2" xfId="27654"/>
    <cellStyle name="Navadno 3 8 4 2 4" xfId="17754"/>
    <cellStyle name="Navadno 3 8 4 2 5" xfId="30119"/>
    <cellStyle name="Navadno 3 8 4 2 6" xfId="33244"/>
    <cellStyle name="Navadno 3 8 4 3" xfId="3636"/>
    <cellStyle name="Navadno 3 8 4 3 2" xfId="7862"/>
    <cellStyle name="Navadno 3 8 4 3 2 2" xfId="22020"/>
    <cellStyle name="Navadno 3 8 4 3 3" xfId="12088"/>
    <cellStyle name="Navadno 3 8 4 3 3 2" xfId="26246"/>
    <cellStyle name="Navadno 3 8 4 3 4" xfId="16346"/>
    <cellStyle name="Navadno 3 8 4 3 5" xfId="29431"/>
    <cellStyle name="Navadno 3 8 4 3 6" xfId="33245"/>
    <cellStyle name="Navadno 3 8 4 4" xfId="2228"/>
    <cellStyle name="Navadno 3 8 4 4 2" xfId="19170"/>
    <cellStyle name="Navadno 3 8 4 5" xfId="6454"/>
    <cellStyle name="Navadno 3 8 4 5 2" xfId="20612"/>
    <cellStyle name="Navadno 3 8 4 6" xfId="10680"/>
    <cellStyle name="Navadno 3 8 4 6 2" xfId="24838"/>
    <cellStyle name="Navadno 3 8 4 7" xfId="14938"/>
    <cellStyle name="Navadno 3 8 4 8" xfId="28711"/>
    <cellStyle name="Navadno 3 8 4 9" xfId="30823"/>
    <cellStyle name="Navadno 3 8 5" xfId="4308"/>
    <cellStyle name="Navadno 3 8 5 2" xfId="8534"/>
    <cellStyle name="Navadno 3 8 5 2 2" xfId="22692"/>
    <cellStyle name="Navadno 3 8 5 3" xfId="12760"/>
    <cellStyle name="Navadno 3 8 5 3 2" xfId="26918"/>
    <cellStyle name="Navadno 3 8 5 4" xfId="17018"/>
    <cellStyle name="Navadno 3 8 5 5" xfId="29751"/>
    <cellStyle name="Navadno 3 8 5 6" xfId="33246"/>
    <cellStyle name="Navadno 3 8 6" xfId="2900"/>
    <cellStyle name="Navadno 3 8 6 2" xfId="7126"/>
    <cellStyle name="Navadno 3 8 6 2 2" xfId="21284"/>
    <cellStyle name="Navadno 3 8 6 3" xfId="11352"/>
    <cellStyle name="Navadno 3 8 6 3 2" xfId="25510"/>
    <cellStyle name="Navadno 3 8 6 4" xfId="15610"/>
    <cellStyle name="Navadno 3 8 6 5" xfId="29063"/>
    <cellStyle name="Navadno 3 8 6 6" xfId="33247"/>
    <cellStyle name="Navadno 3 8 7" xfId="1524"/>
    <cellStyle name="Navadno 3 8 7 2" xfId="18466"/>
    <cellStyle name="Navadno 3 8 8" xfId="5750"/>
    <cellStyle name="Navadno 3 8 8 2" xfId="19908"/>
    <cellStyle name="Navadno 3 8 9" xfId="9976"/>
    <cellStyle name="Navadno 3 8 9 2" xfId="24134"/>
    <cellStyle name="Navadno 3 9" xfId="142"/>
    <cellStyle name="Navadno 3 9 10" xfId="28423"/>
    <cellStyle name="Navadno 3 9 11" xfId="30503"/>
    <cellStyle name="Navadno 3 9 12" xfId="33248"/>
    <cellStyle name="Navadno 3 9 2" xfId="527"/>
    <cellStyle name="Navadno 3 9 2 10" xfId="30695"/>
    <cellStyle name="Navadno 3 9 2 11" xfId="33249"/>
    <cellStyle name="Navadno 3 9 2 2" xfId="1231"/>
    <cellStyle name="Navadno 3 9 2 2 10" xfId="33250"/>
    <cellStyle name="Navadno 3 9 2 2 2" xfId="5492"/>
    <cellStyle name="Navadno 3 9 2 2 2 2" xfId="9718"/>
    <cellStyle name="Navadno 3 9 2 2 2 2 2" xfId="23876"/>
    <cellStyle name="Navadno 3 9 2 2 2 3" xfId="13944"/>
    <cellStyle name="Navadno 3 9 2 2 2 3 2" xfId="28102"/>
    <cellStyle name="Navadno 3 9 2 2 2 4" xfId="18202"/>
    <cellStyle name="Navadno 3 9 2 2 2 5" xfId="30343"/>
    <cellStyle name="Navadno 3 9 2 2 2 6" xfId="33251"/>
    <cellStyle name="Navadno 3 9 2 2 3" xfId="4084"/>
    <cellStyle name="Navadno 3 9 2 2 3 2" xfId="8310"/>
    <cellStyle name="Navadno 3 9 2 2 3 2 2" xfId="22468"/>
    <cellStyle name="Navadno 3 9 2 2 3 3" xfId="12536"/>
    <cellStyle name="Navadno 3 9 2 2 3 3 2" xfId="26694"/>
    <cellStyle name="Navadno 3 9 2 2 3 4" xfId="16794"/>
    <cellStyle name="Navadno 3 9 2 2 3 5" xfId="29655"/>
    <cellStyle name="Navadno 3 9 2 2 3 6" xfId="33252"/>
    <cellStyle name="Navadno 3 9 2 2 4" xfId="2676"/>
    <cellStyle name="Navadno 3 9 2 2 4 2" xfId="19618"/>
    <cellStyle name="Navadno 3 9 2 2 5" xfId="6902"/>
    <cellStyle name="Navadno 3 9 2 2 5 2" xfId="21060"/>
    <cellStyle name="Navadno 3 9 2 2 6" xfId="11128"/>
    <cellStyle name="Navadno 3 9 2 2 6 2" xfId="25286"/>
    <cellStyle name="Navadno 3 9 2 2 7" xfId="15386"/>
    <cellStyle name="Navadno 3 9 2 2 8" xfId="28935"/>
    <cellStyle name="Navadno 3 9 2 2 9" xfId="31047"/>
    <cellStyle name="Navadno 3 9 2 3" xfId="4788"/>
    <cellStyle name="Navadno 3 9 2 3 2" xfId="9014"/>
    <cellStyle name="Navadno 3 9 2 3 2 2" xfId="23172"/>
    <cellStyle name="Navadno 3 9 2 3 3" xfId="13240"/>
    <cellStyle name="Navadno 3 9 2 3 3 2" xfId="27398"/>
    <cellStyle name="Navadno 3 9 2 3 4" xfId="17498"/>
    <cellStyle name="Navadno 3 9 2 3 5" xfId="29991"/>
    <cellStyle name="Navadno 3 9 2 3 6" xfId="33253"/>
    <cellStyle name="Navadno 3 9 2 4" xfId="3380"/>
    <cellStyle name="Navadno 3 9 2 4 2" xfId="7606"/>
    <cellStyle name="Navadno 3 9 2 4 2 2" xfId="21764"/>
    <cellStyle name="Navadno 3 9 2 4 3" xfId="11832"/>
    <cellStyle name="Navadno 3 9 2 4 3 2" xfId="25990"/>
    <cellStyle name="Navadno 3 9 2 4 4" xfId="16090"/>
    <cellStyle name="Navadno 3 9 2 4 5" xfId="29303"/>
    <cellStyle name="Navadno 3 9 2 4 6" xfId="33254"/>
    <cellStyle name="Navadno 3 9 2 5" xfId="1972"/>
    <cellStyle name="Navadno 3 9 2 5 2" xfId="18914"/>
    <cellStyle name="Navadno 3 9 2 6" xfId="6198"/>
    <cellStyle name="Navadno 3 9 2 6 2" xfId="20356"/>
    <cellStyle name="Navadno 3 9 2 7" xfId="10424"/>
    <cellStyle name="Navadno 3 9 2 7 2" xfId="24582"/>
    <cellStyle name="Navadno 3 9 2 8" xfId="14682"/>
    <cellStyle name="Navadno 3 9 2 9" xfId="28583"/>
    <cellStyle name="Navadno 3 9 3" xfId="879"/>
    <cellStyle name="Navadno 3 9 3 10" xfId="33255"/>
    <cellStyle name="Navadno 3 9 3 2" xfId="5140"/>
    <cellStyle name="Navadno 3 9 3 2 2" xfId="9366"/>
    <cellStyle name="Navadno 3 9 3 2 2 2" xfId="23524"/>
    <cellStyle name="Navadno 3 9 3 2 3" xfId="13592"/>
    <cellStyle name="Navadno 3 9 3 2 3 2" xfId="27750"/>
    <cellStyle name="Navadno 3 9 3 2 4" xfId="17850"/>
    <cellStyle name="Navadno 3 9 3 2 5" xfId="30167"/>
    <cellStyle name="Navadno 3 9 3 2 6" xfId="33256"/>
    <cellStyle name="Navadno 3 9 3 3" xfId="3732"/>
    <cellStyle name="Navadno 3 9 3 3 2" xfId="7958"/>
    <cellStyle name="Navadno 3 9 3 3 2 2" xfId="22116"/>
    <cellStyle name="Navadno 3 9 3 3 3" xfId="12184"/>
    <cellStyle name="Navadno 3 9 3 3 3 2" xfId="26342"/>
    <cellStyle name="Navadno 3 9 3 3 4" xfId="16442"/>
    <cellStyle name="Navadno 3 9 3 3 5" xfId="29479"/>
    <cellStyle name="Navadno 3 9 3 3 6" xfId="33257"/>
    <cellStyle name="Navadno 3 9 3 4" xfId="2324"/>
    <cellStyle name="Navadno 3 9 3 4 2" xfId="19266"/>
    <cellStyle name="Navadno 3 9 3 5" xfId="6550"/>
    <cellStyle name="Navadno 3 9 3 5 2" xfId="20708"/>
    <cellStyle name="Navadno 3 9 3 6" xfId="10776"/>
    <cellStyle name="Navadno 3 9 3 6 2" xfId="24934"/>
    <cellStyle name="Navadno 3 9 3 7" xfId="15034"/>
    <cellStyle name="Navadno 3 9 3 8" xfId="28759"/>
    <cellStyle name="Navadno 3 9 3 9" xfId="30871"/>
    <cellStyle name="Navadno 3 9 4" xfId="4404"/>
    <cellStyle name="Navadno 3 9 4 2" xfId="8630"/>
    <cellStyle name="Navadno 3 9 4 2 2" xfId="22788"/>
    <cellStyle name="Navadno 3 9 4 3" xfId="12856"/>
    <cellStyle name="Navadno 3 9 4 3 2" xfId="27014"/>
    <cellStyle name="Navadno 3 9 4 4" xfId="17114"/>
    <cellStyle name="Navadno 3 9 4 5" xfId="29799"/>
    <cellStyle name="Navadno 3 9 4 6" xfId="33258"/>
    <cellStyle name="Navadno 3 9 5" xfId="2996"/>
    <cellStyle name="Navadno 3 9 5 2" xfId="7222"/>
    <cellStyle name="Navadno 3 9 5 2 2" xfId="21380"/>
    <cellStyle name="Navadno 3 9 5 3" xfId="11448"/>
    <cellStyle name="Navadno 3 9 5 3 2" xfId="25606"/>
    <cellStyle name="Navadno 3 9 5 4" xfId="15706"/>
    <cellStyle name="Navadno 3 9 5 5" xfId="29111"/>
    <cellStyle name="Navadno 3 9 5 6" xfId="33259"/>
    <cellStyle name="Navadno 3 9 6" xfId="1588"/>
    <cellStyle name="Navadno 3 9 6 2" xfId="18530"/>
    <cellStyle name="Navadno 3 9 7" xfId="5814"/>
    <cellStyle name="Navadno 3 9 7 2" xfId="19972"/>
    <cellStyle name="Navadno 3 9 8" xfId="10040"/>
    <cellStyle name="Navadno 3 9 8 2" xfId="24198"/>
    <cellStyle name="Navadno 3 9 9" xfId="14298"/>
    <cellStyle name="Navadno 4" xfId="75"/>
    <cellStyle name="Navadno 5" xfId="72"/>
    <cellStyle name="Navadno 6" xfId="1455"/>
    <cellStyle name="Navadno 6 2" xfId="18400"/>
    <cellStyle name="Navadno 7" xfId="5684"/>
    <cellStyle name="Navadno 7 2" xfId="19842"/>
    <cellStyle name="Navadno 8" xfId="9910"/>
    <cellStyle name="Navadno 8 2" xfId="24068"/>
    <cellStyle name="Navadno 9" xfId="14168"/>
    <cellStyle name="Normal 2" xfId="15"/>
    <cellStyle name="Normal 2 2" xfId="18395"/>
    <cellStyle name="Normal 3" xfId="1457"/>
    <cellStyle name="Normal 4" xfId="33260"/>
    <cellStyle name="Normal 5" xfId="18398"/>
    <cellStyle name="Normal 6" xfId="18399"/>
    <cellStyle name="Odstotek 2" xfId="80"/>
    <cellStyle name="Percent 2" xfId="1462"/>
    <cellStyle name="TableStyleLight1" xfId="18397"/>
    <cellStyle name="Vejica" xfId="1" builtinId="3"/>
    <cellStyle name="Vejica 2" xfId="7"/>
    <cellStyle name="Vejica 2 10" xfId="175"/>
    <cellStyle name="Vejica 2 10 2" xfId="400"/>
    <cellStyle name="Vejica 2 10 2 2" xfId="1104"/>
    <cellStyle name="Vejica 2 10 2 2 2" xfId="5365"/>
    <cellStyle name="Vejica 2 10 2 2 2 2" xfId="9591"/>
    <cellStyle name="Vejica 2 10 2 2 2 2 2" xfId="23749"/>
    <cellStyle name="Vejica 2 10 2 2 2 3" xfId="13817"/>
    <cellStyle name="Vejica 2 10 2 2 2 3 2" xfId="27975"/>
    <cellStyle name="Vejica 2 10 2 2 2 4" xfId="18075"/>
    <cellStyle name="Vejica 2 10 2 2 3" xfId="3957"/>
    <cellStyle name="Vejica 2 10 2 2 3 2" xfId="8183"/>
    <cellStyle name="Vejica 2 10 2 2 3 2 2" xfId="22341"/>
    <cellStyle name="Vejica 2 10 2 2 3 3" xfId="12409"/>
    <cellStyle name="Vejica 2 10 2 2 3 3 2" xfId="26567"/>
    <cellStyle name="Vejica 2 10 2 2 3 4" xfId="16667"/>
    <cellStyle name="Vejica 2 10 2 2 4" xfId="2549"/>
    <cellStyle name="Vejica 2 10 2 2 4 2" xfId="19491"/>
    <cellStyle name="Vejica 2 10 2 2 5" xfId="6775"/>
    <cellStyle name="Vejica 2 10 2 2 5 2" xfId="20933"/>
    <cellStyle name="Vejica 2 10 2 2 6" xfId="11001"/>
    <cellStyle name="Vejica 2 10 2 2 6 2" xfId="25159"/>
    <cellStyle name="Vejica 2 10 2 2 7" xfId="15259"/>
    <cellStyle name="Vejica 2 10 2 3" xfId="4661"/>
    <cellStyle name="Vejica 2 10 2 3 2" xfId="8887"/>
    <cellStyle name="Vejica 2 10 2 3 2 2" xfId="23045"/>
    <cellStyle name="Vejica 2 10 2 3 3" xfId="13113"/>
    <cellStyle name="Vejica 2 10 2 3 3 2" xfId="27271"/>
    <cellStyle name="Vejica 2 10 2 3 4" xfId="17371"/>
    <cellStyle name="Vejica 2 10 2 4" xfId="3253"/>
    <cellStyle name="Vejica 2 10 2 4 2" xfId="7479"/>
    <cellStyle name="Vejica 2 10 2 4 2 2" xfId="21637"/>
    <cellStyle name="Vejica 2 10 2 4 3" xfId="11705"/>
    <cellStyle name="Vejica 2 10 2 4 3 2" xfId="25863"/>
    <cellStyle name="Vejica 2 10 2 4 4" xfId="15963"/>
    <cellStyle name="Vejica 2 10 2 5" xfId="1845"/>
    <cellStyle name="Vejica 2 10 2 5 2" xfId="18787"/>
    <cellStyle name="Vejica 2 10 2 6" xfId="6071"/>
    <cellStyle name="Vejica 2 10 2 6 2" xfId="20229"/>
    <cellStyle name="Vejica 2 10 2 7" xfId="10297"/>
    <cellStyle name="Vejica 2 10 2 7 2" xfId="24455"/>
    <cellStyle name="Vejica 2 10 2 8" xfId="14555"/>
    <cellStyle name="Vejica 2 10 3" xfId="752"/>
    <cellStyle name="Vejica 2 10 3 2" xfId="5013"/>
    <cellStyle name="Vejica 2 10 3 2 2" xfId="9239"/>
    <cellStyle name="Vejica 2 10 3 2 2 2" xfId="23397"/>
    <cellStyle name="Vejica 2 10 3 2 3" xfId="13465"/>
    <cellStyle name="Vejica 2 10 3 2 3 2" xfId="27623"/>
    <cellStyle name="Vejica 2 10 3 2 4" xfId="17723"/>
    <cellStyle name="Vejica 2 10 3 3" xfId="3605"/>
    <cellStyle name="Vejica 2 10 3 3 2" xfId="7831"/>
    <cellStyle name="Vejica 2 10 3 3 2 2" xfId="21989"/>
    <cellStyle name="Vejica 2 10 3 3 3" xfId="12057"/>
    <cellStyle name="Vejica 2 10 3 3 3 2" xfId="26215"/>
    <cellStyle name="Vejica 2 10 3 3 4" xfId="16315"/>
    <cellStyle name="Vejica 2 10 3 4" xfId="2197"/>
    <cellStyle name="Vejica 2 10 3 4 2" xfId="19139"/>
    <cellStyle name="Vejica 2 10 3 5" xfId="6423"/>
    <cellStyle name="Vejica 2 10 3 5 2" xfId="20581"/>
    <cellStyle name="Vejica 2 10 3 6" xfId="10649"/>
    <cellStyle name="Vejica 2 10 3 6 2" xfId="24807"/>
    <cellStyle name="Vejica 2 10 3 7" xfId="14907"/>
    <cellStyle name="Vejica 2 10 4" xfId="4437"/>
    <cellStyle name="Vejica 2 10 4 2" xfId="8663"/>
    <cellStyle name="Vejica 2 10 4 2 2" xfId="22821"/>
    <cellStyle name="Vejica 2 10 4 3" xfId="12889"/>
    <cellStyle name="Vejica 2 10 4 3 2" xfId="27047"/>
    <cellStyle name="Vejica 2 10 4 4" xfId="17147"/>
    <cellStyle name="Vejica 2 10 5" xfId="3029"/>
    <cellStyle name="Vejica 2 10 5 2" xfId="7255"/>
    <cellStyle name="Vejica 2 10 5 2 2" xfId="21413"/>
    <cellStyle name="Vejica 2 10 5 3" xfId="11481"/>
    <cellStyle name="Vejica 2 10 5 3 2" xfId="25639"/>
    <cellStyle name="Vejica 2 10 5 4" xfId="15739"/>
    <cellStyle name="Vejica 2 10 6" xfId="1621"/>
    <cellStyle name="Vejica 2 10 6 2" xfId="18563"/>
    <cellStyle name="Vejica 2 10 7" xfId="5847"/>
    <cellStyle name="Vejica 2 10 7 2" xfId="20005"/>
    <cellStyle name="Vejica 2 10 8" xfId="10073"/>
    <cellStyle name="Vejica 2 10 8 2" xfId="24231"/>
    <cellStyle name="Vejica 2 10 9" xfId="14331"/>
    <cellStyle name="Vejica 2 11" xfId="323"/>
    <cellStyle name="Vejica 2 11 2" xfId="675"/>
    <cellStyle name="Vejica 2 11 2 2" xfId="1379"/>
    <cellStyle name="Vejica 2 11 2 2 2" xfId="5640"/>
    <cellStyle name="Vejica 2 11 2 2 2 2" xfId="9866"/>
    <cellStyle name="Vejica 2 11 2 2 2 2 2" xfId="24024"/>
    <cellStyle name="Vejica 2 11 2 2 2 3" xfId="14092"/>
    <cellStyle name="Vejica 2 11 2 2 2 3 2" xfId="28250"/>
    <cellStyle name="Vejica 2 11 2 2 2 4" xfId="18350"/>
    <cellStyle name="Vejica 2 11 2 2 3" xfId="4232"/>
    <cellStyle name="Vejica 2 11 2 2 3 2" xfId="8458"/>
    <cellStyle name="Vejica 2 11 2 2 3 2 2" xfId="22616"/>
    <cellStyle name="Vejica 2 11 2 2 3 3" xfId="12684"/>
    <cellStyle name="Vejica 2 11 2 2 3 3 2" xfId="26842"/>
    <cellStyle name="Vejica 2 11 2 2 3 4" xfId="16942"/>
    <cellStyle name="Vejica 2 11 2 2 4" xfId="2824"/>
    <cellStyle name="Vejica 2 11 2 2 4 2" xfId="19766"/>
    <cellStyle name="Vejica 2 11 2 2 5" xfId="7050"/>
    <cellStyle name="Vejica 2 11 2 2 5 2" xfId="21208"/>
    <cellStyle name="Vejica 2 11 2 2 6" xfId="11276"/>
    <cellStyle name="Vejica 2 11 2 2 6 2" xfId="25434"/>
    <cellStyle name="Vejica 2 11 2 2 7" xfId="15534"/>
    <cellStyle name="Vejica 2 11 2 3" xfId="4936"/>
    <cellStyle name="Vejica 2 11 2 3 2" xfId="9162"/>
    <cellStyle name="Vejica 2 11 2 3 2 2" xfId="23320"/>
    <cellStyle name="Vejica 2 11 2 3 3" xfId="13388"/>
    <cellStyle name="Vejica 2 11 2 3 3 2" xfId="27546"/>
    <cellStyle name="Vejica 2 11 2 3 4" xfId="17646"/>
    <cellStyle name="Vejica 2 11 2 4" xfId="3528"/>
    <cellStyle name="Vejica 2 11 2 4 2" xfId="7754"/>
    <cellStyle name="Vejica 2 11 2 4 2 2" xfId="21912"/>
    <cellStyle name="Vejica 2 11 2 4 3" xfId="11980"/>
    <cellStyle name="Vejica 2 11 2 4 3 2" xfId="26138"/>
    <cellStyle name="Vejica 2 11 2 4 4" xfId="16238"/>
    <cellStyle name="Vejica 2 11 2 5" xfId="2120"/>
    <cellStyle name="Vejica 2 11 2 5 2" xfId="19062"/>
    <cellStyle name="Vejica 2 11 2 6" xfId="6346"/>
    <cellStyle name="Vejica 2 11 2 6 2" xfId="20504"/>
    <cellStyle name="Vejica 2 11 2 7" xfId="10572"/>
    <cellStyle name="Vejica 2 11 2 7 2" xfId="24730"/>
    <cellStyle name="Vejica 2 11 2 8" xfId="14830"/>
    <cellStyle name="Vejica 2 11 3" xfId="1027"/>
    <cellStyle name="Vejica 2 11 3 2" xfId="5288"/>
    <cellStyle name="Vejica 2 11 3 2 2" xfId="9514"/>
    <cellStyle name="Vejica 2 11 3 2 2 2" xfId="23672"/>
    <cellStyle name="Vejica 2 11 3 2 3" xfId="13740"/>
    <cellStyle name="Vejica 2 11 3 2 3 2" xfId="27898"/>
    <cellStyle name="Vejica 2 11 3 2 4" xfId="17998"/>
    <cellStyle name="Vejica 2 11 3 3" xfId="3880"/>
    <cellStyle name="Vejica 2 11 3 3 2" xfId="8106"/>
    <cellStyle name="Vejica 2 11 3 3 2 2" xfId="22264"/>
    <cellStyle name="Vejica 2 11 3 3 3" xfId="12332"/>
    <cellStyle name="Vejica 2 11 3 3 3 2" xfId="26490"/>
    <cellStyle name="Vejica 2 11 3 3 4" xfId="16590"/>
    <cellStyle name="Vejica 2 11 3 4" xfId="2472"/>
    <cellStyle name="Vejica 2 11 3 4 2" xfId="19414"/>
    <cellStyle name="Vejica 2 11 3 5" xfId="6698"/>
    <cellStyle name="Vejica 2 11 3 5 2" xfId="20856"/>
    <cellStyle name="Vejica 2 11 3 6" xfId="10924"/>
    <cellStyle name="Vejica 2 11 3 6 2" xfId="25082"/>
    <cellStyle name="Vejica 2 11 3 7" xfId="15182"/>
    <cellStyle name="Vejica 2 11 4" xfId="4584"/>
    <cellStyle name="Vejica 2 11 4 2" xfId="8810"/>
    <cellStyle name="Vejica 2 11 4 2 2" xfId="22968"/>
    <cellStyle name="Vejica 2 11 4 3" xfId="13036"/>
    <cellStyle name="Vejica 2 11 4 3 2" xfId="27194"/>
    <cellStyle name="Vejica 2 11 4 4" xfId="17294"/>
    <cellStyle name="Vejica 2 11 5" xfId="3176"/>
    <cellStyle name="Vejica 2 11 5 2" xfId="7402"/>
    <cellStyle name="Vejica 2 11 5 2 2" xfId="21560"/>
    <cellStyle name="Vejica 2 11 5 3" xfId="11628"/>
    <cellStyle name="Vejica 2 11 5 3 2" xfId="25786"/>
    <cellStyle name="Vejica 2 11 5 4" xfId="15886"/>
    <cellStyle name="Vejica 2 11 6" xfId="1768"/>
    <cellStyle name="Vejica 2 11 6 2" xfId="18710"/>
    <cellStyle name="Vejica 2 11 7" xfId="5994"/>
    <cellStyle name="Vejica 2 11 7 2" xfId="20152"/>
    <cellStyle name="Vejica 2 11 8" xfId="10220"/>
    <cellStyle name="Vejica 2 11 8 2" xfId="24378"/>
    <cellStyle name="Vejica 2 11 9" xfId="14478"/>
    <cellStyle name="Vejica 2 12" xfId="368"/>
    <cellStyle name="Vejica 2 12 2" xfId="1072"/>
    <cellStyle name="Vejica 2 12 2 2" xfId="5333"/>
    <cellStyle name="Vejica 2 12 2 2 2" xfId="9559"/>
    <cellStyle name="Vejica 2 12 2 2 2 2" xfId="23717"/>
    <cellStyle name="Vejica 2 12 2 2 3" xfId="13785"/>
    <cellStyle name="Vejica 2 12 2 2 3 2" xfId="27943"/>
    <cellStyle name="Vejica 2 12 2 2 4" xfId="18043"/>
    <cellStyle name="Vejica 2 12 2 3" xfId="3925"/>
    <cellStyle name="Vejica 2 12 2 3 2" xfId="8151"/>
    <cellStyle name="Vejica 2 12 2 3 2 2" xfId="22309"/>
    <cellStyle name="Vejica 2 12 2 3 3" xfId="12377"/>
    <cellStyle name="Vejica 2 12 2 3 3 2" xfId="26535"/>
    <cellStyle name="Vejica 2 12 2 3 4" xfId="16635"/>
    <cellStyle name="Vejica 2 12 2 4" xfId="2517"/>
    <cellStyle name="Vejica 2 12 2 4 2" xfId="19459"/>
    <cellStyle name="Vejica 2 12 2 5" xfId="6743"/>
    <cellStyle name="Vejica 2 12 2 5 2" xfId="20901"/>
    <cellStyle name="Vejica 2 12 2 6" xfId="10969"/>
    <cellStyle name="Vejica 2 12 2 6 2" xfId="25127"/>
    <cellStyle name="Vejica 2 12 2 7" xfId="15227"/>
    <cellStyle name="Vejica 2 12 3" xfId="4629"/>
    <cellStyle name="Vejica 2 12 3 2" xfId="8855"/>
    <cellStyle name="Vejica 2 12 3 2 2" xfId="23013"/>
    <cellStyle name="Vejica 2 12 3 3" xfId="13081"/>
    <cellStyle name="Vejica 2 12 3 3 2" xfId="27239"/>
    <cellStyle name="Vejica 2 12 3 4" xfId="17339"/>
    <cellStyle name="Vejica 2 12 4" xfId="3221"/>
    <cellStyle name="Vejica 2 12 4 2" xfId="7447"/>
    <cellStyle name="Vejica 2 12 4 2 2" xfId="21605"/>
    <cellStyle name="Vejica 2 12 4 3" xfId="11673"/>
    <cellStyle name="Vejica 2 12 4 3 2" xfId="25831"/>
    <cellStyle name="Vejica 2 12 4 4" xfId="15931"/>
    <cellStyle name="Vejica 2 12 5" xfId="1813"/>
    <cellStyle name="Vejica 2 12 5 2" xfId="18755"/>
    <cellStyle name="Vejica 2 12 6" xfId="6039"/>
    <cellStyle name="Vejica 2 12 6 2" xfId="20197"/>
    <cellStyle name="Vejica 2 12 7" xfId="10265"/>
    <cellStyle name="Vejica 2 12 7 2" xfId="24423"/>
    <cellStyle name="Vejica 2 12 8" xfId="14523"/>
    <cellStyle name="Vejica 2 13" xfId="720"/>
    <cellStyle name="Vejica 2 13 2" xfId="4981"/>
    <cellStyle name="Vejica 2 13 2 2" xfId="9207"/>
    <cellStyle name="Vejica 2 13 2 2 2" xfId="23365"/>
    <cellStyle name="Vejica 2 13 2 3" xfId="13433"/>
    <cellStyle name="Vejica 2 13 2 3 2" xfId="27591"/>
    <cellStyle name="Vejica 2 13 2 4" xfId="17691"/>
    <cellStyle name="Vejica 2 13 3" xfId="3573"/>
    <cellStyle name="Vejica 2 13 3 2" xfId="7799"/>
    <cellStyle name="Vejica 2 13 3 2 2" xfId="21957"/>
    <cellStyle name="Vejica 2 13 3 3" xfId="12025"/>
    <cellStyle name="Vejica 2 13 3 3 2" xfId="26183"/>
    <cellStyle name="Vejica 2 13 3 4" xfId="16283"/>
    <cellStyle name="Vejica 2 13 4" xfId="2165"/>
    <cellStyle name="Vejica 2 13 4 2" xfId="19107"/>
    <cellStyle name="Vejica 2 13 5" xfId="6391"/>
    <cellStyle name="Vejica 2 13 5 2" xfId="20549"/>
    <cellStyle name="Vejica 2 13 6" xfId="10617"/>
    <cellStyle name="Vejica 2 13 6 2" xfId="24775"/>
    <cellStyle name="Vejica 2 13 7" xfId="14875"/>
    <cellStyle name="Vejica 2 14" xfId="1427"/>
    <cellStyle name="Vejica 2 14 2" xfId="4277"/>
    <cellStyle name="Vejica 2 14 2 2" xfId="19811"/>
    <cellStyle name="Vejica 2 14 3" xfId="8503"/>
    <cellStyle name="Vejica 2 14 3 2" xfId="22661"/>
    <cellStyle name="Vejica 2 14 4" xfId="12729"/>
    <cellStyle name="Vejica 2 14 4 2" xfId="26887"/>
    <cellStyle name="Vejica 2 14 5" xfId="16987"/>
    <cellStyle name="Vejica 2 15" xfId="2869"/>
    <cellStyle name="Vejica 2 15 2" xfId="7095"/>
    <cellStyle name="Vejica 2 15 2 2" xfId="21253"/>
    <cellStyle name="Vejica 2 15 3" xfId="11321"/>
    <cellStyle name="Vejica 2 15 3 2" xfId="25479"/>
    <cellStyle name="Vejica 2 15 4" xfId="15579"/>
    <cellStyle name="Vejica 2 16" xfId="1464"/>
    <cellStyle name="Vejica 2 16 2" xfId="18406"/>
    <cellStyle name="Vejica 2 17" xfId="5690"/>
    <cellStyle name="Vejica 2 17 2" xfId="19848"/>
    <cellStyle name="Vejica 2 18" xfId="9916"/>
    <cellStyle name="Vejica 2 18 2" xfId="24074"/>
    <cellStyle name="Vejica 2 19" xfId="14140"/>
    <cellStyle name="Vejica 2 19 2" xfId="28298"/>
    <cellStyle name="Vejica 2 2" xfId="10"/>
    <cellStyle name="Vejica 2 2 10" xfId="334"/>
    <cellStyle name="Vejica 2 2 10 2" xfId="686"/>
    <cellStyle name="Vejica 2 2 10 2 2" xfId="1390"/>
    <cellStyle name="Vejica 2 2 10 2 2 2" xfId="5651"/>
    <cellStyle name="Vejica 2 2 10 2 2 2 2" xfId="9877"/>
    <cellStyle name="Vejica 2 2 10 2 2 2 2 2" xfId="24035"/>
    <cellStyle name="Vejica 2 2 10 2 2 2 3" xfId="14103"/>
    <cellStyle name="Vejica 2 2 10 2 2 2 3 2" xfId="28261"/>
    <cellStyle name="Vejica 2 2 10 2 2 2 4" xfId="18361"/>
    <cellStyle name="Vejica 2 2 10 2 2 3" xfId="4243"/>
    <cellStyle name="Vejica 2 2 10 2 2 3 2" xfId="8469"/>
    <cellStyle name="Vejica 2 2 10 2 2 3 2 2" xfId="22627"/>
    <cellStyle name="Vejica 2 2 10 2 2 3 3" xfId="12695"/>
    <cellStyle name="Vejica 2 2 10 2 2 3 3 2" xfId="26853"/>
    <cellStyle name="Vejica 2 2 10 2 2 3 4" xfId="16953"/>
    <cellStyle name="Vejica 2 2 10 2 2 4" xfId="2835"/>
    <cellStyle name="Vejica 2 2 10 2 2 4 2" xfId="19777"/>
    <cellStyle name="Vejica 2 2 10 2 2 5" xfId="7061"/>
    <cellStyle name="Vejica 2 2 10 2 2 5 2" xfId="21219"/>
    <cellStyle name="Vejica 2 2 10 2 2 6" xfId="11287"/>
    <cellStyle name="Vejica 2 2 10 2 2 6 2" xfId="25445"/>
    <cellStyle name="Vejica 2 2 10 2 2 7" xfId="15545"/>
    <cellStyle name="Vejica 2 2 10 2 3" xfId="4947"/>
    <cellStyle name="Vejica 2 2 10 2 3 2" xfId="9173"/>
    <cellStyle name="Vejica 2 2 10 2 3 2 2" xfId="23331"/>
    <cellStyle name="Vejica 2 2 10 2 3 3" xfId="13399"/>
    <cellStyle name="Vejica 2 2 10 2 3 3 2" xfId="27557"/>
    <cellStyle name="Vejica 2 2 10 2 3 4" xfId="17657"/>
    <cellStyle name="Vejica 2 2 10 2 4" xfId="3539"/>
    <cellStyle name="Vejica 2 2 10 2 4 2" xfId="7765"/>
    <cellStyle name="Vejica 2 2 10 2 4 2 2" xfId="21923"/>
    <cellStyle name="Vejica 2 2 10 2 4 3" xfId="11991"/>
    <cellStyle name="Vejica 2 2 10 2 4 3 2" xfId="26149"/>
    <cellStyle name="Vejica 2 2 10 2 4 4" xfId="16249"/>
    <cellStyle name="Vejica 2 2 10 2 5" xfId="2131"/>
    <cellStyle name="Vejica 2 2 10 2 5 2" xfId="19073"/>
    <cellStyle name="Vejica 2 2 10 2 6" xfId="6357"/>
    <cellStyle name="Vejica 2 2 10 2 6 2" xfId="20515"/>
    <cellStyle name="Vejica 2 2 10 2 7" xfId="10583"/>
    <cellStyle name="Vejica 2 2 10 2 7 2" xfId="24741"/>
    <cellStyle name="Vejica 2 2 10 2 8" xfId="14841"/>
    <cellStyle name="Vejica 2 2 10 3" xfId="1038"/>
    <cellStyle name="Vejica 2 2 10 3 2" xfId="5299"/>
    <cellStyle name="Vejica 2 2 10 3 2 2" xfId="9525"/>
    <cellStyle name="Vejica 2 2 10 3 2 2 2" xfId="23683"/>
    <cellStyle name="Vejica 2 2 10 3 2 3" xfId="13751"/>
    <cellStyle name="Vejica 2 2 10 3 2 3 2" xfId="27909"/>
    <cellStyle name="Vejica 2 2 10 3 2 4" xfId="18009"/>
    <cellStyle name="Vejica 2 2 10 3 3" xfId="3891"/>
    <cellStyle name="Vejica 2 2 10 3 3 2" xfId="8117"/>
    <cellStyle name="Vejica 2 2 10 3 3 2 2" xfId="22275"/>
    <cellStyle name="Vejica 2 2 10 3 3 3" xfId="12343"/>
    <cellStyle name="Vejica 2 2 10 3 3 3 2" xfId="26501"/>
    <cellStyle name="Vejica 2 2 10 3 3 4" xfId="16601"/>
    <cellStyle name="Vejica 2 2 10 3 4" xfId="2483"/>
    <cellStyle name="Vejica 2 2 10 3 4 2" xfId="19425"/>
    <cellStyle name="Vejica 2 2 10 3 5" xfId="6709"/>
    <cellStyle name="Vejica 2 2 10 3 5 2" xfId="20867"/>
    <cellStyle name="Vejica 2 2 10 3 6" xfId="10935"/>
    <cellStyle name="Vejica 2 2 10 3 6 2" xfId="25093"/>
    <cellStyle name="Vejica 2 2 10 3 7" xfId="15193"/>
    <cellStyle name="Vejica 2 2 10 4" xfId="4595"/>
    <cellStyle name="Vejica 2 2 10 4 2" xfId="8821"/>
    <cellStyle name="Vejica 2 2 10 4 2 2" xfId="22979"/>
    <cellStyle name="Vejica 2 2 10 4 3" xfId="13047"/>
    <cellStyle name="Vejica 2 2 10 4 3 2" xfId="27205"/>
    <cellStyle name="Vejica 2 2 10 4 4" xfId="17305"/>
    <cellStyle name="Vejica 2 2 10 5" xfId="3187"/>
    <cellStyle name="Vejica 2 2 10 5 2" xfId="7413"/>
    <cellStyle name="Vejica 2 2 10 5 2 2" xfId="21571"/>
    <cellStyle name="Vejica 2 2 10 5 3" xfId="11639"/>
    <cellStyle name="Vejica 2 2 10 5 3 2" xfId="25797"/>
    <cellStyle name="Vejica 2 2 10 5 4" xfId="15897"/>
    <cellStyle name="Vejica 2 2 10 6" xfId="1779"/>
    <cellStyle name="Vejica 2 2 10 6 2" xfId="18721"/>
    <cellStyle name="Vejica 2 2 10 7" xfId="6005"/>
    <cellStyle name="Vejica 2 2 10 7 2" xfId="20163"/>
    <cellStyle name="Vejica 2 2 10 8" xfId="10231"/>
    <cellStyle name="Vejica 2 2 10 8 2" xfId="24389"/>
    <cellStyle name="Vejica 2 2 10 9" xfId="14489"/>
    <cellStyle name="Vejica 2 2 11" xfId="370"/>
    <cellStyle name="Vejica 2 2 11 2" xfId="1074"/>
    <cellStyle name="Vejica 2 2 11 2 2" xfId="5335"/>
    <cellStyle name="Vejica 2 2 11 2 2 2" xfId="9561"/>
    <cellStyle name="Vejica 2 2 11 2 2 2 2" xfId="23719"/>
    <cellStyle name="Vejica 2 2 11 2 2 3" xfId="13787"/>
    <cellStyle name="Vejica 2 2 11 2 2 3 2" xfId="27945"/>
    <cellStyle name="Vejica 2 2 11 2 2 4" xfId="18045"/>
    <cellStyle name="Vejica 2 2 11 2 3" xfId="3927"/>
    <cellStyle name="Vejica 2 2 11 2 3 2" xfId="8153"/>
    <cellStyle name="Vejica 2 2 11 2 3 2 2" xfId="22311"/>
    <cellStyle name="Vejica 2 2 11 2 3 3" xfId="12379"/>
    <cellStyle name="Vejica 2 2 11 2 3 3 2" xfId="26537"/>
    <cellStyle name="Vejica 2 2 11 2 3 4" xfId="16637"/>
    <cellStyle name="Vejica 2 2 11 2 4" xfId="2519"/>
    <cellStyle name="Vejica 2 2 11 2 4 2" xfId="19461"/>
    <cellStyle name="Vejica 2 2 11 2 5" xfId="6745"/>
    <cellStyle name="Vejica 2 2 11 2 5 2" xfId="20903"/>
    <cellStyle name="Vejica 2 2 11 2 6" xfId="10971"/>
    <cellStyle name="Vejica 2 2 11 2 6 2" xfId="25129"/>
    <cellStyle name="Vejica 2 2 11 2 7" xfId="15229"/>
    <cellStyle name="Vejica 2 2 11 3" xfId="4631"/>
    <cellStyle name="Vejica 2 2 11 3 2" xfId="8857"/>
    <cellStyle name="Vejica 2 2 11 3 2 2" xfId="23015"/>
    <cellStyle name="Vejica 2 2 11 3 3" xfId="13083"/>
    <cellStyle name="Vejica 2 2 11 3 3 2" xfId="27241"/>
    <cellStyle name="Vejica 2 2 11 3 4" xfId="17341"/>
    <cellStyle name="Vejica 2 2 11 4" xfId="3223"/>
    <cellStyle name="Vejica 2 2 11 4 2" xfId="7449"/>
    <cellStyle name="Vejica 2 2 11 4 2 2" xfId="21607"/>
    <cellStyle name="Vejica 2 2 11 4 3" xfId="11675"/>
    <cellStyle name="Vejica 2 2 11 4 3 2" xfId="25833"/>
    <cellStyle name="Vejica 2 2 11 4 4" xfId="15933"/>
    <cellStyle name="Vejica 2 2 11 5" xfId="1815"/>
    <cellStyle name="Vejica 2 2 11 5 2" xfId="18757"/>
    <cellStyle name="Vejica 2 2 11 6" xfId="6041"/>
    <cellStyle name="Vejica 2 2 11 6 2" xfId="20199"/>
    <cellStyle name="Vejica 2 2 11 7" xfId="10267"/>
    <cellStyle name="Vejica 2 2 11 7 2" xfId="24425"/>
    <cellStyle name="Vejica 2 2 11 8" xfId="14525"/>
    <cellStyle name="Vejica 2 2 12" xfId="722"/>
    <cellStyle name="Vejica 2 2 12 2" xfId="4983"/>
    <cellStyle name="Vejica 2 2 12 2 2" xfId="9209"/>
    <cellStyle name="Vejica 2 2 12 2 2 2" xfId="23367"/>
    <cellStyle name="Vejica 2 2 12 2 3" xfId="13435"/>
    <cellStyle name="Vejica 2 2 12 2 3 2" xfId="27593"/>
    <cellStyle name="Vejica 2 2 12 2 4" xfId="17693"/>
    <cellStyle name="Vejica 2 2 12 3" xfId="3575"/>
    <cellStyle name="Vejica 2 2 12 3 2" xfId="7801"/>
    <cellStyle name="Vejica 2 2 12 3 2 2" xfId="21959"/>
    <cellStyle name="Vejica 2 2 12 3 3" xfId="12027"/>
    <cellStyle name="Vejica 2 2 12 3 3 2" xfId="26185"/>
    <cellStyle name="Vejica 2 2 12 3 4" xfId="16285"/>
    <cellStyle name="Vejica 2 2 12 4" xfId="2167"/>
    <cellStyle name="Vejica 2 2 12 4 2" xfId="19109"/>
    <cellStyle name="Vejica 2 2 12 5" xfId="6393"/>
    <cellStyle name="Vejica 2 2 12 5 2" xfId="20551"/>
    <cellStyle name="Vejica 2 2 12 6" xfId="10619"/>
    <cellStyle name="Vejica 2 2 12 6 2" xfId="24777"/>
    <cellStyle name="Vejica 2 2 12 7" xfId="14877"/>
    <cellStyle name="Vejica 2 2 13" xfId="1428"/>
    <cellStyle name="Vejica 2 2 13 2" xfId="4279"/>
    <cellStyle name="Vejica 2 2 13 2 2" xfId="19813"/>
    <cellStyle name="Vejica 2 2 13 3" xfId="8505"/>
    <cellStyle name="Vejica 2 2 13 3 2" xfId="22663"/>
    <cellStyle name="Vejica 2 2 13 4" xfId="12731"/>
    <cellStyle name="Vejica 2 2 13 4 2" xfId="26889"/>
    <cellStyle name="Vejica 2 2 13 5" xfId="16989"/>
    <cellStyle name="Vejica 2 2 14" xfId="2871"/>
    <cellStyle name="Vejica 2 2 14 2" xfId="7097"/>
    <cellStyle name="Vejica 2 2 14 2 2" xfId="21255"/>
    <cellStyle name="Vejica 2 2 14 3" xfId="11323"/>
    <cellStyle name="Vejica 2 2 14 3 2" xfId="25481"/>
    <cellStyle name="Vejica 2 2 14 4" xfId="15581"/>
    <cellStyle name="Vejica 2 2 15" xfId="1465"/>
    <cellStyle name="Vejica 2 2 15 2" xfId="18407"/>
    <cellStyle name="Vejica 2 2 16" xfId="5691"/>
    <cellStyle name="Vejica 2 2 16 2" xfId="19849"/>
    <cellStyle name="Vejica 2 2 17" xfId="9917"/>
    <cellStyle name="Vejica 2 2 17 2" xfId="24075"/>
    <cellStyle name="Vejica 2 2 18" xfId="14141"/>
    <cellStyle name="Vejica 2 2 18 2" xfId="28299"/>
    <cellStyle name="Vejica 2 2 19" xfId="14175"/>
    <cellStyle name="Vejica 2 2 2" xfId="14"/>
    <cellStyle name="Vejica 2 2 2 10" xfId="374"/>
    <cellStyle name="Vejica 2 2 2 10 2" xfId="1078"/>
    <cellStyle name="Vejica 2 2 2 10 2 2" xfId="5339"/>
    <cellStyle name="Vejica 2 2 2 10 2 2 2" xfId="9565"/>
    <cellStyle name="Vejica 2 2 2 10 2 2 2 2" xfId="23723"/>
    <cellStyle name="Vejica 2 2 2 10 2 2 3" xfId="13791"/>
    <cellStyle name="Vejica 2 2 2 10 2 2 3 2" xfId="27949"/>
    <cellStyle name="Vejica 2 2 2 10 2 2 4" xfId="18049"/>
    <cellStyle name="Vejica 2 2 2 10 2 3" xfId="3931"/>
    <cellStyle name="Vejica 2 2 2 10 2 3 2" xfId="8157"/>
    <cellStyle name="Vejica 2 2 2 10 2 3 2 2" xfId="22315"/>
    <cellStyle name="Vejica 2 2 2 10 2 3 3" xfId="12383"/>
    <cellStyle name="Vejica 2 2 2 10 2 3 3 2" xfId="26541"/>
    <cellStyle name="Vejica 2 2 2 10 2 3 4" xfId="16641"/>
    <cellStyle name="Vejica 2 2 2 10 2 4" xfId="2523"/>
    <cellStyle name="Vejica 2 2 2 10 2 4 2" xfId="19465"/>
    <cellStyle name="Vejica 2 2 2 10 2 5" xfId="6749"/>
    <cellStyle name="Vejica 2 2 2 10 2 5 2" xfId="20907"/>
    <cellStyle name="Vejica 2 2 2 10 2 6" xfId="10975"/>
    <cellStyle name="Vejica 2 2 2 10 2 6 2" xfId="25133"/>
    <cellStyle name="Vejica 2 2 2 10 2 7" xfId="15233"/>
    <cellStyle name="Vejica 2 2 2 10 3" xfId="4635"/>
    <cellStyle name="Vejica 2 2 2 10 3 2" xfId="8861"/>
    <cellStyle name="Vejica 2 2 2 10 3 2 2" xfId="23019"/>
    <cellStyle name="Vejica 2 2 2 10 3 3" xfId="13087"/>
    <cellStyle name="Vejica 2 2 2 10 3 3 2" xfId="27245"/>
    <cellStyle name="Vejica 2 2 2 10 3 4" xfId="17345"/>
    <cellStyle name="Vejica 2 2 2 10 4" xfId="3227"/>
    <cellStyle name="Vejica 2 2 2 10 4 2" xfId="7453"/>
    <cellStyle name="Vejica 2 2 2 10 4 2 2" xfId="21611"/>
    <cellStyle name="Vejica 2 2 2 10 4 3" xfId="11679"/>
    <cellStyle name="Vejica 2 2 2 10 4 3 2" xfId="25837"/>
    <cellStyle name="Vejica 2 2 2 10 4 4" xfId="15937"/>
    <cellStyle name="Vejica 2 2 2 10 5" xfId="1819"/>
    <cellStyle name="Vejica 2 2 2 10 5 2" xfId="18761"/>
    <cellStyle name="Vejica 2 2 2 10 6" xfId="6045"/>
    <cellStyle name="Vejica 2 2 2 10 6 2" xfId="20203"/>
    <cellStyle name="Vejica 2 2 2 10 7" xfId="10271"/>
    <cellStyle name="Vejica 2 2 2 10 7 2" xfId="24429"/>
    <cellStyle name="Vejica 2 2 2 10 8" xfId="14529"/>
    <cellStyle name="Vejica 2 2 2 11" xfId="726"/>
    <cellStyle name="Vejica 2 2 2 11 2" xfId="4987"/>
    <cellStyle name="Vejica 2 2 2 11 2 2" xfId="9213"/>
    <cellStyle name="Vejica 2 2 2 11 2 2 2" xfId="23371"/>
    <cellStyle name="Vejica 2 2 2 11 2 3" xfId="13439"/>
    <cellStyle name="Vejica 2 2 2 11 2 3 2" xfId="27597"/>
    <cellStyle name="Vejica 2 2 2 11 2 4" xfId="17697"/>
    <cellStyle name="Vejica 2 2 2 11 3" xfId="3579"/>
    <cellStyle name="Vejica 2 2 2 11 3 2" xfId="7805"/>
    <cellStyle name="Vejica 2 2 2 11 3 2 2" xfId="21963"/>
    <cellStyle name="Vejica 2 2 2 11 3 3" xfId="12031"/>
    <cellStyle name="Vejica 2 2 2 11 3 3 2" xfId="26189"/>
    <cellStyle name="Vejica 2 2 2 11 3 4" xfId="16289"/>
    <cellStyle name="Vejica 2 2 2 11 4" xfId="2171"/>
    <cellStyle name="Vejica 2 2 2 11 4 2" xfId="19113"/>
    <cellStyle name="Vejica 2 2 2 11 5" xfId="6397"/>
    <cellStyle name="Vejica 2 2 2 11 5 2" xfId="20555"/>
    <cellStyle name="Vejica 2 2 2 11 6" xfId="10623"/>
    <cellStyle name="Vejica 2 2 2 11 6 2" xfId="24781"/>
    <cellStyle name="Vejica 2 2 2 11 7" xfId="14881"/>
    <cellStyle name="Vejica 2 2 2 12" xfId="1429"/>
    <cellStyle name="Vejica 2 2 2 12 2" xfId="4283"/>
    <cellStyle name="Vejica 2 2 2 12 2 2" xfId="19817"/>
    <cellStyle name="Vejica 2 2 2 12 3" xfId="8509"/>
    <cellStyle name="Vejica 2 2 2 12 3 2" xfId="22667"/>
    <cellStyle name="Vejica 2 2 2 12 4" xfId="12735"/>
    <cellStyle name="Vejica 2 2 2 12 4 2" xfId="26893"/>
    <cellStyle name="Vejica 2 2 2 12 5" xfId="16993"/>
    <cellStyle name="Vejica 2 2 2 13" xfId="2875"/>
    <cellStyle name="Vejica 2 2 2 13 2" xfId="7101"/>
    <cellStyle name="Vejica 2 2 2 13 2 2" xfId="21259"/>
    <cellStyle name="Vejica 2 2 2 13 3" xfId="11327"/>
    <cellStyle name="Vejica 2 2 2 13 3 2" xfId="25485"/>
    <cellStyle name="Vejica 2 2 2 13 4" xfId="15585"/>
    <cellStyle name="Vejica 2 2 2 14" xfId="1466"/>
    <cellStyle name="Vejica 2 2 2 14 2" xfId="18408"/>
    <cellStyle name="Vejica 2 2 2 15" xfId="5692"/>
    <cellStyle name="Vejica 2 2 2 15 2" xfId="19850"/>
    <cellStyle name="Vejica 2 2 2 16" xfId="9918"/>
    <cellStyle name="Vejica 2 2 2 16 2" xfId="24076"/>
    <cellStyle name="Vejica 2 2 2 17" xfId="14142"/>
    <cellStyle name="Vejica 2 2 2 17 2" xfId="28300"/>
    <cellStyle name="Vejica 2 2 2 18" xfId="14176"/>
    <cellStyle name="Vejica 2 2 2 2" xfId="23"/>
    <cellStyle name="Vejica 2 2 2 2 10" xfId="734"/>
    <cellStyle name="Vejica 2 2 2 2 10 2" xfId="4995"/>
    <cellStyle name="Vejica 2 2 2 2 10 2 2" xfId="9221"/>
    <cellStyle name="Vejica 2 2 2 2 10 2 2 2" xfId="23379"/>
    <cellStyle name="Vejica 2 2 2 2 10 2 3" xfId="13447"/>
    <cellStyle name="Vejica 2 2 2 2 10 2 3 2" xfId="27605"/>
    <cellStyle name="Vejica 2 2 2 2 10 2 4" xfId="17705"/>
    <cellStyle name="Vejica 2 2 2 2 10 3" xfId="3587"/>
    <cellStyle name="Vejica 2 2 2 2 10 3 2" xfId="7813"/>
    <cellStyle name="Vejica 2 2 2 2 10 3 2 2" xfId="21971"/>
    <cellStyle name="Vejica 2 2 2 2 10 3 3" xfId="12039"/>
    <cellStyle name="Vejica 2 2 2 2 10 3 3 2" xfId="26197"/>
    <cellStyle name="Vejica 2 2 2 2 10 3 4" xfId="16297"/>
    <cellStyle name="Vejica 2 2 2 2 10 4" xfId="2179"/>
    <cellStyle name="Vejica 2 2 2 2 10 4 2" xfId="19121"/>
    <cellStyle name="Vejica 2 2 2 2 10 5" xfId="6405"/>
    <cellStyle name="Vejica 2 2 2 2 10 5 2" xfId="20563"/>
    <cellStyle name="Vejica 2 2 2 2 10 6" xfId="10631"/>
    <cellStyle name="Vejica 2 2 2 2 10 6 2" xfId="24789"/>
    <cellStyle name="Vejica 2 2 2 2 10 7" xfId="14889"/>
    <cellStyle name="Vejica 2 2 2 2 11" xfId="1437"/>
    <cellStyle name="Vejica 2 2 2 2 11 2" xfId="4291"/>
    <cellStyle name="Vejica 2 2 2 2 11 2 2" xfId="19825"/>
    <cellStyle name="Vejica 2 2 2 2 11 3" xfId="8517"/>
    <cellStyle name="Vejica 2 2 2 2 11 3 2" xfId="22675"/>
    <cellStyle name="Vejica 2 2 2 2 11 4" xfId="12743"/>
    <cellStyle name="Vejica 2 2 2 2 11 4 2" xfId="26901"/>
    <cellStyle name="Vejica 2 2 2 2 11 5" xfId="17001"/>
    <cellStyle name="Vejica 2 2 2 2 12" xfId="2883"/>
    <cellStyle name="Vejica 2 2 2 2 12 2" xfId="7109"/>
    <cellStyle name="Vejica 2 2 2 2 12 2 2" xfId="21267"/>
    <cellStyle name="Vejica 2 2 2 2 12 3" xfId="11335"/>
    <cellStyle name="Vejica 2 2 2 2 12 3 2" xfId="25493"/>
    <cellStyle name="Vejica 2 2 2 2 12 4" xfId="15593"/>
    <cellStyle name="Vejica 2 2 2 2 13" xfId="1474"/>
    <cellStyle name="Vejica 2 2 2 2 13 2" xfId="18416"/>
    <cellStyle name="Vejica 2 2 2 2 14" xfId="5700"/>
    <cellStyle name="Vejica 2 2 2 2 14 2" xfId="19858"/>
    <cellStyle name="Vejica 2 2 2 2 15" xfId="9926"/>
    <cellStyle name="Vejica 2 2 2 2 15 2" xfId="24084"/>
    <cellStyle name="Vejica 2 2 2 2 16" xfId="14150"/>
    <cellStyle name="Vejica 2 2 2 2 16 2" xfId="28308"/>
    <cellStyle name="Vejica 2 2 2 2 17" xfId="14184"/>
    <cellStyle name="Vejica 2 2 2 2 2" xfId="39"/>
    <cellStyle name="Vejica 2 2 2 2 2 10" xfId="1453"/>
    <cellStyle name="Vejica 2 2 2 2 2 10 2" xfId="4307"/>
    <cellStyle name="Vejica 2 2 2 2 2 10 2 2" xfId="19841"/>
    <cellStyle name="Vejica 2 2 2 2 2 10 3" xfId="8533"/>
    <cellStyle name="Vejica 2 2 2 2 2 10 3 2" xfId="22691"/>
    <cellStyle name="Vejica 2 2 2 2 2 10 4" xfId="12759"/>
    <cellStyle name="Vejica 2 2 2 2 2 10 4 2" xfId="26917"/>
    <cellStyle name="Vejica 2 2 2 2 2 10 5" xfId="17017"/>
    <cellStyle name="Vejica 2 2 2 2 2 11" xfId="2899"/>
    <cellStyle name="Vejica 2 2 2 2 2 11 2" xfId="7125"/>
    <cellStyle name="Vejica 2 2 2 2 2 11 2 2" xfId="21283"/>
    <cellStyle name="Vejica 2 2 2 2 2 11 3" xfId="11351"/>
    <cellStyle name="Vejica 2 2 2 2 2 11 3 2" xfId="25509"/>
    <cellStyle name="Vejica 2 2 2 2 2 11 4" xfId="15609"/>
    <cellStyle name="Vejica 2 2 2 2 2 12" xfId="1490"/>
    <cellStyle name="Vejica 2 2 2 2 2 12 2" xfId="18432"/>
    <cellStyle name="Vejica 2 2 2 2 2 13" xfId="5716"/>
    <cellStyle name="Vejica 2 2 2 2 2 13 2" xfId="19874"/>
    <cellStyle name="Vejica 2 2 2 2 2 14" xfId="9942"/>
    <cellStyle name="Vejica 2 2 2 2 2 14 2" xfId="24100"/>
    <cellStyle name="Vejica 2 2 2 2 2 15" xfId="14166"/>
    <cellStyle name="Vejica 2 2 2 2 2 15 2" xfId="28324"/>
    <cellStyle name="Vejica 2 2 2 2 2 16" xfId="14200"/>
    <cellStyle name="Vejica 2 2 2 2 2 2" xfId="108"/>
    <cellStyle name="Vejica 2 2 2 2 2 2 10" xfId="9974"/>
    <cellStyle name="Vejica 2 2 2 2 2 2 10 2" xfId="24132"/>
    <cellStyle name="Vejica 2 2 2 2 2 2 11" xfId="14232"/>
    <cellStyle name="Vejica 2 2 2 2 2 2 2" xfId="268"/>
    <cellStyle name="Vejica 2 2 2 2 2 2 2 2" xfId="621"/>
    <cellStyle name="Vejica 2 2 2 2 2 2 2 2 2" xfId="1325"/>
    <cellStyle name="Vejica 2 2 2 2 2 2 2 2 2 2" xfId="5586"/>
    <cellStyle name="Vejica 2 2 2 2 2 2 2 2 2 2 2" xfId="9812"/>
    <cellStyle name="Vejica 2 2 2 2 2 2 2 2 2 2 2 2" xfId="23970"/>
    <cellStyle name="Vejica 2 2 2 2 2 2 2 2 2 2 3" xfId="14038"/>
    <cellStyle name="Vejica 2 2 2 2 2 2 2 2 2 2 3 2" xfId="28196"/>
    <cellStyle name="Vejica 2 2 2 2 2 2 2 2 2 2 4" xfId="18296"/>
    <cellStyle name="Vejica 2 2 2 2 2 2 2 2 2 3" xfId="4178"/>
    <cellStyle name="Vejica 2 2 2 2 2 2 2 2 2 3 2" xfId="8404"/>
    <cellStyle name="Vejica 2 2 2 2 2 2 2 2 2 3 2 2" xfId="22562"/>
    <cellStyle name="Vejica 2 2 2 2 2 2 2 2 2 3 3" xfId="12630"/>
    <cellStyle name="Vejica 2 2 2 2 2 2 2 2 2 3 3 2" xfId="26788"/>
    <cellStyle name="Vejica 2 2 2 2 2 2 2 2 2 3 4" xfId="16888"/>
    <cellStyle name="Vejica 2 2 2 2 2 2 2 2 2 4" xfId="2770"/>
    <cellStyle name="Vejica 2 2 2 2 2 2 2 2 2 4 2" xfId="19712"/>
    <cellStyle name="Vejica 2 2 2 2 2 2 2 2 2 5" xfId="6996"/>
    <cellStyle name="Vejica 2 2 2 2 2 2 2 2 2 5 2" xfId="21154"/>
    <cellStyle name="Vejica 2 2 2 2 2 2 2 2 2 6" xfId="11222"/>
    <cellStyle name="Vejica 2 2 2 2 2 2 2 2 2 6 2" xfId="25380"/>
    <cellStyle name="Vejica 2 2 2 2 2 2 2 2 2 7" xfId="15480"/>
    <cellStyle name="Vejica 2 2 2 2 2 2 2 2 3" xfId="4882"/>
    <cellStyle name="Vejica 2 2 2 2 2 2 2 2 3 2" xfId="9108"/>
    <cellStyle name="Vejica 2 2 2 2 2 2 2 2 3 2 2" xfId="23266"/>
    <cellStyle name="Vejica 2 2 2 2 2 2 2 2 3 3" xfId="13334"/>
    <cellStyle name="Vejica 2 2 2 2 2 2 2 2 3 3 2" xfId="27492"/>
    <cellStyle name="Vejica 2 2 2 2 2 2 2 2 3 4" xfId="17592"/>
    <cellStyle name="Vejica 2 2 2 2 2 2 2 2 4" xfId="3474"/>
    <cellStyle name="Vejica 2 2 2 2 2 2 2 2 4 2" xfId="7700"/>
    <cellStyle name="Vejica 2 2 2 2 2 2 2 2 4 2 2" xfId="21858"/>
    <cellStyle name="Vejica 2 2 2 2 2 2 2 2 4 3" xfId="11926"/>
    <cellStyle name="Vejica 2 2 2 2 2 2 2 2 4 3 2" xfId="26084"/>
    <cellStyle name="Vejica 2 2 2 2 2 2 2 2 4 4" xfId="16184"/>
    <cellStyle name="Vejica 2 2 2 2 2 2 2 2 5" xfId="2066"/>
    <cellStyle name="Vejica 2 2 2 2 2 2 2 2 5 2" xfId="19008"/>
    <cellStyle name="Vejica 2 2 2 2 2 2 2 2 6" xfId="6292"/>
    <cellStyle name="Vejica 2 2 2 2 2 2 2 2 6 2" xfId="20450"/>
    <cellStyle name="Vejica 2 2 2 2 2 2 2 2 7" xfId="10518"/>
    <cellStyle name="Vejica 2 2 2 2 2 2 2 2 7 2" xfId="24676"/>
    <cellStyle name="Vejica 2 2 2 2 2 2 2 2 8" xfId="14776"/>
    <cellStyle name="Vejica 2 2 2 2 2 2 2 3" xfId="973"/>
    <cellStyle name="Vejica 2 2 2 2 2 2 2 3 2" xfId="5234"/>
    <cellStyle name="Vejica 2 2 2 2 2 2 2 3 2 2" xfId="9460"/>
    <cellStyle name="Vejica 2 2 2 2 2 2 2 3 2 2 2" xfId="23618"/>
    <cellStyle name="Vejica 2 2 2 2 2 2 2 3 2 3" xfId="13686"/>
    <cellStyle name="Vejica 2 2 2 2 2 2 2 3 2 3 2" xfId="27844"/>
    <cellStyle name="Vejica 2 2 2 2 2 2 2 3 2 4" xfId="17944"/>
    <cellStyle name="Vejica 2 2 2 2 2 2 2 3 3" xfId="3826"/>
    <cellStyle name="Vejica 2 2 2 2 2 2 2 3 3 2" xfId="8052"/>
    <cellStyle name="Vejica 2 2 2 2 2 2 2 3 3 2 2" xfId="22210"/>
    <cellStyle name="Vejica 2 2 2 2 2 2 2 3 3 3" xfId="12278"/>
    <cellStyle name="Vejica 2 2 2 2 2 2 2 3 3 3 2" xfId="26436"/>
    <cellStyle name="Vejica 2 2 2 2 2 2 2 3 3 4" xfId="16536"/>
    <cellStyle name="Vejica 2 2 2 2 2 2 2 3 4" xfId="2418"/>
    <cellStyle name="Vejica 2 2 2 2 2 2 2 3 4 2" xfId="19360"/>
    <cellStyle name="Vejica 2 2 2 2 2 2 2 3 5" xfId="6644"/>
    <cellStyle name="Vejica 2 2 2 2 2 2 2 3 5 2" xfId="20802"/>
    <cellStyle name="Vejica 2 2 2 2 2 2 2 3 6" xfId="10870"/>
    <cellStyle name="Vejica 2 2 2 2 2 2 2 3 6 2" xfId="25028"/>
    <cellStyle name="Vejica 2 2 2 2 2 2 2 3 7" xfId="15128"/>
    <cellStyle name="Vejica 2 2 2 2 2 2 2 4" xfId="4530"/>
    <cellStyle name="Vejica 2 2 2 2 2 2 2 4 2" xfId="8756"/>
    <cellStyle name="Vejica 2 2 2 2 2 2 2 4 2 2" xfId="22914"/>
    <cellStyle name="Vejica 2 2 2 2 2 2 2 4 3" xfId="12982"/>
    <cellStyle name="Vejica 2 2 2 2 2 2 2 4 3 2" xfId="27140"/>
    <cellStyle name="Vejica 2 2 2 2 2 2 2 4 4" xfId="17240"/>
    <cellStyle name="Vejica 2 2 2 2 2 2 2 5" xfId="3122"/>
    <cellStyle name="Vejica 2 2 2 2 2 2 2 5 2" xfId="7348"/>
    <cellStyle name="Vejica 2 2 2 2 2 2 2 5 2 2" xfId="21506"/>
    <cellStyle name="Vejica 2 2 2 2 2 2 2 5 3" xfId="11574"/>
    <cellStyle name="Vejica 2 2 2 2 2 2 2 5 3 2" xfId="25732"/>
    <cellStyle name="Vejica 2 2 2 2 2 2 2 5 4" xfId="15832"/>
    <cellStyle name="Vejica 2 2 2 2 2 2 2 6" xfId="1714"/>
    <cellStyle name="Vejica 2 2 2 2 2 2 2 6 2" xfId="18656"/>
    <cellStyle name="Vejica 2 2 2 2 2 2 2 7" xfId="5940"/>
    <cellStyle name="Vejica 2 2 2 2 2 2 2 7 2" xfId="20098"/>
    <cellStyle name="Vejica 2 2 2 2 2 2 2 8" xfId="10166"/>
    <cellStyle name="Vejica 2 2 2 2 2 2 2 8 2" xfId="24324"/>
    <cellStyle name="Vejica 2 2 2 2 2 2 2 9" xfId="14424"/>
    <cellStyle name="Vejica 2 2 2 2 2 2 3" xfId="364"/>
    <cellStyle name="Vejica 2 2 2 2 2 2 3 2" xfId="716"/>
    <cellStyle name="Vejica 2 2 2 2 2 2 3 2 2" xfId="1420"/>
    <cellStyle name="Vejica 2 2 2 2 2 2 3 2 2 2" xfId="5681"/>
    <cellStyle name="Vejica 2 2 2 2 2 2 3 2 2 2 2" xfId="9907"/>
    <cellStyle name="Vejica 2 2 2 2 2 2 3 2 2 2 2 2" xfId="24065"/>
    <cellStyle name="Vejica 2 2 2 2 2 2 3 2 2 2 3" xfId="14133"/>
    <cellStyle name="Vejica 2 2 2 2 2 2 3 2 2 2 3 2" xfId="28291"/>
    <cellStyle name="Vejica 2 2 2 2 2 2 3 2 2 2 4" xfId="18391"/>
    <cellStyle name="Vejica 2 2 2 2 2 2 3 2 2 3" xfId="4273"/>
    <cellStyle name="Vejica 2 2 2 2 2 2 3 2 2 3 2" xfId="8499"/>
    <cellStyle name="Vejica 2 2 2 2 2 2 3 2 2 3 2 2" xfId="22657"/>
    <cellStyle name="Vejica 2 2 2 2 2 2 3 2 2 3 3" xfId="12725"/>
    <cellStyle name="Vejica 2 2 2 2 2 2 3 2 2 3 3 2" xfId="26883"/>
    <cellStyle name="Vejica 2 2 2 2 2 2 3 2 2 3 4" xfId="16983"/>
    <cellStyle name="Vejica 2 2 2 2 2 2 3 2 2 4" xfId="2865"/>
    <cellStyle name="Vejica 2 2 2 2 2 2 3 2 2 4 2" xfId="19807"/>
    <cellStyle name="Vejica 2 2 2 2 2 2 3 2 2 5" xfId="7091"/>
    <cellStyle name="Vejica 2 2 2 2 2 2 3 2 2 5 2" xfId="21249"/>
    <cellStyle name="Vejica 2 2 2 2 2 2 3 2 2 6" xfId="11317"/>
    <cellStyle name="Vejica 2 2 2 2 2 2 3 2 2 6 2" xfId="25475"/>
    <cellStyle name="Vejica 2 2 2 2 2 2 3 2 2 7" xfId="15575"/>
    <cellStyle name="Vejica 2 2 2 2 2 2 3 2 3" xfId="4977"/>
    <cellStyle name="Vejica 2 2 2 2 2 2 3 2 3 2" xfId="9203"/>
    <cellStyle name="Vejica 2 2 2 2 2 2 3 2 3 2 2" xfId="23361"/>
    <cellStyle name="Vejica 2 2 2 2 2 2 3 2 3 3" xfId="13429"/>
    <cellStyle name="Vejica 2 2 2 2 2 2 3 2 3 3 2" xfId="27587"/>
    <cellStyle name="Vejica 2 2 2 2 2 2 3 2 3 4" xfId="17687"/>
    <cellStyle name="Vejica 2 2 2 2 2 2 3 2 4" xfId="3569"/>
    <cellStyle name="Vejica 2 2 2 2 2 2 3 2 4 2" xfId="7795"/>
    <cellStyle name="Vejica 2 2 2 2 2 2 3 2 4 2 2" xfId="21953"/>
    <cellStyle name="Vejica 2 2 2 2 2 2 3 2 4 3" xfId="12021"/>
    <cellStyle name="Vejica 2 2 2 2 2 2 3 2 4 3 2" xfId="26179"/>
    <cellStyle name="Vejica 2 2 2 2 2 2 3 2 4 4" xfId="16279"/>
    <cellStyle name="Vejica 2 2 2 2 2 2 3 2 5" xfId="2161"/>
    <cellStyle name="Vejica 2 2 2 2 2 2 3 2 5 2" xfId="19103"/>
    <cellStyle name="Vejica 2 2 2 2 2 2 3 2 6" xfId="6387"/>
    <cellStyle name="Vejica 2 2 2 2 2 2 3 2 6 2" xfId="20545"/>
    <cellStyle name="Vejica 2 2 2 2 2 2 3 2 7" xfId="10613"/>
    <cellStyle name="Vejica 2 2 2 2 2 2 3 2 7 2" xfId="24771"/>
    <cellStyle name="Vejica 2 2 2 2 2 2 3 2 8" xfId="14871"/>
    <cellStyle name="Vejica 2 2 2 2 2 2 3 3" xfId="1068"/>
    <cellStyle name="Vejica 2 2 2 2 2 2 3 3 2" xfId="5329"/>
    <cellStyle name="Vejica 2 2 2 2 2 2 3 3 2 2" xfId="9555"/>
    <cellStyle name="Vejica 2 2 2 2 2 2 3 3 2 2 2" xfId="23713"/>
    <cellStyle name="Vejica 2 2 2 2 2 2 3 3 2 3" xfId="13781"/>
    <cellStyle name="Vejica 2 2 2 2 2 2 3 3 2 3 2" xfId="27939"/>
    <cellStyle name="Vejica 2 2 2 2 2 2 3 3 2 4" xfId="18039"/>
    <cellStyle name="Vejica 2 2 2 2 2 2 3 3 3" xfId="3921"/>
    <cellStyle name="Vejica 2 2 2 2 2 2 3 3 3 2" xfId="8147"/>
    <cellStyle name="Vejica 2 2 2 2 2 2 3 3 3 2 2" xfId="22305"/>
    <cellStyle name="Vejica 2 2 2 2 2 2 3 3 3 3" xfId="12373"/>
    <cellStyle name="Vejica 2 2 2 2 2 2 3 3 3 3 2" xfId="26531"/>
    <cellStyle name="Vejica 2 2 2 2 2 2 3 3 3 4" xfId="16631"/>
    <cellStyle name="Vejica 2 2 2 2 2 2 3 3 4" xfId="2513"/>
    <cellStyle name="Vejica 2 2 2 2 2 2 3 3 4 2" xfId="19455"/>
    <cellStyle name="Vejica 2 2 2 2 2 2 3 3 5" xfId="6739"/>
    <cellStyle name="Vejica 2 2 2 2 2 2 3 3 5 2" xfId="20897"/>
    <cellStyle name="Vejica 2 2 2 2 2 2 3 3 6" xfId="10965"/>
    <cellStyle name="Vejica 2 2 2 2 2 2 3 3 6 2" xfId="25123"/>
    <cellStyle name="Vejica 2 2 2 2 2 2 3 3 7" xfId="15223"/>
    <cellStyle name="Vejica 2 2 2 2 2 2 3 4" xfId="4625"/>
    <cellStyle name="Vejica 2 2 2 2 2 2 3 4 2" xfId="8851"/>
    <cellStyle name="Vejica 2 2 2 2 2 2 3 4 2 2" xfId="23009"/>
    <cellStyle name="Vejica 2 2 2 2 2 2 3 4 3" xfId="13077"/>
    <cellStyle name="Vejica 2 2 2 2 2 2 3 4 3 2" xfId="27235"/>
    <cellStyle name="Vejica 2 2 2 2 2 2 3 4 4" xfId="17335"/>
    <cellStyle name="Vejica 2 2 2 2 2 2 3 5" xfId="3217"/>
    <cellStyle name="Vejica 2 2 2 2 2 2 3 5 2" xfId="7443"/>
    <cellStyle name="Vejica 2 2 2 2 2 2 3 5 2 2" xfId="21601"/>
    <cellStyle name="Vejica 2 2 2 2 2 2 3 5 3" xfId="11669"/>
    <cellStyle name="Vejica 2 2 2 2 2 2 3 5 3 2" xfId="25827"/>
    <cellStyle name="Vejica 2 2 2 2 2 2 3 5 4" xfId="15927"/>
    <cellStyle name="Vejica 2 2 2 2 2 2 3 6" xfId="1809"/>
    <cellStyle name="Vejica 2 2 2 2 2 2 3 6 2" xfId="18751"/>
    <cellStyle name="Vejica 2 2 2 2 2 2 3 7" xfId="6035"/>
    <cellStyle name="Vejica 2 2 2 2 2 2 3 7 2" xfId="20193"/>
    <cellStyle name="Vejica 2 2 2 2 2 2 3 8" xfId="10261"/>
    <cellStyle name="Vejica 2 2 2 2 2 2 3 8 2" xfId="24419"/>
    <cellStyle name="Vejica 2 2 2 2 2 2 3 9" xfId="14519"/>
    <cellStyle name="Vejica 2 2 2 2 2 2 4" xfId="493"/>
    <cellStyle name="Vejica 2 2 2 2 2 2 4 2" xfId="1197"/>
    <cellStyle name="Vejica 2 2 2 2 2 2 4 2 2" xfId="5458"/>
    <cellStyle name="Vejica 2 2 2 2 2 2 4 2 2 2" xfId="9684"/>
    <cellStyle name="Vejica 2 2 2 2 2 2 4 2 2 2 2" xfId="23842"/>
    <cellStyle name="Vejica 2 2 2 2 2 2 4 2 2 3" xfId="13910"/>
    <cellStyle name="Vejica 2 2 2 2 2 2 4 2 2 3 2" xfId="28068"/>
    <cellStyle name="Vejica 2 2 2 2 2 2 4 2 2 4" xfId="18168"/>
    <cellStyle name="Vejica 2 2 2 2 2 2 4 2 3" xfId="4050"/>
    <cellStyle name="Vejica 2 2 2 2 2 2 4 2 3 2" xfId="8276"/>
    <cellStyle name="Vejica 2 2 2 2 2 2 4 2 3 2 2" xfId="22434"/>
    <cellStyle name="Vejica 2 2 2 2 2 2 4 2 3 3" xfId="12502"/>
    <cellStyle name="Vejica 2 2 2 2 2 2 4 2 3 3 2" xfId="26660"/>
    <cellStyle name="Vejica 2 2 2 2 2 2 4 2 3 4" xfId="16760"/>
    <cellStyle name="Vejica 2 2 2 2 2 2 4 2 4" xfId="2642"/>
    <cellStyle name="Vejica 2 2 2 2 2 2 4 2 4 2" xfId="19584"/>
    <cellStyle name="Vejica 2 2 2 2 2 2 4 2 5" xfId="6868"/>
    <cellStyle name="Vejica 2 2 2 2 2 2 4 2 5 2" xfId="21026"/>
    <cellStyle name="Vejica 2 2 2 2 2 2 4 2 6" xfId="11094"/>
    <cellStyle name="Vejica 2 2 2 2 2 2 4 2 6 2" xfId="25252"/>
    <cellStyle name="Vejica 2 2 2 2 2 2 4 2 7" xfId="15352"/>
    <cellStyle name="Vejica 2 2 2 2 2 2 4 3" xfId="4754"/>
    <cellStyle name="Vejica 2 2 2 2 2 2 4 3 2" xfId="8980"/>
    <cellStyle name="Vejica 2 2 2 2 2 2 4 3 2 2" xfId="23138"/>
    <cellStyle name="Vejica 2 2 2 2 2 2 4 3 3" xfId="13206"/>
    <cellStyle name="Vejica 2 2 2 2 2 2 4 3 3 2" xfId="27364"/>
    <cellStyle name="Vejica 2 2 2 2 2 2 4 3 4" xfId="17464"/>
    <cellStyle name="Vejica 2 2 2 2 2 2 4 4" xfId="3346"/>
    <cellStyle name="Vejica 2 2 2 2 2 2 4 4 2" xfId="7572"/>
    <cellStyle name="Vejica 2 2 2 2 2 2 4 4 2 2" xfId="21730"/>
    <cellStyle name="Vejica 2 2 2 2 2 2 4 4 3" xfId="11798"/>
    <cellStyle name="Vejica 2 2 2 2 2 2 4 4 3 2" xfId="25956"/>
    <cellStyle name="Vejica 2 2 2 2 2 2 4 4 4" xfId="16056"/>
    <cellStyle name="Vejica 2 2 2 2 2 2 4 5" xfId="1938"/>
    <cellStyle name="Vejica 2 2 2 2 2 2 4 5 2" xfId="18880"/>
    <cellStyle name="Vejica 2 2 2 2 2 2 4 6" xfId="6164"/>
    <cellStyle name="Vejica 2 2 2 2 2 2 4 6 2" xfId="20322"/>
    <cellStyle name="Vejica 2 2 2 2 2 2 4 7" xfId="10390"/>
    <cellStyle name="Vejica 2 2 2 2 2 2 4 7 2" xfId="24548"/>
    <cellStyle name="Vejica 2 2 2 2 2 2 4 8" xfId="14648"/>
    <cellStyle name="Vejica 2 2 2 2 2 2 5" xfId="845"/>
    <cellStyle name="Vejica 2 2 2 2 2 2 5 2" xfId="5106"/>
    <cellStyle name="Vejica 2 2 2 2 2 2 5 2 2" xfId="9332"/>
    <cellStyle name="Vejica 2 2 2 2 2 2 5 2 2 2" xfId="23490"/>
    <cellStyle name="Vejica 2 2 2 2 2 2 5 2 3" xfId="13558"/>
    <cellStyle name="Vejica 2 2 2 2 2 2 5 2 3 2" xfId="27716"/>
    <cellStyle name="Vejica 2 2 2 2 2 2 5 2 4" xfId="17816"/>
    <cellStyle name="Vejica 2 2 2 2 2 2 5 3" xfId="3698"/>
    <cellStyle name="Vejica 2 2 2 2 2 2 5 3 2" xfId="7924"/>
    <cellStyle name="Vejica 2 2 2 2 2 2 5 3 2 2" xfId="22082"/>
    <cellStyle name="Vejica 2 2 2 2 2 2 5 3 3" xfId="12150"/>
    <cellStyle name="Vejica 2 2 2 2 2 2 5 3 3 2" xfId="26308"/>
    <cellStyle name="Vejica 2 2 2 2 2 2 5 3 4" xfId="16408"/>
    <cellStyle name="Vejica 2 2 2 2 2 2 5 4" xfId="2290"/>
    <cellStyle name="Vejica 2 2 2 2 2 2 5 4 2" xfId="19232"/>
    <cellStyle name="Vejica 2 2 2 2 2 2 5 5" xfId="6516"/>
    <cellStyle name="Vejica 2 2 2 2 2 2 5 5 2" xfId="20674"/>
    <cellStyle name="Vejica 2 2 2 2 2 2 5 6" xfId="10742"/>
    <cellStyle name="Vejica 2 2 2 2 2 2 5 6 2" xfId="24900"/>
    <cellStyle name="Vejica 2 2 2 2 2 2 5 7" xfId="15000"/>
    <cellStyle name="Vejica 2 2 2 2 2 2 6" xfId="4370"/>
    <cellStyle name="Vejica 2 2 2 2 2 2 6 2" xfId="8596"/>
    <cellStyle name="Vejica 2 2 2 2 2 2 6 2 2" xfId="22754"/>
    <cellStyle name="Vejica 2 2 2 2 2 2 6 3" xfId="12822"/>
    <cellStyle name="Vejica 2 2 2 2 2 2 6 3 2" xfId="26980"/>
    <cellStyle name="Vejica 2 2 2 2 2 2 6 4" xfId="17080"/>
    <cellStyle name="Vejica 2 2 2 2 2 2 7" xfId="2962"/>
    <cellStyle name="Vejica 2 2 2 2 2 2 7 2" xfId="7188"/>
    <cellStyle name="Vejica 2 2 2 2 2 2 7 2 2" xfId="21346"/>
    <cellStyle name="Vejica 2 2 2 2 2 2 7 3" xfId="11414"/>
    <cellStyle name="Vejica 2 2 2 2 2 2 7 3 2" xfId="25572"/>
    <cellStyle name="Vejica 2 2 2 2 2 2 7 4" xfId="15672"/>
    <cellStyle name="Vejica 2 2 2 2 2 2 8" xfId="1522"/>
    <cellStyle name="Vejica 2 2 2 2 2 2 8 2" xfId="18464"/>
    <cellStyle name="Vejica 2 2 2 2 2 2 9" xfId="5748"/>
    <cellStyle name="Vejica 2 2 2 2 2 2 9 2" xfId="19906"/>
    <cellStyle name="Vejica 2 2 2 2 2 3" xfId="140"/>
    <cellStyle name="Vejica 2 2 2 2 2 3 10" xfId="14296"/>
    <cellStyle name="Vejica 2 2 2 2 2 3 2" xfId="300"/>
    <cellStyle name="Vejica 2 2 2 2 2 3 2 2" xfId="653"/>
    <cellStyle name="Vejica 2 2 2 2 2 3 2 2 2" xfId="1357"/>
    <cellStyle name="Vejica 2 2 2 2 2 3 2 2 2 2" xfId="5618"/>
    <cellStyle name="Vejica 2 2 2 2 2 3 2 2 2 2 2" xfId="9844"/>
    <cellStyle name="Vejica 2 2 2 2 2 3 2 2 2 2 2 2" xfId="24002"/>
    <cellStyle name="Vejica 2 2 2 2 2 3 2 2 2 2 3" xfId="14070"/>
    <cellStyle name="Vejica 2 2 2 2 2 3 2 2 2 2 3 2" xfId="28228"/>
    <cellStyle name="Vejica 2 2 2 2 2 3 2 2 2 2 4" xfId="18328"/>
    <cellStyle name="Vejica 2 2 2 2 2 3 2 2 2 3" xfId="4210"/>
    <cellStyle name="Vejica 2 2 2 2 2 3 2 2 2 3 2" xfId="8436"/>
    <cellStyle name="Vejica 2 2 2 2 2 3 2 2 2 3 2 2" xfId="22594"/>
    <cellStyle name="Vejica 2 2 2 2 2 3 2 2 2 3 3" xfId="12662"/>
    <cellStyle name="Vejica 2 2 2 2 2 3 2 2 2 3 3 2" xfId="26820"/>
    <cellStyle name="Vejica 2 2 2 2 2 3 2 2 2 3 4" xfId="16920"/>
    <cellStyle name="Vejica 2 2 2 2 2 3 2 2 2 4" xfId="2802"/>
    <cellStyle name="Vejica 2 2 2 2 2 3 2 2 2 4 2" xfId="19744"/>
    <cellStyle name="Vejica 2 2 2 2 2 3 2 2 2 5" xfId="7028"/>
    <cellStyle name="Vejica 2 2 2 2 2 3 2 2 2 5 2" xfId="21186"/>
    <cellStyle name="Vejica 2 2 2 2 2 3 2 2 2 6" xfId="11254"/>
    <cellStyle name="Vejica 2 2 2 2 2 3 2 2 2 6 2" xfId="25412"/>
    <cellStyle name="Vejica 2 2 2 2 2 3 2 2 2 7" xfId="15512"/>
    <cellStyle name="Vejica 2 2 2 2 2 3 2 2 3" xfId="4914"/>
    <cellStyle name="Vejica 2 2 2 2 2 3 2 2 3 2" xfId="9140"/>
    <cellStyle name="Vejica 2 2 2 2 2 3 2 2 3 2 2" xfId="23298"/>
    <cellStyle name="Vejica 2 2 2 2 2 3 2 2 3 3" xfId="13366"/>
    <cellStyle name="Vejica 2 2 2 2 2 3 2 2 3 3 2" xfId="27524"/>
    <cellStyle name="Vejica 2 2 2 2 2 3 2 2 3 4" xfId="17624"/>
    <cellStyle name="Vejica 2 2 2 2 2 3 2 2 4" xfId="3506"/>
    <cellStyle name="Vejica 2 2 2 2 2 3 2 2 4 2" xfId="7732"/>
    <cellStyle name="Vejica 2 2 2 2 2 3 2 2 4 2 2" xfId="21890"/>
    <cellStyle name="Vejica 2 2 2 2 2 3 2 2 4 3" xfId="11958"/>
    <cellStyle name="Vejica 2 2 2 2 2 3 2 2 4 3 2" xfId="26116"/>
    <cellStyle name="Vejica 2 2 2 2 2 3 2 2 4 4" xfId="16216"/>
    <cellStyle name="Vejica 2 2 2 2 2 3 2 2 5" xfId="2098"/>
    <cellStyle name="Vejica 2 2 2 2 2 3 2 2 5 2" xfId="19040"/>
    <cellStyle name="Vejica 2 2 2 2 2 3 2 2 6" xfId="6324"/>
    <cellStyle name="Vejica 2 2 2 2 2 3 2 2 6 2" xfId="20482"/>
    <cellStyle name="Vejica 2 2 2 2 2 3 2 2 7" xfId="10550"/>
    <cellStyle name="Vejica 2 2 2 2 2 3 2 2 7 2" xfId="24708"/>
    <cellStyle name="Vejica 2 2 2 2 2 3 2 2 8" xfId="14808"/>
    <cellStyle name="Vejica 2 2 2 2 2 3 2 3" xfId="1005"/>
    <cellStyle name="Vejica 2 2 2 2 2 3 2 3 2" xfId="5266"/>
    <cellStyle name="Vejica 2 2 2 2 2 3 2 3 2 2" xfId="9492"/>
    <cellStyle name="Vejica 2 2 2 2 2 3 2 3 2 2 2" xfId="23650"/>
    <cellStyle name="Vejica 2 2 2 2 2 3 2 3 2 3" xfId="13718"/>
    <cellStyle name="Vejica 2 2 2 2 2 3 2 3 2 3 2" xfId="27876"/>
    <cellStyle name="Vejica 2 2 2 2 2 3 2 3 2 4" xfId="17976"/>
    <cellStyle name="Vejica 2 2 2 2 2 3 2 3 3" xfId="3858"/>
    <cellStyle name="Vejica 2 2 2 2 2 3 2 3 3 2" xfId="8084"/>
    <cellStyle name="Vejica 2 2 2 2 2 3 2 3 3 2 2" xfId="22242"/>
    <cellStyle name="Vejica 2 2 2 2 2 3 2 3 3 3" xfId="12310"/>
    <cellStyle name="Vejica 2 2 2 2 2 3 2 3 3 3 2" xfId="26468"/>
    <cellStyle name="Vejica 2 2 2 2 2 3 2 3 3 4" xfId="16568"/>
    <cellStyle name="Vejica 2 2 2 2 2 3 2 3 4" xfId="2450"/>
    <cellStyle name="Vejica 2 2 2 2 2 3 2 3 4 2" xfId="19392"/>
    <cellStyle name="Vejica 2 2 2 2 2 3 2 3 5" xfId="6676"/>
    <cellStyle name="Vejica 2 2 2 2 2 3 2 3 5 2" xfId="20834"/>
    <cellStyle name="Vejica 2 2 2 2 2 3 2 3 6" xfId="10902"/>
    <cellStyle name="Vejica 2 2 2 2 2 3 2 3 6 2" xfId="25060"/>
    <cellStyle name="Vejica 2 2 2 2 2 3 2 3 7" xfId="15160"/>
    <cellStyle name="Vejica 2 2 2 2 2 3 2 4" xfId="4562"/>
    <cellStyle name="Vejica 2 2 2 2 2 3 2 4 2" xfId="8788"/>
    <cellStyle name="Vejica 2 2 2 2 2 3 2 4 2 2" xfId="22946"/>
    <cellStyle name="Vejica 2 2 2 2 2 3 2 4 3" xfId="13014"/>
    <cellStyle name="Vejica 2 2 2 2 2 3 2 4 3 2" xfId="27172"/>
    <cellStyle name="Vejica 2 2 2 2 2 3 2 4 4" xfId="17272"/>
    <cellStyle name="Vejica 2 2 2 2 2 3 2 5" xfId="3154"/>
    <cellStyle name="Vejica 2 2 2 2 2 3 2 5 2" xfId="7380"/>
    <cellStyle name="Vejica 2 2 2 2 2 3 2 5 2 2" xfId="21538"/>
    <cellStyle name="Vejica 2 2 2 2 2 3 2 5 3" xfId="11606"/>
    <cellStyle name="Vejica 2 2 2 2 2 3 2 5 3 2" xfId="25764"/>
    <cellStyle name="Vejica 2 2 2 2 2 3 2 5 4" xfId="15864"/>
    <cellStyle name="Vejica 2 2 2 2 2 3 2 6" xfId="1746"/>
    <cellStyle name="Vejica 2 2 2 2 2 3 2 6 2" xfId="18688"/>
    <cellStyle name="Vejica 2 2 2 2 2 3 2 7" xfId="5972"/>
    <cellStyle name="Vejica 2 2 2 2 2 3 2 7 2" xfId="20130"/>
    <cellStyle name="Vejica 2 2 2 2 2 3 2 8" xfId="10198"/>
    <cellStyle name="Vejica 2 2 2 2 2 3 2 8 2" xfId="24356"/>
    <cellStyle name="Vejica 2 2 2 2 2 3 2 9" xfId="14456"/>
    <cellStyle name="Vejica 2 2 2 2 2 3 3" xfId="525"/>
    <cellStyle name="Vejica 2 2 2 2 2 3 3 2" xfId="1229"/>
    <cellStyle name="Vejica 2 2 2 2 2 3 3 2 2" xfId="5490"/>
    <cellStyle name="Vejica 2 2 2 2 2 3 3 2 2 2" xfId="9716"/>
    <cellStyle name="Vejica 2 2 2 2 2 3 3 2 2 2 2" xfId="23874"/>
    <cellStyle name="Vejica 2 2 2 2 2 3 3 2 2 3" xfId="13942"/>
    <cellStyle name="Vejica 2 2 2 2 2 3 3 2 2 3 2" xfId="28100"/>
    <cellStyle name="Vejica 2 2 2 2 2 3 3 2 2 4" xfId="18200"/>
    <cellStyle name="Vejica 2 2 2 2 2 3 3 2 3" xfId="4082"/>
    <cellStyle name="Vejica 2 2 2 2 2 3 3 2 3 2" xfId="8308"/>
    <cellStyle name="Vejica 2 2 2 2 2 3 3 2 3 2 2" xfId="22466"/>
    <cellStyle name="Vejica 2 2 2 2 2 3 3 2 3 3" xfId="12534"/>
    <cellStyle name="Vejica 2 2 2 2 2 3 3 2 3 3 2" xfId="26692"/>
    <cellStyle name="Vejica 2 2 2 2 2 3 3 2 3 4" xfId="16792"/>
    <cellStyle name="Vejica 2 2 2 2 2 3 3 2 4" xfId="2674"/>
    <cellStyle name="Vejica 2 2 2 2 2 3 3 2 4 2" xfId="19616"/>
    <cellStyle name="Vejica 2 2 2 2 2 3 3 2 5" xfId="6900"/>
    <cellStyle name="Vejica 2 2 2 2 2 3 3 2 5 2" xfId="21058"/>
    <cellStyle name="Vejica 2 2 2 2 2 3 3 2 6" xfId="11126"/>
    <cellStyle name="Vejica 2 2 2 2 2 3 3 2 6 2" xfId="25284"/>
    <cellStyle name="Vejica 2 2 2 2 2 3 3 2 7" xfId="15384"/>
    <cellStyle name="Vejica 2 2 2 2 2 3 3 3" xfId="4786"/>
    <cellStyle name="Vejica 2 2 2 2 2 3 3 3 2" xfId="9012"/>
    <cellStyle name="Vejica 2 2 2 2 2 3 3 3 2 2" xfId="23170"/>
    <cellStyle name="Vejica 2 2 2 2 2 3 3 3 3" xfId="13238"/>
    <cellStyle name="Vejica 2 2 2 2 2 3 3 3 3 2" xfId="27396"/>
    <cellStyle name="Vejica 2 2 2 2 2 3 3 3 4" xfId="17496"/>
    <cellStyle name="Vejica 2 2 2 2 2 3 3 4" xfId="3378"/>
    <cellStyle name="Vejica 2 2 2 2 2 3 3 4 2" xfId="7604"/>
    <cellStyle name="Vejica 2 2 2 2 2 3 3 4 2 2" xfId="21762"/>
    <cellStyle name="Vejica 2 2 2 2 2 3 3 4 3" xfId="11830"/>
    <cellStyle name="Vejica 2 2 2 2 2 3 3 4 3 2" xfId="25988"/>
    <cellStyle name="Vejica 2 2 2 2 2 3 3 4 4" xfId="16088"/>
    <cellStyle name="Vejica 2 2 2 2 2 3 3 5" xfId="1970"/>
    <cellStyle name="Vejica 2 2 2 2 2 3 3 5 2" xfId="18912"/>
    <cellStyle name="Vejica 2 2 2 2 2 3 3 6" xfId="6196"/>
    <cellStyle name="Vejica 2 2 2 2 2 3 3 6 2" xfId="20354"/>
    <cellStyle name="Vejica 2 2 2 2 2 3 3 7" xfId="10422"/>
    <cellStyle name="Vejica 2 2 2 2 2 3 3 7 2" xfId="24580"/>
    <cellStyle name="Vejica 2 2 2 2 2 3 3 8" xfId="14680"/>
    <cellStyle name="Vejica 2 2 2 2 2 3 4" xfId="877"/>
    <cellStyle name="Vejica 2 2 2 2 2 3 4 2" xfId="5138"/>
    <cellStyle name="Vejica 2 2 2 2 2 3 4 2 2" xfId="9364"/>
    <cellStyle name="Vejica 2 2 2 2 2 3 4 2 2 2" xfId="23522"/>
    <cellStyle name="Vejica 2 2 2 2 2 3 4 2 3" xfId="13590"/>
    <cellStyle name="Vejica 2 2 2 2 2 3 4 2 3 2" xfId="27748"/>
    <cellStyle name="Vejica 2 2 2 2 2 3 4 2 4" xfId="17848"/>
    <cellStyle name="Vejica 2 2 2 2 2 3 4 3" xfId="3730"/>
    <cellStyle name="Vejica 2 2 2 2 2 3 4 3 2" xfId="7956"/>
    <cellStyle name="Vejica 2 2 2 2 2 3 4 3 2 2" xfId="22114"/>
    <cellStyle name="Vejica 2 2 2 2 2 3 4 3 3" xfId="12182"/>
    <cellStyle name="Vejica 2 2 2 2 2 3 4 3 3 2" xfId="26340"/>
    <cellStyle name="Vejica 2 2 2 2 2 3 4 3 4" xfId="16440"/>
    <cellStyle name="Vejica 2 2 2 2 2 3 4 4" xfId="2322"/>
    <cellStyle name="Vejica 2 2 2 2 2 3 4 4 2" xfId="19264"/>
    <cellStyle name="Vejica 2 2 2 2 2 3 4 5" xfId="6548"/>
    <cellStyle name="Vejica 2 2 2 2 2 3 4 5 2" xfId="20706"/>
    <cellStyle name="Vejica 2 2 2 2 2 3 4 6" xfId="10774"/>
    <cellStyle name="Vejica 2 2 2 2 2 3 4 6 2" xfId="24932"/>
    <cellStyle name="Vejica 2 2 2 2 2 3 4 7" xfId="15032"/>
    <cellStyle name="Vejica 2 2 2 2 2 3 5" xfId="4402"/>
    <cellStyle name="Vejica 2 2 2 2 2 3 5 2" xfId="8628"/>
    <cellStyle name="Vejica 2 2 2 2 2 3 5 2 2" xfId="22786"/>
    <cellStyle name="Vejica 2 2 2 2 2 3 5 3" xfId="12854"/>
    <cellStyle name="Vejica 2 2 2 2 2 3 5 3 2" xfId="27012"/>
    <cellStyle name="Vejica 2 2 2 2 2 3 5 4" xfId="17112"/>
    <cellStyle name="Vejica 2 2 2 2 2 3 6" xfId="2994"/>
    <cellStyle name="Vejica 2 2 2 2 2 3 6 2" xfId="7220"/>
    <cellStyle name="Vejica 2 2 2 2 2 3 6 2 2" xfId="21378"/>
    <cellStyle name="Vejica 2 2 2 2 2 3 6 3" xfId="11446"/>
    <cellStyle name="Vejica 2 2 2 2 2 3 6 3 2" xfId="25604"/>
    <cellStyle name="Vejica 2 2 2 2 2 3 6 4" xfId="15704"/>
    <cellStyle name="Vejica 2 2 2 2 2 3 7" xfId="1586"/>
    <cellStyle name="Vejica 2 2 2 2 2 3 7 2" xfId="18528"/>
    <cellStyle name="Vejica 2 2 2 2 2 3 8" xfId="5812"/>
    <cellStyle name="Vejica 2 2 2 2 2 3 8 2" xfId="19970"/>
    <cellStyle name="Vejica 2 2 2 2 2 3 9" xfId="10038"/>
    <cellStyle name="Vejica 2 2 2 2 2 3 9 2" xfId="24196"/>
    <cellStyle name="Vejica 2 2 2 2 2 4" xfId="70"/>
    <cellStyle name="Vejica 2 2 2 2 2 4 10" xfId="14264"/>
    <cellStyle name="Vejica 2 2 2 2 2 4 2" xfId="236"/>
    <cellStyle name="Vejica 2 2 2 2 2 4 2 2" xfId="589"/>
    <cellStyle name="Vejica 2 2 2 2 2 4 2 2 2" xfId="1293"/>
    <cellStyle name="Vejica 2 2 2 2 2 4 2 2 2 2" xfId="5554"/>
    <cellStyle name="Vejica 2 2 2 2 2 4 2 2 2 2 2" xfId="9780"/>
    <cellStyle name="Vejica 2 2 2 2 2 4 2 2 2 2 2 2" xfId="23938"/>
    <cellStyle name="Vejica 2 2 2 2 2 4 2 2 2 2 3" xfId="14006"/>
    <cellStyle name="Vejica 2 2 2 2 2 4 2 2 2 2 3 2" xfId="28164"/>
    <cellStyle name="Vejica 2 2 2 2 2 4 2 2 2 2 4" xfId="18264"/>
    <cellStyle name="Vejica 2 2 2 2 2 4 2 2 2 3" xfId="4146"/>
    <cellStyle name="Vejica 2 2 2 2 2 4 2 2 2 3 2" xfId="8372"/>
    <cellStyle name="Vejica 2 2 2 2 2 4 2 2 2 3 2 2" xfId="22530"/>
    <cellStyle name="Vejica 2 2 2 2 2 4 2 2 2 3 3" xfId="12598"/>
    <cellStyle name="Vejica 2 2 2 2 2 4 2 2 2 3 3 2" xfId="26756"/>
    <cellStyle name="Vejica 2 2 2 2 2 4 2 2 2 3 4" xfId="16856"/>
    <cellStyle name="Vejica 2 2 2 2 2 4 2 2 2 4" xfId="2738"/>
    <cellStyle name="Vejica 2 2 2 2 2 4 2 2 2 4 2" xfId="19680"/>
    <cellStyle name="Vejica 2 2 2 2 2 4 2 2 2 5" xfId="6964"/>
    <cellStyle name="Vejica 2 2 2 2 2 4 2 2 2 5 2" xfId="21122"/>
    <cellStyle name="Vejica 2 2 2 2 2 4 2 2 2 6" xfId="11190"/>
    <cellStyle name="Vejica 2 2 2 2 2 4 2 2 2 6 2" xfId="25348"/>
    <cellStyle name="Vejica 2 2 2 2 2 4 2 2 2 7" xfId="15448"/>
    <cellStyle name="Vejica 2 2 2 2 2 4 2 2 3" xfId="4850"/>
    <cellStyle name="Vejica 2 2 2 2 2 4 2 2 3 2" xfId="9076"/>
    <cellStyle name="Vejica 2 2 2 2 2 4 2 2 3 2 2" xfId="23234"/>
    <cellStyle name="Vejica 2 2 2 2 2 4 2 2 3 3" xfId="13302"/>
    <cellStyle name="Vejica 2 2 2 2 2 4 2 2 3 3 2" xfId="27460"/>
    <cellStyle name="Vejica 2 2 2 2 2 4 2 2 3 4" xfId="17560"/>
    <cellStyle name="Vejica 2 2 2 2 2 4 2 2 4" xfId="3442"/>
    <cellStyle name="Vejica 2 2 2 2 2 4 2 2 4 2" xfId="7668"/>
    <cellStyle name="Vejica 2 2 2 2 2 4 2 2 4 2 2" xfId="21826"/>
    <cellStyle name="Vejica 2 2 2 2 2 4 2 2 4 3" xfId="11894"/>
    <cellStyle name="Vejica 2 2 2 2 2 4 2 2 4 3 2" xfId="26052"/>
    <cellStyle name="Vejica 2 2 2 2 2 4 2 2 4 4" xfId="16152"/>
    <cellStyle name="Vejica 2 2 2 2 2 4 2 2 5" xfId="2034"/>
    <cellStyle name="Vejica 2 2 2 2 2 4 2 2 5 2" xfId="18976"/>
    <cellStyle name="Vejica 2 2 2 2 2 4 2 2 6" xfId="6260"/>
    <cellStyle name="Vejica 2 2 2 2 2 4 2 2 6 2" xfId="20418"/>
    <cellStyle name="Vejica 2 2 2 2 2 4 2 2 7" xfId="10486"/>
    <cellStyle name="Vejica 2 2 2 2 2 4 2 2 7 2" xfId="24644"/>
    <cellStyle name="Vejica 2 2 2 2 2 4 2 2 8" xfId="14744"/>
    <cellStyle name="Vejica 2 2 2 2 2 4 2 3" xfId="941"/>
    <cellStyle name="Vejica 2 2 2 2 2 4 2 3 2" xfId="5202"/>
    <cellStyle name="Vejica 2 2 2 2 2 4 2 3 2 2" xfId="9428"/>
    <cellStyle name="Vejica 2 2 2 2 2 4 2 3 2 2 2" xfId="23586"/>
    <cellStyle name="Vejica 2 2 2 2 2 4 2 3 2 3" xfId="13654"/>
    <cellStyle name="Vejica 2 2 2 2 2 4 2 3 2 3 2" xfId="27812"/>
    <cellStyle name="Vejica 2 2 2 2 2 4 2 3 2 4" xfId="17912"/>
    <cellStyle name="Vejica 2 2 2 2 2 4 2 3 3" xfId="3794"/>
    <cellStyle name="Vejica 2 2 2 2 2 4 2 3 3 2" xfId="8020"/>
    <cellStyle name="Vejica 2 2 2 2 2 4 2 3 3 2 2" xfId="22178"/>
    <cellStyle name="Vejica 2 2 2 2 2 4 2 3 3 3" xfId="12246"/>
    <cellStyle name="Vejica 2 2 2 2 2 4 2 3 3 3 2" xfId="26404"/>
    <cellStyle name="Vejica 2 2 2 2 2 4 2 3 3 4" xfId="16504"/>
    <cellStyle name="Vejica 2 2 2 2 2 4 2 3 4" xfId="2386"/>
    <cellStyle name="Vejica 2 2 2 2 2 4 2 3 4 2" xfId="19328"/>
    <cellStyle name="Vejica 2 2 2 2 2 4 2 3 5" xfId="6612"/>
    <cellStyle name="Vejica 2 2 2 2 2 4 2 3 5 2" xfId="20770"/>
    <cellStyle name="Vejica 2 2 2 2 2 4 2 3 6" xfId="10838"/>
    <cellStyle name="Vejica 2 2 2 2 2 4 2 3 6 2" xfId="24996"/>
    <cellStyle name="Vejica 2 2 2 2 2 4 2 3 7" xfId="15096"/>
    <cellStyle name="Vejica 2 2 2 2 2 4 2 4" xfId="4498"/>
    <cellStyle name="Vejica 2 2 2 2 2 4 2 4 2" xfId="8724"/>
    <cellStyle name="Vejica 2 2 2 2 2 4 2 4 2 2" xfId="22882"/>
    <cellStyle name="Vejica 2 2 2 2 2 4 2 4 3" xfId="12950"/>
    <cellStyle name="Vejica 2 2 2 2 2 4 2 4 3 2" xfId="27108"/>
    <cellStyle name="Vejica 2 2 2 2 2 4 2 4 4" xfId="17208"/>
    <cellStyle name="Vejica 2 2 2 2 2 4 2 5" xfId="3090"/>
    <cellStyle name="Vejica 2 2 2 2 2 4 2 5 2" xfId="7316"/>
    <cellStyle name="Vejica 2 2 2 2 2 4 2 5 2 2" xfId="21474"/>
    <cellStyle name="Vejica 2 2 2 2 2 4 2 5 3" xfId="11542"/>
    <cellStyle name="Vejica 2 2 2 2 2 4 2 5 3 2" xfId="25700"/>
    <cellStyle name="Vejica 2 2 2 2 2 4 2 5 4" xfId="15800"/>
    <cellStyle name="Vejica 2 2 2 2 2 4 2 6" xfId="1682"/>
    <cellStyle name="Vejica 2 2 2 2 2 4 2 6 2" xfId="18624"/>
    <cellStyle name="Vejica 2 2 2 2 2 4 2 7" xfId="5908"/>
    <cellStyle name="Vejica 2 2 2 2 2 4 2 7 2" xfId="20066"/>
    <cellStyle name="Vejica 2 2 2 2 2 4 2 8" xfId="10134"/>
    <cellStyle name="Vejica 2 2 2 2 2 4 2 8 2" xfId="24292"/>
    <cellStyle name="Vejica 2 2 2 2 2 4 2 9" xfId="14392"/>
    <cellStyle name="Vejica 2 2 2 2 2 4 3" xfId="461"/>
    <cellStyle name="Vejica 2 2 2 2 2 4 3 2" xfId="1165"/>
    <cellStyle name="Vejica 2 2 2 2 2 4 3 2 2" xfId="5426"/>
    <cellStyle name="Vejica 2 2 2 2 2 4 3 2 2 2" xfId="9652"/>
    <cellStyle name="Vejica 2 2 2 2 2 4 3 2 2 2 2" xfId="23810"/>
    <cellStyle name="Vejica 2 2 2 2 2 4 3 2 2 3" xfId="13878"/>
    <cellStyle name="Vejica 2 2 2 2 2 4 3 2 2 3 2" xfId="28036"/>
    <cellStyle name="Vejica 2 2 2 2 2 4 3 2 2 4" xfId="18136"/>
    <cellStyle name="Vejica 2 2 2 2 2 4 3 2 3" xfId="4018"/>
    <cellStyle name="Vejica 2 2 2 2 2 4 3 2 3 2" xfId="8244"/>
    <cellStyle name="Vejica 2 2 2 2 2 4 3 2 3 2 2" xfId="22402"/>
    <cellStyle name="Vejica 2 2 2 2 2 4 3 2 3 3" xfId="12470"/>
    <cellStyle name="Vejica 2 2 2 2 2 4 3 2 3 3 2" xfId="26628"/>
    <cellStyle name="Vejica 2 2 2 2 2 4 3 2 3 4" xfId="16728"/>
    <cellStyle name="Vejica 2 2 2 2 2 4 3 2 4" xfId="2610"/>
    <cellStyle name="Vejica 2 2 2 2 2 4 3 2 4 2" xfId="19552"/>
    <cellStyle name="Vejica 2 2 2 2 2 4 3 2 5" xfId="6836"/>
    <cellStyle name="Vejica 2 2 2 2 2 4 3 2 5 2" xfId="20994"/>
    <cellStyle name="Vejica 2 2 2 2 2 4 3 2 6" xfId="11062"/>
    <cellStyle name="Vejica 2 2 2 2 2 4 3 2 6 2" xfId="25220"/>
    <cellStyle name="Vejica 2 2 2 2 2 4 3 2 7" xfId="15320"/>
    <cellStyle name="Vejica 2 2 2 2 2 4 3 3" xfId="4722"/>
    <cellStyle name="Vejica 2 2 2 2 2 4 3 3 2" xfId="8948"/>
    <cellStyle name="Vejica 2 2 2 2 2 4 3 3 2 2" xfId="23106"/>
    <cellStyle name="Vejica 2 2 2 2 2 4 3 3 3" xfId="13174"/>
    <cellStyle name="Vejica 2 2 2 2 2 4 3 3 3 2" xfId="27332"/>
    <cellStyle name="Vejica 2 2 2 2 2 4 3 3 4" xfId="17432"/>
    <cellStyle name="Vejica 2 2 2 2 2 4 3 4" xfId="3314"/>
    <cellStyle name="Vejica 2 2 2 2 2 4 3 4 2" xfId="7540"/>
    <cellStyle name="Vejica 2 2 2 2 2 4 3 4 2 2" xfId="21698"/>
    <cellStyle name="Vejica 2 2 2 2 2 4 3 4 3" xfId="11766"/>
    <cellStyle name="Vejica 2 2 2 2 2 4 3 4 3 2" xfId="25924"/>
    <cellStyle name="Vejica 2 2 2 2 2 4 3 4 4" xfId="16024"/>
    <cellStyle name="Vejica 2 2 2 2 2 4 3 5" xfId="1906"/>
    <cellStyle name="Vejica 2 2 2 2 2 4 3 5 2" xfId="18848"/>
    <cellStyle name="Vejica 2 2 2 2 2 4 3 6" xfId="6132"/>
    <cellStyle name="Vejica 2 2 2 2 2 4 3 6 2" xfId="20290"/>
    <cellStyle name="Vejica 2 2 2 2 2 4 3 7" xfId="10358"/>
    <cellStyle name="Vejica 2 2 2 2 2 4 3 7 2" xfId="24516"/>
    <cellStyle name="Vejica 2 2 2 2 2 4 3 8" xfId="14616"/>
    <cellStyle name="Vejica 2 2 2 2 2 4 4" xfId="813"/>
    <cellStyle name="Vejica 2 2 2 2 2 4 4 2" xfId="5074"/>
    <cellStyle name="Vejica 2 2 2 2 2 4 4 2 2" xfId="9300"/>
    <cellStyle name="Vejica 2 2 2 2 2 4 4 2 2 2" xfId="23458"/>
    <cellStyle name="Vejica 2 2 2 2 2 4 4 2 3" xfId="13526"/>
    <cellStyle name="Vejica 2 2 2 2 2 4 4 2 3 2" xfId="27684"/>
    <cellStyle name="Vejica 2 2 2 2 2 4 4 2 4" xfId="17784"/>
    <cellStyle name="Vejica 2 2 2 2 2 4 4 3" xfId="3666"/>
    <cellStyle name="Vejica 2 2 2 2 2 4 4 3 2" xfId="7892"/>
    <cellStyle name="Vejica 2 2 2 2 2 4 4 3 2 2" xfId="22050"/>
    <cellStyle name="Vejica 2 2 2 2 2 4 4 3 3" xfId="12118"/>
    <cellStyle name="Vejica 2 2 2 2 2 4 4 3 3 2" xfId="26276"/>
    <cellStyle name="Vejica 2 2 2 2 2 4 4 3 4" xfId="16376"/>
    <cellStyle name="Vejica 2 2 2 2 2 4 4 4" xfId="2258"/>
    <cellStyle name="Vejica 2 2 2 2 2 4 4 4 2" xfId="19200"/>
    <cellStyle name="Vejica 2 2 2 2 2 4 4 5" xfId="6484"/>
    <cellStyle name="Vejica 2 2 2 2 2 4 4 5 2" xfId="20642"/>
    <cellStyle name="Vejica 2 2 2 2 2 4 4 6" xfId="10710"/>
    <cellStyle name="Vejica 2 2 2 2 2 4 4 6 2" xfId="24868"/>
    <cellStyle name="Vejica 2 2 2 2 2 4 4 7" xfId="14968"/>
    <cellStyle name="Vejica 2 2 2 2 2 4 5" xfId="4338"/>
    <cellStyle name="Vejica 2 2 2 2 2 4 5 2" xfId="8564"/>
    <cellStyle name="Vejica 2 2 2 2 2 4 5 2 2" xfId="22722"/>
    <cellStyle name="Vejica 2 2 2 2 2 4 5 3" xfId="12790"/>
    <cellStyle name="Vejica 2 2 2 2 2 4 5 3 2" xfId="26948"/>
    <cellStyle name="Vejica 2 2 2 2 2 4 5 4" xfId="17048"/>
    <cellStyle name="Vejica 2 2 2 2 2 4 6" xfId="2930"/>
    <cellStyle name="Vejica 2 2 2 2 2 4 6 2" xfId="7156"/>
    <cellStyle name="Vejica 2 2 2 2 2 4 6 2 2" xfId="21314"/>
    <cellStyle name="Vejica 2 2 2 2 2 4 6 3" xfId="11382"/>
    <cellStyle name="Vejica 2 2 2 2 2 4 6 3 2" xfId="25540"/>
    <cellStyle name="Vejica 2 2 2 2 2 4 6 4" xfId="15640"/>
    <cellStyle name="Vejica 2 2 2 2 2 4 7" xfId="1554"/>
    <cellStyle name="Vejica 2 2 2 2 2 4 7 2" xfId="18496"/>
    <cellStyle name="Vejica 2 2 2 2 2 4 8" xfId="5780"/>
    <cellStyle name="Vejica 2 2 2 2 2 4 8 2" xfId="19938"/>
    <cellStyle name="Vejica 2 2 2 2 2 4 9" xfId="10006"/>
    <cellStyle name="Vejica 2 2 2 2 2 4 9 2" xfId="24164"/>
    <cellStyle name="Vejica 2 2 2 2 2 5" xfId="173"/>
    <cellStyle name="Vejica 2 2 2 2 2 5 2" xfId="558"/>
    <cellStyle name="Vejica 2 2 2 2 2 5 2 2" xfId="1262"/>
    <cellStyle name="Vejica 2 2 2 2 2 5 2 2 2" xfId="5523"/>
    <cellStyle name="Vejica 2 2 2 2 2 5 2 2 2 2" xfId="9749"/>
    <cellStyle name="Vejica 2 2 2 2 2 5 2 2 2 2 2" xfId="23907"/>
    <cellStyle name="Vejica 2 2 2 2 2 5 2 2 2 3" xfId="13975"/>
    <cellStyle name="Vejica 2 2 2 2 2 5 2 2 2 3 2" xfId="28133"/>
    <cellStyle name="Vejica 2 2 2 2 2 5 2 2 2 4" xfId="18233"/>
    <cellStyle name="Vejica 2 2 2 2 2 5 2 2 3" xfId="4115"/>
    <cellStyle name="Vejica 2 2 2 2 2 5 2 2 3 2" xfId="8341"/>
    <cellStyle name="Vejica 2 2 2 2 2 5 2 2 3 2 2" xfId="22499"/>
    <cellStyle name="Vejica 2 2 2 2 2 5 2 2 3 3" xfId="12567"/>
    <cellStyle name="Vejica 2 2 2 2 2 5 2 2 3 3 2" xfId="26725"/>
    <cellStyle name="Vejica 2 2 2 2 2 5 2 2 3 4" xfId="16825"/>
    <cellStyle name="Vejica 2 2 2 2 2 5 2 2 4" xfId="2707"/>
    <cellStyle name="Vejica 2 2 2 2 2 5 2 2 4 2" xfId="19649"/>
    <cellStyle name="Vejica 2 2 2 2 2 5 2 2 5" xfId="6933"/>
    <cellStyle name="Vejica 2 2 2 2 2 5 2 2 5 2" xfId="21091"/>
    <cellStyle name="Vejica 2 2 2 2 2 5 2 2 6" xfId="11159"/>
    <cellStyle name="Vejica 2 2 2 2 2 5 2 2 6 2" xfId="25317"/>
    <cellStyle name="Vejica 2 2 2 2 2 5 2 2 7" xfId="15417"/>
    <cellStyle name="Vejica 2 2 2 2 2 5 2 3" xfId="4819"/>
    <cellStyle name="Vejica 2 2 2 2 2 5 2 3 2" xfId="9045"/>
    <cellStyle name="Vejica 2 2 2 2 2 5 2 3 2 2" xfId="23203"/>
    <cellStyle name="Vejica 2 2 2 2 2 5 2 3 3" xfId="13271"/>
    <cellStyle name="Vejica 2 2 2 2 2 5 2 3 3 2" xfId="27429"/>
    <cellStyle name="Vejica 2 2 2 2 2 5 2 3 4" xfId="17529"/>
    <cellStyle name="Vejica 2 2 2 2 2 5 2 4" xfId="3411"/>
    <cellStyle name="Vejica 2 2 2 2 2 5 2 4 2" xfId="7637"/>
    <cellStyle name="Vejica 2 2 2 2 2 5 2 4 2 2" xfId="21795"/>
    <cellStyle name="Vejica 2 2 2 2 2 5 2 4 3" xfId="11863"/>
    <cellStyle name="Vejica 2 2 2 2 2 5 2 4 3 2" xfId="26021"/>
    <cellStyle name="Vejica 2 2 2 2 2 5 2 4 4" xfId="16121"/>
    <cellStyle name="Vejica 2 2 2 2 2 5 2 5" xfId="2003"/>
    <cellStyle name="Vejica 2 2 2 2 2 5 2 5 2" xfId="18945"/>
    <cellStyle name="Vejica 2 2 2 2 2 5 2 6" xfId="6229"/>
    <cellStyle name="Vejica 2 2 2 2 2 5 2 6 2" xfId="20387"/>
    <cellStyle name="Vejica 2 2 2 2 2 5 2 7" xfId="10455"/>
    <cellStyle name="Vejica 2 2 2 2 2 5 2 7 2" xfId="24613"/>
    <cellStyle name="Vejica 2 2 2 2 2 5 2 8" xfId="14713"/>
    <cellStyle name="Vejica 2 2 2 2 2 5 3" xfId="910"/>
    <cellStyle name="Vejica 2 2 2 2 2 5 3 2" xfId="5171"/>
    <cellStyle name="Vejica 2 2 2 2 2 5 3 2 2" xfId="9397"/>
    <cellStyle name="Vejica 2 2 2 2 2 5 3 2 2 2" xfId="23555"/>
    <cellStyle name="Vejica 2 2 2 2 2 5 3 2 3" xfId="13623"/>
    <cellStyle name="Vejica 2 2 2 2 2 5 3 2 3 2" xfId="27781"/>
    <cellStyle name="Vejica 2 2 2 2 2 5 3 2 4" xfId="17881"/>
    <cellStyle name="Vejica 2 2 2 2 2 5 3 3" xfId="3763"/>
    <cellStyle name="Vejica 2 2 2 2 2 5 3 3 2" xfId="7989"/>
    <cellStyle name="Vejica 2 2 2 2 2 5 3 3 2 2" xfId="22147"/>
    <cellStyle name="Vejica 2 2 2 2 2 5 3 3 3" xfId="12215"/>
    <cellStyle name="Vejica 2 2 2 2 2 5 3 3 3 2" xfId="26373"/>
    <cellStyle name="Vejica 2 2 2 2 2 5 3 3 4" xfId="16473"/>
    <cellStyle name="Vejica 2 2 2 2 2 5 3 4" xfId="2355"/>
    <cellStyle name="Vejica 2 2 2 2 2 5 3 4 2" xfId="19297"/>
    <cellStyle name="Vejica 2 2 2 2 2 5 3 5" xfId="6581"/>
    <cellStyle name="Vejica 2 2 2 2 2 5 3 5 2" xfId="20739"/>
    <cellStyle name="Vejica 2 2 2 2 2 5 3 6" xfId="10807"/>
    <cellStyle name="Vejica 2 2 2 2 2 5 3 6 2" xfId="24965"/>
    <cellStyle name="Vejica 2 2 2 2 2 5 3 7" xfId="15065"/>
    <cellStyle name="Vejica 2 2 2 2 2 5 4" xfId="4435"/>
    <cellStyle name="Vejica 2 2 2 2 2 5 4 2" xfId="8661"/>
    <cellStyle name="Vejica 2 2 2 2 2 5 4 2 2" xfId="22819"/>
    <cellStyle name="Vejica 2 2 2 2 2 5 4 3" xfId="12887"/>
    <cellStyle name="Vejica 2 2 2 2 2 5 4 3 2" xfId="27045"/>
    <cellStyle name="Vejica 2 2 2 2 2 5 4 4" xfId="17145"/>
    <cellStyle name="Vejica 2 2 2 2 2 5 5" xfId="3027"/>
    <cellStyle name="Vejica 2 2 2 2 2 5 5 2" xfId="7253"/>
    <cellStyle name="Vejica 2 2 2 2 2 5 5 2 2" xfId="21411"/>
    <cellStyle name="Vejica 2 2 2 2 2 5 5 3" xfId="11479"/>
    <cellStyle name="Vejica 2 2 2 2 2 5 5 3 2" xfId="25637"/>
    <cellStyle name="Vejica 2 2 2 2 2 5 5 4" xfId="15737"/>
    <cellStyle name="Vejica 2 2 2 2 2 5 6" xfId="1619"/>
    <cellStyle name="Vejica 2 2 2 2 2 5 6 2" xfId="18561"/>
    <cellStyle name="Vejica 2 2 2 2 2 5 7" xfId="5845"/>
    <cellStyle name="Vejica 2 2 2 2 2 5 7 2" xfId="20003"/>
    <cellStyle name="Vejica 2 2 2 2 2 5 8" xfId="10071"/>
    <cellStyle name="Vejica 2 2 2 2 2 5 8 2" xfId="24229"/>
    <cellStyle name="Vejica 2 2 2 2 2 5 9" xfId="14329"/>
    <cellStyle name="Vejica 2 2 2 2 2 6" xfId="205"/>
    <cellStyle name="Vejica 2 2 2 2 2 6 2" xfId="430"/>
    <cellStyle name="Vejica 2 2 2 2 2 6 2 2" xfId="1134"/>
    <cellStyle name="Vejica 2 2 2 2 2 6 2 2 2" xfId="5395"/>
    <cellStyle name="Vejica 2 2 2 2 2 6 2 2 2 2" xfId="9621"/>
    <cellStyle name="Vejica 2 2 2 2 2 6 2 2 2 2 2" xfId="23779"/>
    <cellStyle name="Vejica 2 2 2 2 2 6 2 2 2 3" xfId="13847"/>
    <cellStyle name="Vejica 2 2 2 2 2 6 2 2 2 3 2" xfId="28005"/>
    <cellStyle name="Vejica 2 2 2 2 2 6 2 2 2 4" xfId="18105"/>
    <cellStyle name="Vejica 2 2 2 2 2 6 2 2 3" xfId="3987"/>
    <cellStyle name="Vejica 2 2 2 2 2 6 2 2 3 2" xfId="8213"/>
    <cellStyle name="Vejica 2 2 2 2 2 6 2 2 3 2 2" xfId="22371"/>
    <cellStyle name="Vejica 2 2 2 2 2 6 2 2 3 3" xfId="12439"/>
    <cellStyle name="Vejica 2 2 2 2 2 6 2 2 3 3 2" xfId="26597"/>
    <cellStyle name="Vejica 2 2 2 2 2 6 2 2 3 4" xfId="16697"/>
    <cellStyle name="Vejica 2 2 2 2 2 6 2 2 4" xfId="2579"/>
    <cellStyle name="Vejica 2 2 2 2 2 6 2 2 4 2" xfId="19521"/>
    <cellStyle name="Vejica 2 2 2 2 2 6 2 2 5" xfId="6805"/>
    <cellStyle name="Vejica 2 2 2 2 2 6 2 2 5 2" xfId="20963"/>
    <cellStyle name="Vejica 2 2 2 2 2 6 2 2 6" xfId="11031"/>
    <cellStyle name="Vejica 2 2 2 2 2 6 2 2 6 2" xfId="25189"/>
    <cellStyle name="Vejica 2 2 2 2 2 6 2 2 7" xfId="15289"/>
    <cellStyle name="Vejica 2 2 2 2 2 6 2 3" xfId="4691"/>
    <cellStyle name="Vejica 2 2 2 2 2 6 2 3 2" xfId="8917"/>
    <cellStyle name="Vejica 2 2 2 2 2 6 2 3 2 2" xfId="23075"/>
    <cellStyle name="Vejica 2 2 2 2 2 6 2 3 3" xfId="13143"/>
    <cellStyle name="Vejica 2 2 2 2 2 6 2 3 3 2" xfId="27301"/>
    <cellStyle name="Vejica 2 2 2 2 2 6 2 3 4" xfId="17401"/>
    <cellStyle name="Vejica 2 2 2 2 2 6 2 4" xfId="3283"/>
    <cellStyle name="Vejica 2 2 2 2 2 6 2 4 2" xfId="7509"/>
    <cellStyle name="Vejica 2 2 2 2 2 6 2 4 2 2" xfId="21667"/>
    <cellStyle name="Vejica 2 2 2 2 2 6 2 4 3" xfId="11735"/>
    <cellStyle name="Vejica 2 2 2 2 2 6 2 4 3 2" xfId="25893"/>
    <cellStyle name="Vejica 2 2 2 2 2 6 2 4 4" xfId="15993"/>
    <cellStyle name="Vejica 2 2 2 2 2 6 2 5" xfId="1875"/>
    <cellStyle name="Vejica 2 2 2 2 2 6 2 5 2" xfId="18817"/>
    <cellStyle name="Vejica 2 2 2 2 2 6 2 6" xfId="6101"/>
    <cellStyle name="Vejica 2 2 2 2 2 6 2 6 2" xfId="20259"/>
    <cellStyle name="Vejica 2 2 2 2 2 6 2 7" xfId="10327"/>
    <cellStyle name="Vejica 2 2 2 2 2 6 2 7 2" xfId="24485"/>
    <cellStyle name="Vejica 2 2 2 2 2 6 2 8" xfId="14585"/>
    <cellStyle name="Vejica 2 2 2 2 2 6 3" xfId="782"/>
    <cellStyle name="Vejica 2 2 2 2 2 6 3 2" xfId="5043"/>
    <cellStyle name="Vejica 2 2 2 2 2 6 3 2 2" xfId="9269"/>
    <cellStyle name="Vejica 2 2 2 2 2 6 3 2 2 2" xfId="23427"/>
    <cellStyle name="Vejica 2 2 2 2 2 6 3 2 3" xfId="13495"/>
    <cellStyle name="Vejica 2 2 2 2 2 6 3 2 3 2" xfId="27653"/>
    <cellStyle name="Vejica 2 2 2 2 2 6 3 2 4" xfId="17753"/>
    <cellStyle name="Vejica 2 2 2 2 2 6 3 3" xfId="3635"/>
    <cellStyle name="Vejica 2 2 2 2 2 6 3 3 2" xfId="7861"/>
    <cellStyle name="Vejica 2 2 2 2 2 6 3 3 2 2" xfId="22019"/>
    <cellStyle name="Vejica 2 2 2 2 2 6 3 3 3" xfId="12087"/>
    <cellStyle name="Vejica 2 2 2 2 2 6 3 3 3 2" xfId="26245"/>
    <cellStyle name="Vejica 2 2 2 2 2 6 3 3 4" xfId="16345"/>
    <cellStyle name="Vejica 2 2 2 2 2 6 3 4" xfId="2227"/>
    <cellStyle name="Vejica 2 2 2 2 2 6 3 4 2" xfId="19169"/>
    <cellStyle name="Vejica 2 2 2 2 2 6 3 5" xfId="6453"/>
    <cellStyle name="Vejica 2 2 2 2 2 6 3 5 2" xfId="20611"/>
    <cellStyle name="Vejica 2 2 2 2 2 6 3 6" xfId="10679"/>
    <cellStyle name="Vejica 2 2 2 2 2 6 3 6 2" xfId="24837"/>
    <cellStyle name="Vejica 2 2 2 2 2 6 3 7" xfId="14937"/>
    <cellStyle name="Vejica 2 2 2 2 2 6 4" xfId="4467"/>
    <cellStyle name="Vejica 2 2 2 2 2 6 4 2" xfId="8693"/>
    <cellStyle name="Vejica 2 2 2 2 2 6 4 2 2" xfId="22851"/>
    <cellStyle name="Vejica 2 2 2 2 2 6 4 3" xfId="12919"/>
    <cellStyle name="Vejica 2 2 2 2 2 6 4 3 2" xfId="27077"/>
    <cellStyle name="Vejica 2 2 2 2 2 6 4 4" xfId="17177"/>
    <cellStyle name="Vejica 2 2 2 2 2 6 5" xfId="3059"/>
    <cellStyle name="Vejica 2 2 2 2 2 6 5 2" xfId="7285"/>
    <cellStyle name="Vejica 2 2 2 2 2 6 5 2 2" xfId="21443"/>
    <cellStyle name="Vejica 2 2 2 2 2 6 5 3" xfId="11511"/>
    <cellStyle name="Vejica 2 2 2 2 2 6 5 3 2" xfId="25669"/>
    <cellStyle name="Vejica 2 2 2 2 2 6 5 4" xfId="15769"/>
    <cellStyle name="Vejica 2 2 2 2 2 6 6" xfId="1651"/>
    <cellStyle name="Vejica 2 2 2 2 2 6 6 2" xfId="18593"/>
    <cellStyle name="Vejica 2 2 2 2 2 6 7" xfId="5877"/>
    <cellStyle name="Vejica 2 2 2 2 2 6 7 2" xfId="20035"/>
    <cellStyle name="Vejica 2 2 2 2 2 6 8" xfId="10103"/>
    <cellStyle name="Vejica 2 2 2 2 2 6 8 2" xfId="24261"/>
    <cellStyle name="Vejica 2 2 2 2 2 6 9" xfId="14361"/>
    <cellStyle name="Vejica 2 2 2 2 2 7" xfId="326"/>
    <cellStyle name="Vejica 2 2 2 2 2 7 2" xfId="678"/>
    <cellStyle name="Vejica 2 2 2 2 2 7 2 2" xfId="1382"/>
    <cellStyle name="Vejica 2 2 2 2 2 7 2 2 2" xfId="5643"/>
    <cellStyle name="Vejica 2 2 2 2 2 7 2 2 2 2" xfId="9869"/>
    <cellStyle name="Vejica 2 2 2 2 2 7 2 2 2 2 2" xfId="24027"/>
    <cellStyle name="Vejica 2 2 2 2 2 7 2 2 2 3" xfId="14095"/>
    <cellStyle name="Vejica 2 2 2 2 2 7 2 2 2 3 2" xfId="28253"/>
    <cellStyle name="Vejica 2 2 2 2 2 7 2 2 2 4" xfId="18353"/>
    <cellStyle name="Vejica 2 2 2 2 2 7 2 2 3" xfId="4235"/>
    <cellStyle name="Vejica 2 2 2 2 2 7 2 2 3 2" xfId="8461"/>
    <cellStyle name="Vejica 2 2 2 2 2 7 2 2 3 2 2" xfId="22619"/>
    <cellStyle name="Vejica 2 2 2 2 2 7 2 2 3 3" xfId="12687"/>
    <cellStyle name="Vejica 2 2 2 2 2 7 2 2 3 3 2" xfId="26845"/>
    <cellStyle name="Vejica 2 2 2 2 2 7 2 2 3 4" xfId="16945"/>
    <cellStyle name="Vejica 2 2 2 2 2 7 2 2 4" xfId="2827"/>
    <cellStyle name="Vejica 2 2 2 2 2 7 2 2 4 2" xfId="19769"/>
    <cellStyle name="Vejica 2 2 2 2 2 7 2 2 5" xfId="7053"/>
    <cellStyle name="Vejica 2 2 2 2 2 7 2 2 5 2" xfId="21211"/>
    <cellStyle name="Vejica 2 2 2 2 2 7 2 2 6" xfId="11279"/>
    <cellStyle name="Vejica 2 2 2 2 2 7 2 2 6 2" xfId="25437"/>
    <cellStyle name="Vejica 2 2 2 2 2 7 2 2 7" xfId="15537"/>
    <cellStyle name="Vejica 2 2 2 2 2 7 2 3" xfId="4939"/>
    <cellStyle name="Vejica 2 2 2 2 2 7 2 3 2" xfId="9165"/>
    <cellStyle name="Vejica 2 2 2 2 2 7 2 3 2 2" xfId="23323"/>
    <cellStyle name="Vejica 2 2 2 2 2 7 2 3 3" xfId="13391"/>
    <cellStyle name="Vejica 2 2 2 2 2 7 2 3 3 2" xfId="27549"/>
    <cellStyle name="Vejica 2 2 2 2 2 7 2 3 4" xfId="17649"/>
    <cellStyle name="Vejica 2 2 2 2 2 7 2 4" xfId="3531"/>
    <cellStyle name="Vejica 2 2 2 2 2 7 2 4 2" xfId="7757"/>
    <cellStyle name="Vejica 2 2 2 2 2 7 2 4 2 2" xfId="21915"/>
    <cellStyle name="Vejica 2 2 2 2 2 7 2 4 3" xfId="11983"/>
    <cellStyle name="Vejica 2 2 2 2 2 7 2 4 3 2" xfId="26141"/>
    <cellStyle name="Vejica 2 2 2 2 2 7 2 4 4" xfId="16241"/>
    <cellStyle name="Vejica 2 2 2 2 2 7 2 5" xfId="2123"/>
    <cellStyle name="Vejica 2 2 2 2 2 7 2 5 2" xfId="19065"/>
    <cellStyle name="Vejica 2 2 2 2 2 7 2 6" xfId="6349"/>
    <cellStyle name="Vejica 2 2 2 2 2 7 2 6 2" xfId="20507"/>
    <cellStyle name="Vejica 2 2 2 2 2 7 2 7" xfId="10575"/>
    <cellStyle name="Vejica 2 2 2 2 2 7 2 7 2" xfId="24733"/>
    <cellStyle name="Vejica 2 2 2 2 2 7 2 8" xfId="14833"/>
    <cellStyle name="Vejica 2 2 2 2 2 7 3" xfId="1030"/>
    <cellStyle name="Vejica 2 2 2 2 2 7 3 2" xfId="5291"/>
    <cellStyle name="Vejica 2 2 2 2 2 7 3 2 2" xfId="9517"/>
    <cellStyle name="Vejica 2 2 2 2 2 7 3 2 2 2" xfId="23675"/>
    <cellStyle name="Vejica 2 2 2 2 2 7 3 2 3" xfId="13743"/>
    <cellStyle name="Vejica 2 2 2 2 2 7 3 2 3 2" xfId="27901"/>
    <cellStyle name="Vejica 2 2 2 2 2 7 3 2 4" xfId="18001"/>
    <cellStyle name="Vejica 2 2 2 2 2 7 3 3" xfId="3883"/>
    <cellStyle name="Vejica 2 2 2 2 2 7 3 3 2" xfId="8109"/>
    <cellStyle name="Vejica 2 2 2 2 2 7 3 3 2 2" xfId="22267"/>
    <cellStyle name="Vejica 2 2 2 2 2 7 3 3 3" xfId="12335"/>
    <cellStyle name="Vejica 2 2 2 2 2 7 3 3 3 2" xfId="26493"/>
    <cellStyle name="Vejica 2 2 2 2 2 7 3 3 4" xfId="16593"/>
    <cellStyle name="Vejica 2 2 2 2 2 7 3 4" xfId="2475"/>
    <cellStyle name="Vejica 2 2 2 2 2 7 3 4 2" xfId="19417"/>
    <cellStyle name="Vejica 2 2 2 2 2 7 3 5" xfId="6701"/>
    <cellStyle name="Vejica 2 2 2 2 2 7 3 5 2" xfId="20859"/>
    <cellStyle name="Vejica 2 2 2 2 2 7 3 6" xfId="10927"/>
    <cellStyle name="Vejica 2 2 2 2 2 7 3 6 2" xfId="25085"/>
    <cellStyle name="Vejica 2 2 2 2 2 7 3 7" xfId="15185"/>
    <cellStyle name="Vejica 2 2 2 2 2 7 4" xfId="4587"/>
    <cellStyle name="Vejica 2 2 2 2 2 7 4 2" xfId="8813"/>
    <cellStyle name="Vejica 2 2 2 2 2 7 4 2 2" xfId="22971"/>
    <cellStyle name="Vejica 2 2 2 2 2 7 4 3" xfId="13039"/>
    <cellStyle name="Vejica 2 2 2 2 2 7 4 3 2" xfId="27197"/>
    <cellStyle name="Vejica 2 2 2 2 2 7 4 4" xfId="17297"/>
    <cellStyle name="Vejica 2 2 2 2 2 7 5" xfId="3179"/>
    <cellStyle name="Vejica 2 2 2 2 2 7 5 2" xfId="7405"/>
    <cellStyle name="Vejica 2 2 2 2 2 7 5 2 2" xfId="21563"/>
    <cellStyle name="Vejica 2 2 2 2 2 7 5 3" xfId="11631"/>
    <cellStyle name="Vejica 2 2 2 2 2 7 5 3 2" xfId="25789"/>
    <cellStyle name="Vejica 2 2 2 2 2 7 5 4" xfId="15889"/>
    <cellStyle name="Vejica 2 2 2 2 2 7 6" xfId="1771"/>
    <cellStyle name="Vejica 2 2 2 2 2 7 6 2" xfId="18713"/>
    <cellStyle name="Vejica 2 2 2 2 2 7 7" xfId="5997"/>
    <cellStyle name="Vejica 2 2 2 2 2 7 7 2" xfId="20155"/>
    <cellStyle name="Vejica 2 2 2 2 2 7 8" xfId="10223"/>
    <cellStyle name="Vejica 2 2 2 2 2 7 8 2" xfId="24381"/>
    <cellStyle name="Vejica 2 2 2 2 2 7 9" xfId="14481"/>
    <cellStyle name="Vejica 2 2 2 2 2 8" xfId="398"/>
    <cellStyle name="Vejica 2 2 2 2 2 8 2" xfId="1102"/>
    <cellStyle name="Vejica 2 2 2 2 2 8 2 2" xfId="5363"/>
    <cellStyle name="Vejica 2 2 2 2 2 8 2 2 2" xfId="9589"/>
    <cellStyle name="Vejica 2 2 2 2 2 8 2 2 2 2" xfId="23747"/>
    <cellStyle name="Vejica 2 2 2 2 2 8 2 2 3" xfId="13815"/>
    <cellStyle name="Vejica 2 2 2 2 2 8 2 2 3 2" xfId="27973"/>
    <cellStyle name="Vejica 2 2 2 2 2 8 2 2 4" xfId="18073"/>
    <cellStyle name="Vejica 2 2 2 2 2 8 2 3" xfId="3955"/>
    <cellStyle name="Vejica 2 2 2 2 2 8 2 3 2" xfId="8181"/>
    <cellStyle name="Vejica 2 2 2 2 2 8 2 3 2 2" xfId="22339"/>
    <cellStyle name="Vejica 2 2 2 2 2 8 2 3 3" xfId="12407"/>
    <cellStyle name="Vejica 2 2 2 2 2 8 2 3 3 2" xfId="26565"/>
    <cellStyle name="Vejica 2 2 2 2 2 8 2 3 4" xfId="16665"/>
    <cellStyle name="Vejica 2 2 2 2 2 8 2 4" xfId="2547"/>
    <cellStyle name="Vejica 2 2 2 2 2 8 2 4 2" xfId="19489"/>
    <cellStyle name="Vejica 2 2 2 2 2 8 2 5" xfId="6773"/>
    <cellStyle name="Vejica 2 2 2 2 2 8 2 5 2" xfId="20931"/>
    <cellStyle name="Vejica 2 2 2 2 2 8 2 6" xfId="10999"/>
    <cellStyle name="Vejica 2 2 2 2 2 8 2 6 2" xfId="25157"/>
    <cellStyle name="Vejica 2 2 2 2 2 8 2 7" xfId="15257"/>
    <cellStyle name="Vejica 2 2 2 2 2 8 3" xfId="4659"/>
    <cellStyle name="Vejica 2 2 2 2 2 8 3 2" xfId="8885"/>
    <cellStyle name="Vejica 2 2 2 2 2 8 3 2 2" xfId="23043"/>
    <cellStyle name="Vejica 2 2 2 2 2 8 3 3" xfId="13111"/>
    <cellStyle name="Vejica 2 2 2 2 2 8 3 3 2" xfId="27269"/>
    <cellStyle name="Vejica 2 2 2 2 2 8 3 4" xfId="17369"/>
    <cellStyle name="Vejica 2 2 2 2 2 8 4" xfId="3251"/>
    <cellStyle name="Vejica 2 2 2 2 2 8 4 2" xfId="7477"/>
    <cellStyle name="Vejica 2 2 2 2 2 8 4 2 2" xfId="21635"/>
    <cellStyle name="Vejica 2 2 2 2 2 8 4 3" xfId="11703"/>
    <cellStyle name="Vejica 2 2 2 2 2 8 4 3 2" xfId="25861"/>
    <cellStyle name="Vejica 2 2 2 2 2 8 4 4" xfId="15961"/>
    <cellStyle name="Vejica 2 2 2 2 2 8 5" xfId="1843"/>
    <cellStyle name="Vejica 2 2 2 2 2 8 5 2" xfId="18785"/>
    <cellStyle name="Vejica 2 2 2 2 2 8 6" xfId="6069"/>
    <cellStyle name="Vejica 2 2 2 2 2 8 6 2" xfId="20227"/>
    <cellStyle name="Vejica 2 2 2 2 2 8 7" xfId="10295"/>
    <cellStyle name="Vejica 2 2 2 2 2 8 7 2" xfId="24453"/>
    <cellStyle name="Vejica 2 2 2 2 2 8 8" xfId="14553"/>
    <cellStyle name="Vejica 2 2 2 2 2 9" xfId="750"/>
    <cellStyle name="Vejica 2 2 2 2 2 9 2" xfId="5011"/>
    <cellStyle name="Vejica 2 2 2 2 2 9 2 2" xfId="9237"/>
    <cellStyle name="Vejica 2 2 2 2 2 9 2 2 2" xfId="23395"/>
    <cellStyle name="Vejica 2 2 2 2 2 9 2 3" xfId="13463"/>
    <cellStyle name="Vejica 2 2 2 2 2 9 2 3 2" xfId="27621"/>
    <cellStyle name="Vejica 2 2 2 2 2 9 2 4" xfId="17721"/>
    <cellStyle name="Vejica 2 2 2 2 2 9 3" xfId="3603"/>
    <cellStyle name="Vejica 2 2 2 2 2 9 3 2" xfId="7829"/>
    <cellStyle name="Vejica 2 2 2 2 2 9 3 2 2" xfId="21987"/>
    <cellStyle name="Vejica 2 2 2 2 2 9 3 3" xfId="12055"/>
    <cellStyle name="Vejica 2 2 2 2 2 9 3 3 2" xfId="26213"/>
    <cellStyle name="Vejica 2 2 2 2 2 9 3 4" xfId="16313"/>
    <cellStyle name="Vejica 2 2 2 2 2 9 4" xfId="2195"/>
    <cellStyle name="Vejica 2 2 2 2 2 9 4 2" xfId="19137"/>
    <cellStyle name="Vejica 2 2 2 2 2 9 5" xfId="6421"/>
    <cellStyle name="Vejica 2 2 2 2 2 9 5 2" xfId="20579"/>
    <cellStyle name="Vejica 2 2 2 2 2 9 6" xfId="10647"/>
    <cellStyle name="Vejica 2 2 2 2 2 9 6 2" xfId="24805"/>
    <cellStyle name="Vejica 2 2 2 2 2 9 7" xfId="14905"/>
    <cellStyle name="Vejica 2 2 2 2 3" xfId="92"/>
    <cellStyle name="Vejica 2 2 2 2 3 10" xfId="9958"/>
    <cellStyle name="Vejica 2 2 2 2 3 10 2" xfId="24116"/>
    <cellStyle name="Vejica 2 2 2 2 3 11" xfId="14216"/>
    <cellStyle name="Vejica 2 2 2 2 3 2" xfId="252"/>
    <cellStyle name="Vejica 2 2 2 2 3 2 2" xfId="605"/>
    <cellStyle name="Vejica 2 2 2 2 3 2 2 2" xfId="1309"/>
    <cellStyle name="Vejica 2 2 2 2 3 2 2 2 2" xfId="5570"/>
    <cellStyle name="Vejica 2 2 2 2 3 2 2 2 2 2" xfId="9796"/>
    <cellStyle name="Vejica 2 2 2 2 3 2 2 2 2 2 2" xfId="23954"/>
    <cellStyle name="Vejica 2 2 2 2 3 2 2 2 2 3" xfId="14022"/>
    <cellStyle name="Vejica 2 2 2 2 3 2 2 2 2 3 2" xfId="28180"/>
    <cellStyle name="Vejica 2 2 2 2 3 2 2 2 2 4" xfId="18280"/>
    <cellStyle name="Vejica 2 2 2 2 3 2 2 2 3" xfId="4162"/>
    <cellStyle name="Vejica 2 2 2 2 3 2 2 2 3 2" xfId="8388"/>
    <cellStyle name="Vejica 2 2 2 2 3 2 2 2 3 2 2" xfId="22546"/>
    <cellStyle name="Vejica 2 2 2 2 3 2 2 2 3 3" xfId="12614"/>
    <cellStyle name="Vejica 2 2 2 2 3 2 2 2 3 3 2" xfId="26772"/>
    <cellStyle name="Vejica 2 2 2 2 3 2 2 2 3 4" xfId="16872"/>
    <cellStyle name="Vejica 2 2 2 2 3 2 2 2 4" xfId="2754"/>
    <cellStyle name="Vejica 2 2 2 2 3 2 2 2 4 2" xfId="19696"/>
    <cellStyle name="Vejica 2 2 2 2 3 2 2 2 5" xfId="6980"/>
    <cellStyle name="Vejica 2 2 2 2 3 2 2 2 5 2" xfId="21138"/>
    <cellStyle name="Vejica 2 2 2 2 3 2 2 2 6" xfId="11206"/>
    <cellStyle name="Vejica 2 2 2 2 3 2 2 2 6 2" xfId="25364"/>
    <cellStyle name="Vejica 2 2 2 2 3 2 2 2 7" xfId="15464"/>
    <cellStyle name="Vejica 2 2 2 2 3 2 2 3" xfId="4866"/>
    <cellStyle name="Vejica 2 2 2 2 3 2 2 3 2" xfId="9092"/>
    <cellStyle name="Vejica 2 2 2 2 3 2 2 3 2 2" xfId="23250"/>
    <cellStyle name="Vejica 2 2 2 2 3 2 2 3 3" xfId="13318"/>
    <cellStyle name="Vejica 2 2 2 2 3 2 2 3 3 2" xfId="27476"/>
    <cellStyle name="Vejica 2 2 2 2 3 2 2 3 4" xfId="17576"/>
    <cellStyle name="Vejica 2 2 2 2 3 2 2 4" xfId="3458"/>
    <cellStyle name="Vejica 2 2 2 2 3 2 2 4 2" xfId="7684"/>
    <cellStyle name="Vejica 2 2 2 2 3 2 2 4 2 2" xfId="21842"/>
    <cellStyle name="Vejica 2 2 2 2 3 2 2 4 3" xfId="11910"/>
    <cellStyle name="Vejica 2 2 2 2 3 2 2 4 3 2" xfId="26068"/>
    <cellStyle name="Vejica 2 2 2 2 3 2 2 4 4" xfId="16168"/>
    <cellStyle name="Vejica 2 2 2 2 3 2 2 5" xfId="2050"/>
    <cellStyle name="Vejica 2 2 2 2 3 2 2 5 2" xfId="18992"/>
    <cellStyle name="Vejica 2 2 2 2 3 2 2 6" xfId="6276"/>
    <cellStyle name="Vejica 2 2 2 2 3 2 2 6 2" xfId="20434"/>
    <cellStyle name="Vejica 2 2 2 2 3 2 2 7" xfId="10502"/>
    <cellStyle name="Vejica 2 2 2 2 3 2 2 7 2" xfId="24660"/>
    <cellStyle name="Vejica 2 2 2 2 3 2 2 8" xfId="14760"/>
    <cellStyle name="Vejica 2 2 2 2 3 2 3" xfId="957"/>
    <cellStyle name="Vejica 2 2 2 2 3 2 3 2" xfId="5218"/>
    <cellStyle name="Vejica 2 2 2 2 3 2 3 2 2" xfId="9444"/>
    <cellStyle name="Vejica 2 2 2 2 3 2 3 2 2 2" xfId="23602"/>
    <cellStyle name="Vejica 2 2 2 2 3 2 3 2 3" xfId="13670"/>
    <cellStyle name="Vejica 2 2 2 2 3 2 3 2 3 2" xfId="27828"/>
    <cellStyle name="Vejica 2 2 2 2 3 2 3 2 4" xfId="17928"/>
    <cellStyle name="Vejica 2 2 2 2 3 2 3 3" xfId="3810"/>
    <cellStyle name="Vejica 2 2 2 2 3 2 3 3 2" xfId="8036"/>
    <cellStyle name="Vejica 2 2 2 2 3 2 3 3 2 2" xfId="22194"/>
    <cellStyle name="Vejica 2 2 2 2 3 2 3 3 3" xfId="12262"/>
    <cellStyle name="Vejica 2 2 2 2 3 2 3 3 3 2" xfId="26420"/>
    <cellStyle name="Vejica 2 2 2 2 3 2 3 3 4" xfId="16520"/>
    <cellStyle name="Vejica 2 2 2 2 3 2 3 4" xfId="2402"/>
    <cellStyle name="Vejica 2 2 2 2 3 2 3 4 2" xfId="19344"/>
    <cellStyle name="Vejica 2 2 2 2 3 2 3 5" xfId="6628"/>
    <cellStyle name="Vejica 2 2 2 2 3 2 3 5 2" xfId="20786"/>
    <cellStyle name="Vejica 2 2 2 2 3 2 3 6" xfId="10854"/>
    <cellStyle name="Vejica 2 2 2 2 3 2 3 6 2" xfId="25012"/>
    <cellStyle name="Vejica 2 2 2 2 3 2 3 7" xfId="15112"/>
    <cellStyle name="Vejica 2 2 2 2 3 2 4" xfId="4514"/>
    <cellStyle name="Vejica 2 2 2 2 3 2 4 2" xfId="8740"/>
    <cellStyle name="Vejica 2 2 2 2 3 2 4 2 2" xfId="22898"/>
    <cellStyle name="Vejica 2 2 2 2 3 2 4 3" xfId="12966"/>
    <cellStyle name="Vejica 2 2 2 2 3 2 4 3 2" xfId="27124"/>
    <cellStyle name="Vejica 2 2 2 2 3 2 4 4" xfId="17224"/>
    <cellStyle name="Vejica 2 2 2 2 3 2 5" xfId="3106"/>
    <cellStyle name="Vejica 2 2 2 2 3 2 5 2" xfId="7332"/>
    <cellStyle name="Vejica 2 2 2 2 3 2 5 2 2" xfId="21490"/>
    <cellStyle name="Vejica 2 2 2 2 3 2 5 3" xfId="11558"/>
    <cellStyle name="Vejica 2 2 2 2 3 2 5 3 2" xfId="25716"/>
    <cellStyle name="Vejica 2 2 2 2 3 2 5 4" xfId="15816"/>
    <cellStyle name="Vejica 2 2 2 2 3 2 6" xfId="1698"/>
    <cellStyle name="Vejica 2 2 2 2 3 2 6 2" xfId="18640"/>
    <cellStyle name="Vejica 2 2 2 2 3 2 7" xfId="5924"/>
    <cellStyle name="Vejica 2 2 2 2 3 2 7 2" xfId="20082"/>
    <cellStyle name="Vejica 2 2 2 2 3 2 8" xfId="10150"/>
    <cellStyle name="Vejica 2 2 2 2 3 2 8 2" xfId="24308"/>
    <cellStyle name="Vejica 2 2 2 2 3 2 9" xfId="14408"/>
    <cellStyle name="Vejica 2 2 2 2 3 3" xfId="337"/>
    <cellStyle name="Vejica 2 2 2 2 3 3 2" xfId="689"/>
    <cellStyle name="Vejica 2 2 2 2 3 3 2 2" xfId="1393"/>
    <cellStyle name="Vejica 2 2 2 2 3 3 2 2 2" xfId="5654"/>
    <cellStyle name="Vejica 2 2 2 2 3 3 2 2 2 2" xfId="9880"/>
    <cellStyle name="Vejica 2 2 2 2 3 3 2 2 2 2 2" xfId="24038"/>
    <cellStyle name="Vejica 2 2 2 2 3 3 2 2 2 3" xfId="14106"/>
    <cellStyle name="Vejica 2 2 2 2 3 3 2 2 2 3 2" xfId="28264"/>
    <cellStyle name="Vejica 2 2 2 2 3 3 2 2 2 4" xfId="18364"/>
    <cellStyle name="Vejica 2 2 2 2 3 3 2 2 3" xfId="4246"/>
    <cellStyle name="Vejica 2 2 2 2 3 3 2 2 3 2" xfId="8472"/>
    <cellStyle name="Vejica 2 2 2 2 3 3 2 2 3 2 2" xfId="22630"/>
    <cellStyle name="Vejica 2 2 2 2 3 3 2 2 3 3" xfId="12698"/>
    <cellStyle name="Vejica 2 2 2 2 3 3 2 2 3 3 2" xfId="26856"/>
    <cellStyle name="Vejica 2 2 2 2 3 3 2 2 3 4" xfId="16956"/>
    <cellStyle name="Vejica 2 2 2 2 3 3 2 2 4" xfId="2838"/>
    <cellStyle name="Vejica 2 2 2 2 3 3 2 2 4 2" xfId="19780"/>
    <cellStyle name="Vejica 2 2 2 2 3 3 2 2 5" xfId="7064"/>
    <cellStyle name="Vejica 2 2 2 2 3 3 2 2 5 2" xfId="21222"/>
    <cellStyle name="Vejica 2 2 2 2 3 3 2 2 6" xfId="11290"/>
    <cellStyle name="Vejica 2 2 2 2 3 3 2 2 6 2" xfId="25448"/>
    <cellStyle name="Vejica 2 2 2 2 3 3 2 2 7" xfId="15548"/>
    <cellStyle name="Vejica 2 2 2 2 3 3 2 3" xfId="4950"/>
    <cellStyle name="Vejica 2 2 2 2 3 3 2 3 2" xfId="9176"/>
    <cellStyle name="Vejica 2 2 2 2 3 3 2 3 2 2" xfId="23334"/>
    <cellStyle name="Vejica 2 2 2 2 3 3 2 3 3" xfId="13402"/>
    <cellStyle name="Vejica 2 2 2 2 3 3 2 3 3 2" xfId="27560"/>
    <cellStyle name="Vejica 2 2 2 2 3 3 2 3 4" xfId="17660"/>
    <cellStyle name="Vejica 2 2 2 2 3 3 2 4" xfId="3542"/>
    <cellStyle name="Vejica 2 2 2 2 3 3 2 4 2" xfId="7768"/>
    <cellStyle name="Vejica 2 2 2 2 3 3 2 4 2 2" xfId="21926"/>
    <cellStyle name="Vejica 2 2 2 2 3 3 2 4 3" xfId="11994"/>
    <cellStyle name="Vejica 2 2 2 2 3 3 2 4 3 2" xfId="26152"/>
    <cellStyle name="Vejica 2 2 2 2 3 3 2 4 4" xfId="16252"/>
    <cellStyle name="Vejica 2 2 2 2 3 3 2 5" xfId="2134"/>
    <cellStyle name="Vejica 2 2 2 2 3 3 2 5 2" xfId="19076"/>
    <cellStyle name="Vejica 2 2 2 2 3 3 2 6" xfId="6360"/>
    <cellStyle name="Vejica 2 2 2 2 3 3 2 6 2" xfId="20518"/>
    <cellStyle name="Vejica 2 2 2 2 3 3 2 7" xfId="10586"/>
    <cellStyle name="Vejica 2 2 2 2 3 3 2 7 2" xfId="24744"/>
    <cellStyle name="Vejica 2 2 2 2 3 3 2 8" xfId="14844"/>
    <cellStyle name="Vejica 2 2 2 2 3 3 3" xfId="1041"/>
    <cellStyle name="Vejica 2 2 2 2 3 3 3 2" xfId="5302"/>
    <cellStyle name="Vejica 2 2 2 2 3 3 3 2 2" xfId="9528"/>
    <cellStyle name="Vejica 2 2 2 2 3 3 3 2 2 2" xfId="23686"/>
    <cellStyle name="Vejica 2 2 2 2 3 3 3 2 3" xfId="13754"/>
    <cellStyle name="Vejica 2 2 2 2 3 3 3 2 3 2" xfId="27912"/>
    <cellStyle name="Vejica 2 2 2 2 3 3 3 2 4" xfId="18012"/>
    <cellStyle name="Vejica 2 2 2 2 3 3 3 3" xfId="3894"/>
    <cellStyle name="Vejica 2 2 2 2 3 3 3 3 2" xfId="8120"/>
    <cellStyle name="Vejica 2 2 2 2 3 3 3 3 2 2" xfId="22278"/>
    <cellStyle name="Vejica 2 2 2 2 3 3 3 3 3" xfId="12346"/>
    <cellStyle name="Vejica 2 2 2 2 3 3 3 3 3 2" xfId="26504"/>
    <cellStyle name="Vejica 2 2 2 2 3 3 3 3 4" xfId="16604"/>
    <cellStyle name="Vejica 2 2 2 2 3 3 3 4" xfId="2486"/>
    <cellStyle name="Vejica 2 2 2 2 3 3 3 4 2" xfId="19428"/>
    <cellStyle name="Vejica 2 2 2 2 3 3 3 5" xfId="6712"/>
    <cellStyle name="Vejica 2 2 2 2 3 3 3 5 2" xfId="20870"/>
    <cellStyle name="Vejica 2 2 2 2 3 3 3 6" xfId="10938"/>
    <cellStyle name="Vejica 2 2 2 2 3 3 3 6 2" xfId="25096"/>
    <cellStyle name="Vejica 2 2 2 2 3 3 3 7" xfId="15196"/>
    <cellStyle name="Vejica 2 2 2 2 3 3 4" xfId="4598"/>
    <cellStyle name="Vejica 2 2 2 2 3 3 4 2" xfId="8824"/>
    <cellStyle name="Vejica 2 2 2 2 3 3 4 2 2" xfId="22982"/>
    <cellStyle name="Vejica 2 2 2 2 3 3 4 3" xfId="13050"/>
    <cellStyle name="Vejica 2 2 2 2 3 3 4 3 2" xfId="27208"/>
    <cellStyle name="Vejica 2 2 2 2 3 3 4 4" xfId="17308"/>
    <cellStyle name="Vejica 2 2 2 2 3 3 5" xfId="3190"/>
    <cellStyle name="Vejica 2 2 2 2 3 3 5 2" xfId="7416"/>
    <cellStyle name="Vejica 2 2 2 2 3 3 5 2 2" xfId="21574"/>
    <cellStyle name="Vejica 2 2 2 2 3 3 5 3" xfId="11642"/>
    <cellStyle name="Vejica 2 2 2 2 3 3 5 3 2" xfId="25800"/>
    <cellStyle name="Vejica 2 2 2 2 3 3 5 4" xfId="15900"/>
    <cellStyle name="Vejica 2 2 2 2 3 3 6" xfId="1782"/>
    <cellStyle name="Vejica 2 2 2 2 3 3 6 2" xfId="18724"/>
    <cellStyle name="Vejica 2 2 2 2 3 3 7" xfId="6008"/>
    <cellStyle name="Vejica 2 2 2 2 3 3 7 2" xfId="20166"/>
    <cellStyle name="Vejica 2 2 2 2 3 3 8" xfId="10234"/>
    <cellStyle name="Vejica 2 2 2 2 3 3 8 2" xfId="24392"/>
    <cellStyle name="Vejica 2 2 2 2 3 3 9" xfId="14492"/>
    <cellStyle name="Vejica 2 2 2 2 3 4" xfId="477"/>
    <cellStyle name="Vejica 2 2 2 2 3 4 2" xfId="1181"/>
    <cellStyle name="Vejica 2 2 2 2 3 4 2 2" xfId="5442"/>
    <cellStyle name="Vejica 2 2 2 2 3 4 2 2 2" xfId="9668"/>
    <cellStyle name="Vejica 2 2 2 2 3 4 2 2 2 2" xfId="23826"/>
    <cellStyle name="Vejica 2 2 2 2 3 4 2 2 3" xfId="13894"/>
    <cellStyle name="Vejica 2 2 2 2 3 4 2 2 3 2" xfId="28052"/>
    <cellStyle name="Vejica 2 2 2 2 3 4 2 2 4" xfId="18152"/>
    <cellStyle name="Vejica 2 2 2 2 3 4 2 3" xfId="4034"/>
    <cellStyle name="Vejica 2 2 2 2 3 4 2 3 2" xfId="8260"/>
    <cellStyle name="Vejica 2 2 2 2 3 4 2 3 2 2" xfId="22418"/>
    <cellStyle name="Vejica 2 2 2 2 3 4 2 3 3" xfId="12486"/>
    <cellStyle name="Vejica 2 2 2 2 3 4 2 3 3 2" xfId="26644"/>
    <cellStyle name="Vejica 2 2 2 2 3 4 2 3 4" xfId="16744"/>
    <cellStyle name="Vejica 2 2 2 2 3 4 2 4" xfId="2626"/>
    <cellStyle name="Vejica 2 2 2 2 3 4 2 4 2" xfId="19568"/>
    <cellStyle name="Vejica 2 2 2 2 3 4 2 5" xfId="6852"/>
    <cellStyle name="Vejica 2 2 2 2 3 4 2 5 2" xfId="21010"/>
    <cellStyle name="Vejica 2 2 2 2 3 4 2 6" xfId="11078"/>
    <cellStyle name="Vejica 2 2 2 2 3 4 2 6 2" xfId="25236"/>
    <cellStyle name="Vejica 2 2 2 2 3 4 2 7" xfId="15336"/>
    <cellStyle name="Vejica 2 2 2 2 3 4 3" xfId="4738"/>
    <cellStyle name="Vejica 2 2 2 2 3 4 3 2" xfId="8964"/>
    <cellStyle name="Vejica 2 2 2 2 3 4 3 2 2" xfId="23122"/>
    <cellStyle name="Vejica 2 2 2 2 3 4 3 3" xfId="13190"/>
    <cellStyle name="Vejica 2 2 2 2 3 4 3 3 2" xfId="27348"/>
    <cellStyle name="Vejica 2 2 2 2 3 4 3 4" xfId="17448"/>
    <cellStyle name="Vejica 2 2 2 2 3 4 4" xfId="3330"/>
    <cellStyle name="Vejica 2 2 2 2 3 4 4 2" xfId="7556"/>
    <cellStyle name="Vejica 2 2 2 2 3 4 4 2 2" xfId="21714"/>
    <cellStyle name="Vejica 2 2 2 2 3 4 4 3" xfId="11782"/>
    <cellStyle name="Vejica 2 2 2 2 3 4 4 3 2" xfId="25940"/>
    <cellStyle name="Vejica 2 2 2 2 3 4 4 4" xfId="16040"/>
    <cellStyle name="Vejica 2 2 2 2 3 4 5" xfId="1922"/>
    <cellStyle name="Vejica 2 2 2 2 3 4 5 2" xfId="18864"/>
    <cellStyle name="Vejica 2 2 2 2 3 4 6" xfId="6148"/>
    <cellStyle name="Vejica 2 2 2 2 3 4 6 2" xfId="20306"/>
    <cellStyle name="Vejica 2 2 2 2 3 4 7" xfId="10374"/>
    <cellStyle name="Vejica 2 2 2 2 3 4 7 2" xfId="24532"/>
    <cellStyle name="Vejica 2 2 2 2 3 4 8" xfId="14632"/>
    <cellStyle name="Vejica 2 2 2 2 3 5" xfId="829"/>
    <cellStyle name="Vejica 2 2 2 2 3 5 2" xfId="5090"/>
    <cellStyle name="Vejica 2 2 2 2 3 5 2 2" xfId="9316"/>
    <cellStyle name="Vejica 2 2 2 2 3 5 2 2 2" xfId="23474"/>
    <cellStyle name="Vejica 2 2 2 2 3 5 2 3" xfId="13542"/>
    <cellStyle name="Vejica 2 2 2 2 3 5 2 3 2" xfId="27700"/>
    <cellStyle name="Vejica 2 2 2 2 3 5 2 4" xfId="17800"/>
    <cellStyle name="Vejica 2 2 2 2 3 5 3" xfId="3682"/>
    <cellStyle name="Vejica 2 2 2 2 3 5 3 2" xfId="7908"/>
    <cellStyle name="Vejica 2 2 2 2 3 5 3 2 2" xfId="22066"/>
    <cellStyle name="Vejica 2 2 2 2 3 5 3 3" xfId="12134"/>
    <cellStyle name="Vejica 2 2 2 2 3 5 3 3 2" xfId="26292"/>
    <cellStyle name="Vejica 2 2 2 2 3 5 3 4" xfId="16392"/>
    <cellStyle name="Vejica 2 2 2 2 3 5 4" xfId="2274"/>
    <cellStyle name="Vejica 2 2 2 2 3 5 4 2" xfId="19216"/>
    <cellStyle name="Vejica 2 2 2 2 3 5 5" xfId="6500"/>
    <cellStyle name="Vejica 2 2 2 2 3 5 5 2" xfId="20658"/>
    <cellStyle name="Vejica 2 2 2 2 3 5 6" xfId="10726"/>
    <cellStyle name="Vejica 2 2 2 2 3 5 6 2" xfId="24884"/>
    <cellStyle name="Vejica 2 2 2 2 3 5 7" xfId="14984"/>
    <cellStyle name="Vejica 2 2 2 2 3 6" xfId="4354"/>
    <cellStyle name="Vejica 2 2 2 2 3 6 2" xfId="8580"/>
    <cellStyle name="Vejica 2 2 2 2 3 6 2 2" xfId="22738"/>
    <cellStyle name="Vejica 2 2 2 2 3 6 3" xfId="12806"/>
    <cellStyle name="Vejica 2 2 2 2 3 6 3 2" xfId="26964"/>
    <cellStyle name="Vejica 2 2 2 2 3 6 4" xfId="17064"/>
    <cellStyle name="Vejica 2 2 2 2 3 7" xfId="2946"/>
    <cellStyle name="Vejica 2 2 2 2 3 7 2" xfId="7172"/>
    <cellStyle name="Vejica 2 2 2 2 3 7 2 2" xfId="21330"/>
    <cellStyle name="Vejica 2 2 2 2 3 7 3" xfId="11398"/>
    <cellStyle name="Vejica 2 2 2 2 3 7 3 2" xfId="25556"/>
    <cellStyle name="Vejica 2 2 2 2 3 7 4" xfId="15656"/>
    <cellStyle name="Vejica 2 2 2 2 3 8" xfId="1506"/>
    <cellStyle name="Vejica 2 2 2 2 3 8 2" xfId="18448"/>
    <cellStyle name="Vejica 2 2 2 2 3 9" xfId="5732"/>
    <cellStyle name="Vejica 2 2 2 2 3 9 2" xfId="19890"/>
    <cellStyle name="Vejica 2 2 2 2 4" xfId="124"/>
    <cellStyle name="Vejica 2 2 2 2 4 10" xfId="14280"/>
    <cellStyle name="Vejica 2 2 2 2 4 2" xfId="284"/>
    <cellStyle name="Vejica 2 2 2 2 4 2 2" xfId="637"/>
    <cellStyle name="Vejica 2 2 2 2 4 2 2 2" xfId="1341"/>
    <cellStyle name="Vejica 2 2 2 2 4 2 2 2 2" xfId="5602"/>
    <cellStyle name="Vejica 2 2 2 2 4 2 2 2 2 2" xfId="9828"/>
    <cellStyle name="Vejica 2 2 2 2 4 2 2 2 2 2 2" xfId="23986"/>
    <cellStyle name="Vejica 2 2 2 2 4 2 2 2 2 3" xfId="14054"/>
    <cellStyle name="Vejica 2 2 2 2 4 2 2 2 2 3 2" xfId="28212"/>
    <cellStyle name="Vejica 2 2 2 2 4 2 2 2 2 4" xfId="18312"/>
    <cellStyle name="Vejica 2 2 2 2 4 2 2 2 3" xfId="4194"/>
    <cellStyle name="Vejica 2 2 2 2 4 2 2 2 3 2" xfId="8420"/>
    <cellStyle name="Vejica 2 2 2 2 4 2 2 2 3 2 2" xfId="22578"/>
    <cellStyle name="Vejica 2 2 2 2 4 2 2 2 3 3" xfId="12646"/>
    <cellStyle name="Vejica 2 2 2 2 4 2 2 2 3 3 2" xfId="26804"/>
    <cellStyle name="Vejica 2 2 2 2 4 2 2 2 3 4" xfId="16904"/>
    <cellStyle name="Vejica 2 2 2 2 4 2 2 2 4" xfId="2786"/>
    <cellStyle name="Vejica 2 2 2 2 4 2 2 2 4 2" xfId="19728"/>
    <cellStyle name="Vejica 2 2 2 2 4 2 2 2 5" xfId="7012"/>
    <cellStyle name="Vejica 2 2 2 2 4 2 2 2 5 2" xfId="21170"/>
    <cellStyle name="Vejica 2 2 2 2 4 2 2 2 6" xfId="11238"/>
    <cellStyle name="Vejica 2 2 2 2 4 2 2 2 6 2" xfId="25396"/>
    <cellStyle name="Vejica 2 2 2 2 4 2 2 2 7" xfId="15496"/>
    <cellStyle name="Vejica 2 2 2 2 4 2 2 3" xfId="4898"/>
    <cellStyle name="Vejica 2 2 2 2 4 2 2 3 2" xfId="9124"/>
    <cellStyle name="Vejica 2 2 2 2 4 2 2 3 2 2" xfId="23282"/>
    <cellStyle name="Vejica 2 2 2 2 4 2 2 3 3" xfId="13350"/>
    <cellStyle name="Vejica 2 2 2 2 4 2 2 3 3 2" xfId="27508"/>
    <cellStyle name="Vejica 2 2 2 2 4 2 2 3 4" xfId="17608"/>
    <cellStyle name="Vejica 2 2 2 2 4 2 2 4" xfId="3490"/>
    <cellStyle name="Vejica 2 2 2 2 4 2 2 4 2" xfId="7716"/>
    <cellStyle name="Vejica 2 2 2 2 4 2 2 4 2 2" xfId="21874"/>
    <cellStyle name="Vejica 2 2 2 2 4 2 2 4 3" xfId="11942"/>
    <cellStyle name="Vejica 2 2 2 2 4 2 2 4 3 2" xfId="26100"/>
    <cellStyle name="Vejica 2 2 2 2 4 2 2 4 4" xfId="16200"/>
    <cellStyle name="Vejica 2 2 2 2 4 2 2 5" xfId="2082"/>
    <cellStyle name="Vejica 2 2 2 2 4 2 2 5 2" xfId="19024"/>
    <cellStyle name="Vejica 2 2 2 2 4 2 2 6" xfId="6308"/>
    <cellStyle name="Vejica 2 2 2 2 4 2 2 6 2" xfId="20466"/>
    <cellStyle name="Vejica 2 2 2 2 4 2 2 7" xfId="10534"/>
    <cellStyle name="Vejica 2 2 2 2 4 2 2 7 2" xfId="24692"/>
    <cellStyle name="Vejica 2 2 2 2 4 2 2 8" xfId="14792"/>
    <cellStyle name="Vejica 2 2 2 2 4 2 3" xfId="989"/>
    <cellStyle name="Vejica 2 2 2 2 4 2 3 2" xfId="5250"/>
    <cellStyle name="Vejica 2 2 2 2 4 2 3 2 2" xfId="9476"/>
    <cellStyle name="Vejica 2 2 2 2 4 2 3 2 2 2" xfId="23634"/>
    <cellStyle name="Vejica 2 2 2 2 4 2 3 2 3" xfId="13702"/>
    <cellStyle name="Vejica 2 2 2 2 4 2 3 2 3 2" xfId="27860"/>
    <cellStyle name="Vejica 2 2 2 2 4 2 3 2 4" xfId="17960"/>
    <cellStyle name="Vejica 2 2 2 2 4 2 3 3" xfId="3842"/>
    <cellStyle name="Vejica 2 2 2 2 4 2 3 3 2" xfId="8068"/>
    <cellStyle name="Vejica 2 2 2 2 4 2 3 3 2 2" xfId="22226"/>
    <cellStyle name="Vejica 2 2 2 2 4 2 3 3 3" xfId="12294"/>
    <cellStyle name="Vejica 2 2 2 2 4 2 3 3 3 2" xfId="26452"/>
    <cellStyle name="Vejica 2 2 2 2 4 2 3 3 4" xfId="16552"/>
    <cellStyle name="Vejica 2 2 2 2 4 2 3 4" xfId="2434"/>
    <cellStyle name="Vejica 2 2 2 2 4 2 3 4 2" xfId="19376"/>
    <cellStyle name="Vejica 2 2 2 2 4 2 3 5" xfId="6660"/>
    <cellStyle name="Vejica 2 2 2 2 4 2 3 5 2" xfId="20818"/>
    <cellStyle name="Vejica 2 2 2 2 4 2 3 6" xfId="10886"/>
    <cellStyle name="Vejica 2 2 2 2 4 2 3 6 2" xfId="25044"/>
    <cellStyle name="Vejica 2 2 2 2 4 2 3 7" xfId="15144"/>
    <cellStyle name="Vejica 2 2 2 2 4 2 4" xfId="4546"/>
    <cellStyle name="Vejica 2 2 2 2 4 2 4 2" xfId="8772"/>
    <cellStyle name="Vejica 2 2 2 2 4 2 4 2 2" xfId="22930"/>
    <cellStyle name="Vejica 2 2 2 2 4 2 4 3" xfId="12998"/>
    <cellStyle name="Vejica 2 2 2 2 4 2 4 3 2" xfId="27156"/>
    <cellStyle name="Vejica 2 2 2 2 4 2 4 4" xfId="17256"/>
    <cellStyle name="Vejica 2 2 2 2 4 2 5" xfId="3138"/>
    <cellStyle name="Vejica 2 2 2 2 4 2 5 2" xfId="7364"/>
    <cellStyle name="Vejica 2 2 2 2 4 2 5 2 2" xfId="21522"/>
    <cellStyle name="Vejica 2 2 2 2 4 2 5 3" xfId="11590"/>
    <cellStyle name="Vejica 2 2 2 2 4 2 5 3 2" xfId="25748"/>
    <cellStyle name="Vejica 2 2 2 2 4 2 5 4" xfId="15848"/>
    <cellStyle name="Vejica 2 2 2 2 4 2 6" xfId="1730"/>
    <cellStyle name="Vejica 2 2 2 2 4 2 6 2" xfId="18672"/>
    <cellStyle name="Vejica 2 2 2 2 4 2 7" xfId="5956"/>
    <cellStyle name="Vejica 2 2 2 2 4 2 7 2" xfId="20114"/>
    <cellStyle name="Vejica 2 2 2 2 4 2 8" xfId="10182"/>
    <cellStyle name="Vejica 2 2 2 2 4 2 8 2" xfId="24340"/>
    <cellStyle name="Vejica 2 2 2 2 4 2 9" xfId="14440"/>
    <cellStyle name="Vejica 2 2 2 2 4 3" xfId="509"/>
    <cellStyle name="Vejica 2 2 2 2 4 3 2" xfId="1213"/>
    <cellStyle name="Vejica 2 2 2 2 4 3 2 2" xfId="5474"/>
    <cellStyle name="Vejica 2 2 2 2 4 3 2 2 2" xfId="9700"/>
    <cellStyle name="Vejica 2 2 2 2 4 3 2 2 2 2" xfId="23858"/>
    <cellStyle name="Vejica 2 2 2 2 4 3 2 2 3" xfId="13926"/>
    <cellStyle name="Vejica 2 2 2 2 4 3 2 2 3 2" xfId="28084"/>
    <cellStyle name="Vejica 2 2 2 2 4 3 2 2 4" xfId="18184"/>
    <cellStyle name="Vejica 2 2 2 2 4 3 2 3" xfId="4066"/>
    <cellStyle name="Vejica 2 2 2 2 4 3 2 3 2" xfId="8292"/>
    <cellStyle name="Vejica 2 2 2 2 4 3 2 3 2 2" xfId="22450"/>
    <cellStyle name="Vejica 2 2 2 2 4 3 2 3 3" xfId="12518"/>
    <cellStyle name="Vejica 2 2 2 2 4 3 2 3 3 2" xfId="26676"/>
    <cellStyle name="Vejica 2 2 2 2 4 3 2 3 4" xfId="16776"/>
    <cellStyle name="Vejica 2 2 2 2 4 3 2 4" xfId="2658"/>
    <cellStyle name="Vejica 2 2 2 2 4 3 2 4 2" xfId="19600"/>
    <cellStyle name="Vejica 2 2 2 2 4 3 2 5" xfId="6884"/>
    <cellStyle name="Vejica 2 2 2 2 4 3 2 5 2" xfId="21042"/>
    <cellStyle name="Vejica 2 2 2 2 4 3 2 6" xfId="11110"/>
    <cellStyle name="Vejica 2 2 2 2 4 3 2 6 2" xfId="25268"/>
    <cellStyle name="Vejica 2 2 2 2 4 3 2 7" xfId="15368"/>
    <cellStyle name="Vejica 2 2 2 2 4 3 3" xfId="4770"/>
    <cellStyle name="Vejica 2 2 2 2 4 3 3 2" xfId="8996"/>
    <cellStyle name="Vejica 2 2 2 2 4 3 3 2 2" xfId="23154"/>
    <cellStyle name="Vejica 2 2 2 2 4 3 3 3" xfId="13222"/>
    <cellStyle name="Vejica 2 2 2 2 4 3 3 3 2" xfId="27380"/>
    <cellStyle name="Vejica 2 2 2 2 4 3 3 4" xfId="17480"/>
    <cellStyle name="Vejica 2 2 2 2 4 3 4" xfId="3362"/>
    <cellStyle name="Vejica 2 2 2 2 4 3 4 2" xfId="7588"/>
    <cellStyle name="Vejica 2 2 2 2 4 3 4 2 2" xfId="21746"/>
    <cellStyle name="Vejica 2 2 2 2 4 3 4 3" xfId="11814"/>
    <cellStyle name="Vejica 2 2 2 2 4 3 4 3 2" xfId="25972"/>
    <cellStyle name="Vejica 2 2 2 2 4 3 4 4" xfId="16072"/>
    <cellStyle name="Vejica 2 2 2 2 4 3 5" xfId="1954"/>
    <cellStyle name="Vejica 2 2 2 2 4 3 5 2" xfId="18896"/>
    <cellStyle name="Vejica 2 2 2 2 4 3 6" xfId="6180"/>
    <cellStyle name="Vejica 2 2 2 2 4 3 6 2" xfId="20338"/>
    <cellStyle name="Vejica 2 2 2 2 4 3 7" xfId="10406"/>
    <cellStyle name="Vejica 2 2 2 2 4 3 7 2" xfId="24564"/>
    <cellStyle name="Vejica 2 2 2 2 4 3 8" xfId="14664"/>
    <cellStyle name="Vejica 2 2 2 2 4 4" xfId="861"/>
    <cellStyle name="Vejica 2 2 2 2 4 4 2" xfId="5122"/>
    <cellStyle name="Vejica 2 2 2 2 4 4 2 2" xfId="9348"/>
    <cellStyle name="Vejica 2 2 2 2 4 4 2 2 2" xfId="23506"/>
    <cellStyle name="Vejica 2 2 2 2 4 4 2 3" xfId="13574"/>
    <cellStyle name="Vejica 2 2 2 2 4 4 2 3 2" xfId="27732"/>
    <cellStyle name="Vejica 2 2 2 2 4 4 2 4" xfId="17832"/>
    <cellStyle name="Vejica 2 2 2 2 4 4 3" xfId="3714"/>
    <cellStyle name="Vejica 2 2 2 2 4 4 3 2" xfId="7940"/>
    <cellStyle name="Vejica 2 2 2 2 4 4 3 2 2" xfId="22098"/>
    <cellStyle name="Vejica 2 2 2 2 4 4 3 3" xfId="12166"/>
    <cellStyle name="Vejica 2 2 2 2 4 4 3 3 2" xfId="26324"/>
    <cellStyle name="Vejica 2 2 2 2 4 4 3 4" xfId="16424"/>
    <cellStyle name="Vejica 2 2 2 2 4 4 4" xfId="2306"/>
    <cellStyle name="Vejica 2 2 2 2 4 4 4 2" xfId="19248"/>
    <cellStyle name="Vejica 2 2 2 2 4 4 5" xfId="6532"/>
    <cellStyle name="Vejica 2 2 2 2 4 4 5 2" xfId="20690"/>
    <cellStyle name="Vejica 2 2 2 2 4 4 6" xfId="10758"/>
    <cellStyle name="Vejica 2 2 2 2 4 4 6 2" xfId="24916"/>
    <cellStyle name="Vejica 2 2 2 2 4 4 7" xfId="15016"/>
    <cellStyle name="Vejica 2 2 2 2 4 5" xfId="4386"/>
    <cellStyle name="Vejica 2 2 2 2 4 5 2" xfId="8612"/>
    <cellStyle name="Vejica 2 2 2 2 4 5 2 2" xfId="22770"/>
    <cellStyle name="Vejica 2 2 2 2 4 5 3" xfId="12838"/>
    <cellStyle name="Vejica 2 2 2 2 4 5 3 2" xfId="26996"/>
    <cellStyle name="Vejica 2 2 2 2 4 5 4" xfId="17096"/>
    <cellStyle name="Vejica 2 2 2 2 4 6" xfId="2978"/>
    <cellStyle name="Vejica 2 2 2 2 4 6 2" xfId="7204"/>
    <cellStyle name="Vejica 2 2 2 2 4 6 2 2" xfId="21362"/>
    <cellStyle name="Vejica 2 2 2 2 4 6 3" xfId="11430"/>
    <cellStyle name="Vejica 2 2 2 2 4 6 3 2" xfId="25588"/>
    <cellStyle name="Vejica 2 2 2 2 4 6 4" xfId="15688"/>
    <cellStyle name="Vejica 2 2 2 2 4 7" xfId="1570"/>
    <cellStyle name="Vejica 2 2 2 2 4 7 2" xfId="18512"/>
    <cellStyle name="Vejica 2 2 2 2 4 8" xfId="5796"/>
    <cellStyle name="Vejica 2 2 2 2 4 8 2" xfId="19954"/>
    <cellStyle name="Vejica 2 2 2 2 4 9" xfId="10022"/>
    <cellStyle name="Vejica 2 2 2 2 4 9 2" xfId="24180"/>
    <cellStyle name="Vejica 2 2 2 2 5" xfId="54"/>
    <cellStyle name="Vejica 2 2 2 2 5 10" xfId="14248"/>
    <cellStyle name="Vejica 2 2 2 2 5 2" xfId="220"/>
    <cellStyle name="Vejica 2 2 2 2 5 2 2" xfId="573"/>
    <cellStyle name="Vejica 2 2 2 2 5 2 2 2" xfId="1277"/>
    <cellStyle name="Vejica 2 2 2 2 5 2 2 2 2" xfId="5538"/>
    <cellStyle name="Vejica 2 2 2 2 5 2 2 2 2 2" xfId="9764"/>
    <cellStyle name="Vejica 2 2 2 2 5 2 2 2 2 2 2" xfId="23922"/>
    <cellStyle name="Vejica 2 2 2 2 5 2 2 2 2 3" xfId="13990"/>
    <cellStyle name="Vejica 2 2 2 2 5 2 2 2 2 3 2" xfId="28148"/>
    <cellStyle name="Vejica 2 2 2 2 5 2 2 2 2 4" xfId="18248"/>
    <cellStyle name="Vejica 2 2 2 2 5 2 2 2 3" xfId="4130"/>
    <cellStyle name="Vejica 2 2 2 2 5 2 2 2 3 2" xfId="8356"/>
    <cellStyle name="Vejica 2 2 2 2 5 2 2 2 3 2 2" xfId="22514"/>
    <cellStyle name="Vejica 2 2 2 2 5 2 2 2 3 3" xfId="12582"/>
    <cellStyle name="Vejica 2 2 2 2 5 2 2 2 3 3 2" xfId="26740"/>
    <cellStyle name="Vejica 2 2 2 2 5 2 2 2 3 4" xfId="16840"/>
    <cellStyle name="Vejica 2 2 2 2 5 2 2 2 4" xfId="2722"/>
    <cellStyle name="Vejica 2 2 2 2 5 2 2 2 4 2" xfId="19664"/>
    <cellStyle name="Vejica 2 2 2 2 5 2 2 2 5" xfId="6948"/>
    <cellStyle name="Vejica 2 2 2 2 5 2 2 2 5 2" xfId="21106"/>
    <cellStyle name="Vejica 2 2 2 2 5 2 2 2 6" xfId="11174"/>
    <cellStyle name="Vejica 2 2 2 2 5 2 2 2 6 2" xfId="25332"/>
    <cellStyle name="Vejica 2 2 2 2 5 2 2 2 7" xfId="15432"/>
    <cellStyle name="Vejica 2 2 2 2 5 2 2 3" xfId="4834"/>
    <cellStyle name="Vejica 2 2 2 2 5 2 2 3 2" xfId="9060"/>
    <cellStyle name="Vejica 2 2 2 2 5 2 2 3 2 2" xfId="23218"/>
    <cellStyle name="Vejica 2 2 2 2 5 2 2 3 3" xfId="13286"/>
    <cellStyle name="Vejica 2 2 2 2 5 2 2 3 3 2" xfId="27444"/>
    <cellStyle name="Vejica 2 2 2 2 5 2 2 3 4" xfId="17544"/>
    <cellStyle name="Vejica 2 2 2 2 5 2 2 4" xfId="3426"/>
    <cellStyle name="Vejica 2 2 2 2 5 2 2 4 2" xfId="7652"/>
    <cellStyle name="Vejica 2 2 2 2 5 2 2 4 2 2" xfId="21810"/>
    <cellStyle name="Vejica 2 2 2 2 5 2 2 4 3" xfId="11878"/>
    <cellStyle name="Vejica 2 2 2 2 5 2 2 4 3 2" xfId="26036"/>
    <cellStyle name="Vejica 2 2 2 2 5 2 2 4 4" xfId="16136"/>
    <cellStyle name="Vejica 2 2 2 2 5 2 2 5" xfId="2018"/>
    <cellStyle name="Vejica 2 2 2 2 5 2 2 5 2" xfId="18960"/>
    <cellStyle name="Vejica 2 2 2 2 5 2 2 6" xfId="6244"/>
    <cellStyle name="Vejica 2 2 2 2 5 2 2 6 2" xfId="20402"/>
    <cellStyle name="Vejica 2 2 2 2 5 2 2 7" xfId="10470"/>
    <cellStyle name="Vejica 2 2 2 2 5 2 2 7 2" xfId="24628"/>
    <cellStyle name="Vejica 2 2 2 2 5 2 2 8" xfId="14728"/>
    <cellStyle name="Vejica 2 2 2 2 5 2 3" xfId="925"/>
    <cellStyle name="Vejica 2 2 2 2 5 2 3 2" xfId="5186"/>
    <cellStyle name="Vejica 2 2 2 2 5 2 3 2 2" xfId="9412"/>
    <cellStyle name="Vejica 2 2 2 2 5 2 3 2 2 2" xfId="23570"/>
    <cellStyle name="Vejica 2 2 2 2 5 2 3 2 3" xfId="13638"/>
    <cellStyle name="Vejica 2 2 2 2 5 2 3 2 3 2" xfId="27796"/>
    <cellStyle name="Vejica 2 2 2 2 5 2 3 2 4" xfId="17896"/>
    <cellStyle name="Vejica 2 2 2 2 5 2 3 3" xfId="3778"/>
    <cellStyle name="Vejica 2 2 2 2 5 2 3 3 2" xfId="8004"/>
    <cellStyle name="Vejica 2 2 2 2 5 2 3 3 2 2" xfId="22162"/>
    <cellStyle name="Vejica 2 2 2 2 5 2 3 3 3" xfId="12230"/>
    <cellStyle name="Vejica 2 2 2 2 5 2 3 3 3 2" xfId="26388"/>
    <cellStyle name="Vejica 2 2 2 2 5 2 3 3 4" xfId="16488"/>
    <cellStyle name="Vejica 2 2 2 2 5 2 3 4" xfId="2370"/>
    <cellStyle name="Vejica 2 2 2 2 5 2 3 4 2" xfId="19312"/>
    <cellStyle name="Vejica 2 2 2 2 5 2 3 5" xfId="6596"/>
    <cellStyle name="Vejica 2 2 2 2 5 2 3 5 2" xfId="20754"/>
    <cellStyle name="Vejica 2 2 2 2 5 2 3 6" xfId="10822"/>
    <cellStyle name="Vejica 2 2 2 2 5 2 3 6 2" xfId="24980"/>
    <cellStyle name="Vejica 2 2 2 2 5 2 3 7" xfId="15080"/>
    <cellStyle name="Vejica 2 2 2 2 5 2 4" xfId="4482"/>
    <cellStyle name="Vejica 2 2 2 2 5 2 4 2" xfId="8708"/>
    <cellStyle name="Vejica 2 2 2 2 5 2 4 2 2" xfId="22866"/>
    <cellStyle name="Vejica 2 2 2 2 5 2 4 3" xfId="12934"/>
    <cellStyle name="Vejica 2 2 2 2 5 2 4 3 2" xfId="27092"/>
    <cellStyle name="Vejica 2 2 2 2 5 2 4 4" xfId="17192"/>
    <cellStyle name="Vejica 2 2 2 2 5 2 5" xfId="3074"/>
    <cellStyle name="Vejica 2 2 2 2 5 2 5 2" xfId="7300"/>
    <cellStyle name="Vejica 2 2 2 2 5 2 5 2 2" xfId="21458"/>
    <cellStyle name="Vejica 2 2 2 2 5 2 5 3" xfId="11526"/>
    <cellStyle name="Vejica 2 2 2 2 5 2 5 3 2" xfId="25684"/>
    <cellStyle name="Vejica 2 2 2 2 5 2 5 4" xfId="15784"/>
    <cellStyle name="Vejica 2 2 2 2 5 2 6" xfId="1666"/>
    <cellStyle name="Vejica 2 2 2 2 5 2 6 2" xfId="18608"/>
    <cellStyle name="Vejica 2 2 2 2 5 2 7" xfId="5892"/>
    <cellStyle name="Vejica 2 2 2 2 5 2 7 2" xfId="20050"/>
    <cellStyle name="Vejica 2 2 2 2 5 2 8" xfId="10118"/>
    <cellStyle name="Vejica 2 2 2 2 5 2 8 2" xfId="24276"/>
    <cellStyle name="Vejica 2 2 2 2 5 2 9" xfId="14376"/>
    <cellStyle name="Vejica 2 2 2 2 5 3" xfId="445"/>
    <cellStyle name="Vejica 2 2 2 2 5 3 2" xfId="1149"/>
    <cellStyle name="Vejica 2 2 2 2 5 3 2 2" xfId="5410"/>
    <cellStyle name="Vejica 2 2 2 2 5 3 2 2 2" xfId="9636"/>
    <cellStyle name="Vejica 2 2 2 2 5 3 2 2 2 2" xfId="23794"/>
    <cellStyle name="Vejica 2 2 2 2 5 3 2 2 3" xfId="13862"/>
    <cellStyle name="Vejica 2 2 2 2 5 3 2 2 3 2" xfId="28020"/>
    <cellStyle name="Vejica 2 2 2 2 5 3 2 2 4" xfId="18120"/>
    <cellStyle name="Vejica 2 2 2 2 5 3 2 3" xfId="4002"/>
    <cellStyle name="Vejica 2 2 2 2 5 3 2 3 2" xfId="8228"/>
    <cellStyle name="Vejica 2 2 2 2 5 3 2 3 2 2" xfId="22386"/>
    <cellStyle name="Vejica 2 2 2 2 5 3 2 3 3" xfId="12454"/>
    <cellStyle name="Vejica 2 2 2 2 5 3 2 3 3 2" xfId="26612"/>
    <cellStyle name="Vejica 2 2 2 2 5 3 2 3 4" xfId="16712"/>
    <cellStyle name="Vejica 2 2 2 2 5 3 2 4" xfId="2594"/>
    <cellStyle name="Vejica 2 2 2 2 5 3 2 4 2" xfId="19536"/>
    <cellStyle name="Vejica 2 2 2 2 5 3 2 5" xfId="6820"/>
    <cellStyle name="Vejica 2 2 2 2 5 3 2 5 2" xfId="20978"/>
    <cellStyle name="Vejica 2 2 2 2 5 3 2 6" xfId="11046"/>
    <cellStyle name="Vejica 2 2 2 2 5 3 2 6 2" xfId="25204"/>
    <cellStyle name="Vejica 2 2 2 2 5 3 2 7" xfId="15304"/>
    <cellStyle name="Vejica 2 2 2 2 5 3 3" xfId="4706"/>
    <cellStyle name="Vejica 2 2 2 2 5 3 3 2" xfId="8932"/>
    <cellStyle name="Vejica 2 2 2 2 5 3 3 2 2" xfId="23090"/>
    <cellStyle name="Vejica 2 2 2 2 5 3 3 3" xfId="13158"/>
    <cellStyle name="Vejica 2 2 2 2 5 3 3 3 2" xfId="27316"/>
    <cellStyle name="Vejica 2 2 2 2 5 3 3 4" xfId="17416"/>
    <cellStyle name="Vejica 2 2 2 2 5 3 4" xfId="3298"/>
    <cellStyle name="Vejica 2 2 2 2 5 3 4 2" xfId="7524"/>
    <cellStyle name="Vejica 2 2 2 2 5 3 4 2 2" xfId="21682"/>
    <cellStyle name="Vejica 2 2 2 2 5 3 4 3" xfId="11750"/>
    <cellStyle name="Vejica 2 2 2 2 5 3 4 3 2" xfId="25908"/>
    <cellStyle name="Vejica 2 2 2 2 5 3 4 4" xfId="16008"/>
    <cellStyle name="Vejica 2 2 2 2 5 3 5" xfId="1890"/>
    <cellStyle name="Vejica 2 2 2 2 5 3 5 2" xfId="18832"/>
    <cellStyle name="Vejica 2 2 2 2 5 3 6" xfId="6116"/>
    <cellStyle name="Vejica 2 2 2 2 5 3 6 2" xfId="20274"/>
    <cellStyle name="Vejica 2 2 2 2 5 3 7" xfId="10342"/>
    <cellStyle name="Vejica 2 2 2 2 5 3 7 2" xfId="24500"/>
    <cellStyle name="Vejica 2 2 2 2 5 3 8" xfId="14600"/>
    <cellStyle name="Vejica 2 2 2 2 5 4" xfId="797"/>
    <cellStyle name="Vejica 2 2 2 2 5 4 2" xfId="5058"/>
    <cellStyle name="Vejica 2 2 2 2 5 4 2 2" xfId="9284"/>
    <cellStyle name="Vejica 2 2 2 2 5 4 2 2 2" xfId="23442"/>
    <cellStyle name="Vejica 2 2 2 2 5 4 2 3" xfId="13510"/>
    <cellStyle name="Vejica 2 2 2 2 5 4 2 3 2" xfId="27668"/>
    <cellStyle name="Vejica 2 2 2 2 5 4 2 4" xfId="17768"/>
    <cellStyle name="Vejica 2 2 2 2 5 4 3" xfId="3650"/>
    <cellStyle name="Vejica 2 2 2 2 5 4 3 2" xfId="7876"/>
    <cellStyle name="Vejica 2 2 2 2 5 4 3 2 2" xfId="22034"/>
    <cellStyle name="Vejica 2 2 2 2 5 4 3 3" xfId="12102"/>
    <cellStyle name="Vejica 2 2 2 2 5 4 3 3 2" xfId="26260"/>
    <cellStyle name="Vejica 2 2 2 2 5 4 3 4" xfId="16360"/>
    <cellStyle name="Vejica 2 2 2 2 5 4 4" xfId="2242"/>
    <cellStyle name="Vejica 2 2 2 2 5 4 4 2" xfId="19184"/>
    <cellStyle name="Vejica 2 2 2 2 5 4 5" xfId="6468"/>
    <cellStyle name="Vejica 2 2 2 2 5 4 5 2" xfId="20626"/>
    <cellStyle name="Vejica 2 2 2 2 5 4 6" xfId="10694"/>
    <cellStyle name="Vejica 2 2 2 2 5 4 6 2" xfId="24852"/>
    <cellStyle name="Vejica 2 2 2 2 5 4 7" xfId="14952"/>
    <cellStyle name="Vejica 2 2 2 2 5 5" xfId="4322"/>
    <cellStyle name="Vejica 2 2 2 2 5 5 2" xfId="8548"/>
    <cellStyle name="Vejica 2 2 2 2 5 5 2 2" xfId="22706"/>
    <cellStyle name="Vejica 2 2 2 2 5 5 3" xfId="12774"/>
    <cellStyle name="Vejica 2 2 2 2 5 5 3 2" xfId="26932"/>
    <cellStyle name="Vejica 2 2 2 2 5 5 4" xfId="17032"/>
    <cellStyle name="Vejica 2 2 2 2 5 6" xfId="2914"/>
    <cellStyle name="Vejica 2 2 2 2 5 6 2" xfId="7140"/>
    <cellStyle name="Vejica 2 2 2 2 5 6 2 2" xfId="21298"/>
    <cellStyle name="Vejica 2 2 2 2 5 6 3" xfId="11366"/>
    <cellStyle name="Vejica 2 2 2 2 5 6 3 2" xfId="25524"/>
    <cellStyle name="Vejica 2 2 2 2 5 6 4" xfId="15624"/>
    <cellStyle name="Vejica 2 2 2 2 5 7" xfId="1538"/>
    <cellStyle name="Vejica 2 2 2 2 5 7 2" xfId="18480"/>
    <cellStyle name="Vejica 2 2 2 2 5 8" xfId="5764"/>
    <cellStyle name="Vejica 2 2 2 2 5 8 2" xfId="19922"/>
    <cellStyle name="Vejica 2 2 2 2 5 9" xfId="9990"/>
    <cellStyle name="Vejica 2 2 2 2 5 9 2" xfId="24148"/>
    <cellStyle name="Vejica 2 2 2 2 6" xfId="157"/>
    <cellStyle name="Vejica 2 2 2 2 6 2" xfId="542"/>
    <cellStyle name="Vejica 2 2 2 2 6 2 2" xfId="1246"/>
    <cellStyle name="Vejica 2 2 2 2 6 2 2 2" xfId="5507"/>
    <cellStyle name="Vejica 2 2 2 2 6 2 2 2 2" xfId="9733"/>
    <cellStyle name="Vejica 2 2 2 2 6 2 2 2 2 2" xfId="23891"/>
    <cellStyle name="Vejica 2 2 2 2 6 2 2 2 3" xfId="13959"/>
    <cellStyle name="Vejica 2 2 2 2 6 2 2 2 3 2" xfId="28117"/>
    <cellStyle name="Vejica 2 2 2 2 6 2 2 2 4" xfId="18217"/>
    <cellStyle name="Vejica 2 2 2 2 6 2 2 3" xfId="4099"/>
    <cellStyle name="Vejica 2 2 2 2 6 2 2 3 2" xfId="8325"/>
    <cellStyle name="Vejica 2 2 2 2 6 2 2 3 2 2" xfId="22483"/>
    <cellStyle name="Vejica 2 2 2 2 6 2 2 3 3" xfId="12551"/>
    <cellStyle name="Vejica 2 2 2 2 6 2 2 3 3 2" xfId="26709"/>
    <cellStyle name="Vejica 2 2 2 2 6 2 2 3 4" xfId="16809"/>
    <cellStyle name="Vejica 2 2 2 2 6 2 2 4" xfId="2691"/>
    <cellStyle name="Vejica 2 2 2 2 6 2 2 4 2" xfId="19633"/>
    <cellStyle name="Vejica 2 2 2 2 6 2 2 5" xfId="6917"/>
    <cellStyle name="Vejica 2 2 2 2 6 2 2 5 2" xfId="21075"/>
    <cellStyle name="Vejica 2 2 2 2 6 2 2 6" xfId="11143"/>
    <cellStyle name="Vejica 2 2 2 2 6 2 2 6 2" xfId="25301"/>
    <cellStyle name="Vejica 2 2 2 2 6 2 2 7" xfId="15401"/>
    <cellStyle name="Vejica 2 2 2 2 6 2 3" xfId="4803"/>
    <cellStyle name="Vejica 2 2 2 2 6 2 3 2" xfId="9029"/>
    <cellStyle name="Vejica 2 2 2 2 6 2 3 2 2" xfId="23187"/>
    <cellStyle name="Vejica 2 2 2 2 6 2 3 3" xfId="13255"/>
    <cellStyle name="Vejica 2 2 2 2 6 2 3 3 2" xfId="27413"/>
    <cellStyle name="Vejica 2 2 2 2 6 2 3 4" xfId="17513"/>
    <cellStyle name="Vejica 2 2 2 2 6 2 4" xfId="3395"/>
    <cellStyle name="Vejica 2 2 2 2 6 2 4 2" xfId="7621"/>
    <cellStyle name="Vejica 2 2 2 2 6 2 4 2 2" xfId="21779"/>
    <cellStyle name="Vejica 2 2 2 2 6 2 4 3" xfId="11847"/>
    <cellStyle name="Vejica 2 2 2 2 6 2 4 3 2" xfId="26005"/>
    <cellStyle name="Vejica 2 2 2 2 6 2 4 4" xfId="16105"/>
    <cellStyle name="Vejica 2 2 2 2 6 2 5" xfId="1987"/>
    <cellStyle name="Vejica 2 2 2 2 6 2 5 2" xfId="18929"/>
    <cellStyle name="Vejica 2 2 2 2 6 2 6" xfId="6213"/>
    <cellStyle name="Vejica 2 2 2 2 6 2 6 2" xfId="20371"/>
    <cellStyle name="Vejica 2 2 2 2 6 2 7" xfId="10439"/>
    <cellStyle name="Vejica 2 2 2 2 6 2 7 2" xfId="24597"/>
    <cellStyle name="Vejica 2 2 2 2 6 2 8" xfId="14697"/>
    <cellStyle name="Vejica 2 2 2 2 6 3" xfId="894"/>
    <cellStyle name="Vejica 2 2 2 2 6 3 2" xfId="5155"/>
    <cellStyle name="Vejica 2 2 2 2 6 3 2 2" xfId="9381"/>
    <cellStyle name="Vejica 2 2 2 2 6 3 2 2 2" xfId="23539"/>
    <cellStyle name="Vejica 2 2 2 2 6 3 2 3" xfId="13607"/>
    <cellStyle name="Vejica 2 2 2 2 6 3 2 3 2" xfId="27765"/>
    <cellStyle name="Vejica 2 2 2 2 6 3 2 4" xfId="17865"/>
    <cellStyle name="Vejica 2 2 2 2 6 3 3" xfId="3747"/>
    <cellStyle name="Vejica 2 2 2 2 6 3 3 2" xfId="7973"/>
    <cellStyle name="Vejica 2 2 2 2 6 3 3 2 2" xfId="22131"/>
    <cellStyle name="Vejica 2 2 2 2 6 3 3 3" xfId="12199"/>
    <cellStyle name="Vejica 2 2 2 2 6 3 3 3 2" xfId="26357"/>
    <cellStyle name="Vejica 2 2 2 2 6 3 3 4" xfId="16457"/>
    <cellStyle name="Vejica 2 2 2 2 6 3 4" xfId="2339"/>
    <cellStyle name="Vejica 2 2 2 2 6 3 4 2" xfId="19281"/>
    <cellStyle name="Vejica 2 2 2 2 6 3 5" xfId="6565"/>
    <cellStyle name="Vejica 2 2 2 2 6 3 5 2" xfId="20723"/>
    <cellStyle name="Vejica 2 2 2 2 6 3 6" xfId="10791"/>
    <cellStyle name="Vejica 2 2 2 2 6 3 6 2" xfId="24949"/>
    <cellStyle name="Vejica 2 2 2 2 6 3 7" xfId="15049"/>
    <cellStyle name="Vejica 2 2 2 2 6 4" xfId="4419"/>
    <cellStyle name="Vejica 2 2 2 2 6 4 2" xfId="8645"/>
    <cellStyle name="Vejica 2 2 2 2 6 4 2 2" xfId="22803"/>
    <cellStyle name="Vejica 2 2 2 2 6 4 3" xfId="12871"/>
    <cellStyle name="Vejica 2 2 2 2 6 4 3 2" xfId="27029"/>
    <cellStyle name="Vejica 2 2 2 2 6 4 4" xfId="17129"/>
    <cellStyle name="Vejica 2 2 2 2 6 5" xfId="3011"/>
    <cellStyle name="Vejica 2 2 2 2 6 5 2" xfId="7237"/>
    <cellStyle name="Vejica 2 2 2 2 6 5 2 2" xfId="21395"/>
    <cellStyle name="Vejica 2 2 2 2 6 5 3" xfId="11463"/>
    <cellStyle name="Vejica 2 2 2 2 6 5 3 2" xfId="25621"/>
    <cellStyle name="Vejica 2 2 2 2 6 5 4" xfId="15721"/>
    <cellStyle name="Vejica 2 2 2 2 6 6" xfId="1603"/>
    <cellStyle name="Vejica 2 2 2 2 6 6 2" xfId="18545"/>
    <cellStyle name="Vejica 2 2 2 2 6 7" xfId="5829"/>
    <cellStyle name="Vejica 2 2 2 2 6 7 2" xfId="19987"/>
    <cellStyle name="Vejica 2 2 2 2 6 8" xfId="10055"/>
    <cellStyle name="Vejica 2 2 2 2 6 8 2" xfId="24213"/>
    <cellStyle name="Vejica 2 2 2 2 6 9" xfId="14313"/>
    <cellStyle name="Vejica 2 2 2 2 7" xfId="189"/>
    <cellStyle name="Vejica 2 2 2 2 7 2" xfId="414"/>
    <cellStyle name="Vejica 2 2 2 2 7 2 2" xfId="1118"/>
    <cellStyle name="Vejica 2 2 2 2 7 2 2 2" xfId="5379"/>
    <cellStyle name="Vejica 2 2 2 2 7 2 2 2 2" xfId="9605"/>
    <cellStyle name="Vejica 2 2 2 2 7 2 2 2 2 2" xfId="23763"/>
    <cellStyle name="Vejica 2 2 2 2 7 2 2 2 3" xfId="13831"/>
    <cellStyle name="Vejica 2 2 2 2 7 2 2 2 3 2" xfId="27989"/>
    <cellStyle name="Vejica 2 2 2 2 7 2 2 2 4" xfId="18089"/>
    <cellStyle name="Vejica 2 2 2 2 7 2 2 3" xfId="3971"/>
    <cellStyle name="Vejica 2 2 2 2 7 2 2 3 2" xfId="8197"/>
    <cellStyle name="Vejica 2 2 2 2 7 2 2 3 2 2" xfId="22355"/>
    <cellStyle name="Vejica 2 2 2 2 7 2 2 3 3" xfId="12423"/>
    <cellStyle name="Vejica 2 2 2 2 7 2 2 3 3 2" xfId="26581"/>
    <cellStyle name="Vejica 2 2 2 2 7 2 2 3 4" xfId="16681"/>
    <cellStyle name="Vejica 2 2 2 2 7 2 2 4" xfId="2563"/>
    <cellStyle name="Vejica 2 2 2 2 7 2 2 4 2" xfId="19505"/>
    <cellStyle name="Vejica 2 2 2 2 7 2 2 5" xfId="6789"/>
    <cellStyle name="Vejica 2 2 2 2 7 2 2 5 2" xfId="20947"/>
    <cellStyle name="Vejica 2 2 2 2 7 2 2 6" xfId="11015"/>
    <cellStyle name="Vejica 2 2 2 2 7 2 2 6 2" xfId="25173"/>
    <cellStyle name="Vejica 2 2 2 2 7 2 2 7" xfId="15273"/>
    <cellStyle name="Vejica 2 2 2 2 7 2 3" xfId="4675"/>
    <cellStyle name="Vejica 2 2 2 2 7 2 3 2" xfId="8901"/>
    <cellStyle name="Vejica 2 2 2 2 7 2 3 2 2" xfId="23059"/>
    <cellStyle name="Vejica 2 2 2 2 7 2 3 3" xfId="13127"/>
    <cellStyle name="Vejica 2 2 2 2 7 2 3 3 2" xfId="27285"/>
    <cellStyle name="Vejica 2 2 2 2 7 2 3 4" xfId="17385"/>
    <cellStyle name="Vejica 2 2 2 2 7 2 4" xfId="3267"/>
    <cellStyle name="Vejica 2 2 2 2 7 2 4 2" xfId="7493"/>
    <cellStyle name="Vejica 2 2 2 2 7 2 4 2 2" xfId="21651"/>
    <cellStyle name="Vejica 2 2 2 2 7 2 4 3" xfId="11719"/>
    <cellStyle name="Vejica 2 2 2 2 7 2 4 3 2" xfId="25877"/>
    <cellStyle name="Vejica 2 2 2 2 7 2 4 4" xfId="15977"/>
    <cellStyle name="Vejica 2 2 2 2 7 2 5" xfId="1859"/>
    <cellStyle name="Vejica 2 2 2 2 7 2 5 2" xfId="18801"/>
    <cellStyle name="Vejica 2 2 2 2 7 2 6" xfId="6085"/>
    <cellStyle name="Vejica 2 2 2 2 7 2 6 2" xfId="20243"/>
    <cellStyle name="Vejica 2 2 2 2 7 2 7" xfId="10311"/>
    <cellStyle name="Vejica 2 2 2 2 7 2 7 2" xfId="24469"/>
    <cellStyle name="Vejica 2 2 2 2 7 2 8" xfId="14569"/>
    <cellStyle name="Vejica 2 2 2 2 7 3" xfId="766"/>
    <cellStyle name="Vejica 2 2 2 2 7 3 2" xfId="5027"/>
    <cellStyle name="Vejica 2 2 2 2 7 3 2 2" xfId="9253"/>
    <cellStyle name="Vejica 2 2 2 2 7 3 2 2 2" xfId="23411"/>
    <cellStyle name="Vejica 2 2 2 2 7 3 2 3" xfId="13479"/>
    <cellStyle name="Vejica 2 2 2 2 7 3 2 3 2" xfId="27637"/>
    <cellStyle name="Vejica 2 2 2 2 7 3 2 4" xfId="17737"/>
    <cellStyle name="Vejica 2 2 2 2 7 3 3" xfId="3619"/>
    <cellStyle name="Vejica 2 2 2 2 7 3 3 2" xfId="7845"/>
    <cellStyle name="Vejica 2 2 2 2 7 3 3 2 2" xfId="22003"/>
    <cellStyle name="Vejica 2 2 2 2 7 3 3 3" xfId="12071"/>
    <cellStyle name="Vejica 2 2 2 2 7 3 3 3 2" xfId="26229"/>
    <cellStyle name="Vejica 2 2 2 2 7 3 3 4" xfId="16329"/>
    <cellStyle name="Vejica 2 2 2 2 7 3 4" xfId="2211"/>
    <cellStyle name="Vejica 2 2 2 2 7 3 4 2" xfId="19153"/>
    <cellStyle name="Vejica 2 2 2 2 7 3 5" xfId="6437"/>
    <cellStyle name="Vejica 2 2 2 2 7 3 5 2" xfId="20595"/>
    <cellStyle name="Vejica 2 2 2 2 7 3 6" xfId="10663"/>
    <cellStyle name="Vejica 2 2 2 2 7 3 6 2" xfId="24821"/>
    <cellStyle name="Vejica 2 2 2 2 7 3 7" xfId="14921"/>
    <cellStyle name="Vejica 2 2 2 2 7 4" xfId="4451"/>
    <cellStyle name="Vejica 2 2 2 2 7 4 2" xfId="8677"/>
    <cellStyle name="Vejica 2 2 2 2 7 4 2 2" xfId="22835"/>
    <cellStyle name="Vejica 2 2 2 2 7 4 3" xfId="12903"/>
    <cellStyle name="Vejica 2 2 2 2 7 4 3 2" xfId="27061"/>
    <cellStyle name="Vejica 2 2 2 2 7 4 4" xfId="17161"/>
    <cellStyle name="Vejica 2 2 2 2 7 5" xfId="3043"/>
    <cellStyle name="Vejica 2 2 2 2 7 5 2" xfId="7269"/>
    <cellStyle name="Vejica 2 2 2 2 7 5 2 2" xfId="21427"/>
    <cellStyle name="Vejica 2 2 2 2 7 5 3" xfId="11495"/>
    <cellStyle name="Vejica 2 2 2 2 7 5 3 2" xfId="25653"/>
    <cellStyle name="Vejica 2 2 2 2 7 5 4" xfId="15753"/>
    <cellStyle name="Vejica 2 2 2 2 7 6" xfId="1635"/>
    <cellStyle name="Vejica 2 2 2 2 7 6 2" xfId="18577"/>
    <cellStyle name="Vejica 2 2 2 2 7 7" xfId="5861"/>
    <cellStyle name="Vejica 2 2 2 2 7 7 2" xfId="20019"/>
    <cellStyle name="Vejica 2 2 2 2 7 8" xfId="10087"/>
    <cellStyle name="Vejica 2 2 2 2 7 8 2" xfId="24245"/>
    <cellStyle name="Vejica 2 2 2 2 7 9" xfId="14345"/>
    <cellStyle name="Vejica 2 2 2 2 8" xfId="333"/>
    <cellStyle name="Vejica 2 2 2 2 8 2" xfId="685"/>
    <cellStyle name="Vejica 2 2 2 2 8 2 2" xfId="1389"/>
    <cellStyle name="Vejica 2 2 2 2 8 2 2 2" xfId="5650"/>
    <cellStyle name="Vejica 2 2 2 2 8 2 2 2 2" xfId="9876"/>
    <cellStyle name="Vejica 2 2 2 2 8 2 2 2 2 2" xfId="24034"/>
    <cellStyle name="Vejica 2 2 2 2 8 2 2 2 3" xfId="14102"/>
    <cellStyle name="Vejica 2 2 2 2 8 2 2 2 3 2" xfId="28260"/>
    <cellStyle name="Vejica 2 2 2 2 8 2 2 2 4" xfId="18360"/>
    <cellStyle name="Vejica 2 2 2 2 8 2 2 3" xfId="4242"/>
    <cellStyle name="Vejica 2 2 2 2 8 2 2 3 2" xfId="8468"/>
    <cellStyle name="Vejica 2 2 2 2 8 2 2 3 2 2" xfId="22626"/>
    <cellStyle name="Vejica 2 2 2 2 8 2 2 3 3" xfId="12694"/>
    <cellStyle name="Vejica 2 2 2 2 8 2 2 3 3 2" xfId="26852"/>
    <cellStyle name="Vejica 2 2 2 2 8 2 2 3 4" xfId="16952"/>
    <cellStyle name="Vejica 2 2 2 2 8 2 2 4" xfId="2834"/>
    <cellStyle name="Vejica 2 2 2 2 8 2 2 4 2" xfId="19776"/>
    <cellStyle name="Vejica 2 2 2 2 8 2 2 5" xfId="7060"/>
    <cellStyle name="Vejica 2 2 2 2 8 2 2 5 2" xfId="21218"/>
    <cellStyle name="Vejica 2 2 2 2 8 2 2 6" xfId="11286"/>
    <cellStyle name="Vejica 2 2 2 2 8 2 2 6 2" xfId="25444"/>
    <cellStyle name="Vejica 2 2 2 2 8 2 2 7" xfId="15544"/>
    <cellStyle name="Vejica 2 2 2 2 8 2 3" xfId="4946"/>
    <cellStyle name="Vejica 2 2 2 2 8 2 3 2" xfId="9172"/>
    <cellStyle name="Vejica 2 2 2 2 8 2 3 2 2" xfId="23330"/>
    <cellStyle name="Vejica 2 2 2 2 8 2 3 3" xfId="13398"/>
    <cellStyle name="Vejica 2 2 2 2 8 2 3 3 2" xfId="27556"/>
    <cellStyle name="Vejica 2 2 2 2 8 2 3 4" xfId="17656"/>
    <cellStyle name="Vejica 2 2 2 2 8 2 4" xfId="3538"/>
    <cellStyle name="Vejica 2 2 2 2 8 2 4 2" xfId="7764"/>
    <cellStyle name="Vejica 2 2 2 2 8 2 4 2 2" xfId="21922"/>
    <cellStyle name="Vejica 2 2 2 2 8 2 4 3" xfId="11990"/>
    <cellStyle name="Vejica 2 2 2 2 8 2 4 3 2" xfId="26148"/>
    <cellStyle name="Vejica 2 2 2 2 8 2 4 4" xfId="16248"/>
    <cellStyle name="Vejica 2 2 2 2 8 2 5" xfId="2130"/>
    <cellStyle name="Vejica 2 2 2 2 8 2 5 2" xfId="19072"/>
    <cellStyle name="Vejica 2 2 2 2 8 2 6" xfId="6356"/>
    <cellStyle name="Vejica 2 2 2 2 8 2 6 2" xfId="20514"/>
    <cellStyle name="Vejica 2 2 2 2 8 2 7" xfId="10582"/>
    <cellStyle name="Vejica 2 2 2 2 8 2 7 2" xfId="24740"/>
    <cellStyle name="Vejica 2 2 2 2 8 2 8" xfId="14840"/>
    <cellStyle name="Vejica 2 2 2 2 8 3" xfId="1037"/>
    <cellStyle name="Vejica 2 2 2 2 8 3 2" xfId="5298"/>
    <cellStyle name="Vejica 2 2 2 2 8 3 2 2" xfId="9524"/>
    <cellStyle name="Vejica 2 2 2 2 8 3 2 2 2" xfId="23682"/>
    <cellStyle name="Vejica 2 2 2 2 8 3 2 3" xfId="13750"/>
    <cellStyle name="Vejica 2 2 2 2 8 3 2 3 2" xfId="27908"/>
    <cellStyle name="Vejica 2 2 2 2 8 3 2 4" xfId="18008"/>
    <cellStyle name="Vejica 2 2 2 2 8 3 3" xfId="3890"/>
    <cellStyle name="Vejica 2 2 2 2 8 3 3 2" xfId="8116"/>
    <cellStyle name="Vejica 2 2 2 2 8 3 3 2 2" xfId="22274"/>
    <cellStyle name="Vejica 2 2 2 2 8 3 3 3" xfId="12342"/>
    <cellStyle name="Vejica 2 2 2 2 8 3 3 3 2" xfId="26500"/>
    <cellStyle name="Vejica 2 2 2 2 8 3 3 4" xfId="16600"/>
    <cellStyle name="Vejica 2 2 2 2 8 3 4" xfId="2482"/>
    <cellStyle name="Vejica 2 2 2 2 8 3 4 2" xfId="19424"/>
    <cellStyle name="Vejica 2 2 2 2 8 3 5" xfId="6708"/>
    <cellStyle name="Vejica 2 2 2 2 8 3 5 2" xfId="20866"/>
    <cellStyle name="Vejica 2 2 2 2 8 3 6" xfId="10934"/>
    <cellStyle name="Vejica 2 2 2 2 8 3 6 2" xfId="25092"/>
    <cellStyle name="Vejica 2 2 2 2 8 3 7" xfId="15192"/>
    <cellStyle name="Vejica 2 2 2 2 8 4" xfId="4594"/>
    <cellStyle name="Vejica 2 2 2 2 8 4 2" xfId="8820"/>
    <cellStyle name="Vejica 2 2 2 2 8 4 2 2" xfId="22978"/>
    <cellStyle name="Vejica 2 2 2 2 8 4 3" xfId="13046"/>
    <cellStyle name="Vejica 2 2 2 2 8 4 3 2" xfId="27204"/>
    <cellStyle name="Vejica 2 2 2 2 8 4 4" xfId="17304"/>
    <cellStyle name="Vejica 2 2 2 2 8 5" xfId="3186"/>
    <cellStyle name="Vejica 2 2 2 2 8 5 2" xfId="7412"/>
    <cellStyle name="Vejica 2 2 2 2 8 5 2 2" xfId="21570"/>
    <cellStyle name="Vejica 2 2 2 2 8 5 3" xfId="11638"/>
    <cellStyle name="Vejica 2 2 2 2 8 5 3 2" xfId="25796"/>
    <cellStyle name="Vejica 2 2 2 2 8 5 4" xfId="15896"/>
    <cellStyle name="Vejica 2 2 2 2 8 6" xfId="1778"/>
    <cellStyle name="Vejica 2 2 2 2 8 6 2" xfId="18720"/>
    <cellStyle name="Vejica 2 2 2 2 8 7" xfId="6004"/>
    <cellStyle name="Vejica 2 2 2 2 8 7 2" xfId="20162"/>
    <cellStyle name="Vejica 2 2 2 2 8 8" xfId="10230"/>
    <cellStyle name="Vejica 2 2 2 2 8 8 2" xfId="24388"/>
    <cellStyle name="Vejica 2 2 2 2 8 9" xfId="14488"/>
    <cellStyle name="Vejica 2 2 2 2 9" xfId="382"/>
    <cellStyle name="Vejica 2 2 2 2 9 2" xfId="1086"/>
    <cellStyle name="Vejica 2 2 2 2 9 2 2" xfId="5347"/>
    <cellStyle name="Vejica 2 2 2 2 9 2 2 2" xfId="9573"/>
    <cellStyle name="Vejica 2 2 2 2 9 2 2 2 2" xfId="23731"/>
    <cellStyle name="Vejica 2 2 2 2 9 2 2 3" xfId="13799"/>
    <cellStyle name="Vejica 2 2 2 2 9 2 2 3 2" xfId="27957"/>
    <cellStyle name="Vejica 2 2 2 2 9 2 2 4" xfId="18057"/>
    <cellStyle name="Vejica 2 2 2 2 9 2 3" xfId="3939"/>
    <cellStyle name="Vejica 2 2 2 2 9 2 3 2" xfId="8165"/>
    <cellStyle name="Vejica 2 2 2 2 9 2 3 2 2" xfId="22323"/>
    <cellStyle name="Vejica 2 2 2 2 9 2 3 3" xfId="12391"/>
    <cellStyle name="Vejica 2 2 2 2 9 2 3 3 2" xfId="26549"/>
    <cellStyle name="Vejica 2 2 2 2 9 2 3 4" xfId="16649"/>
    <cellStyle name="Vejica 2 2 2 2 9 2 4" xfId="2531"/>
    <cellStyle name="Vejica 2 2 2 2 9 2 4 2" xfId="19473"/>
    <cellStyle name="Vejica 2 2 2 2 9 2 5" xfId="6757"/>
    <cellStyle name="Vejica 2 2 2 2 9 2 5 2" xfId="20915"/>
    <cellStyle name="Vejica 2 2 2 2 9 2 6" xfId="10983"/>
    <cellStyle name="Vejica 2 2 2 2 9 2 6 2" xfId="25141"/>
    <cellStyle name="Vejica 2 2 2 2 9 2 7" xfId="15241"/>
    <cellStyle name="Vejica 2 2 2 2 9 3" xfId="4643"/>
    <cellStyle name="Vejica 2 2 2 2 9 3 2" xfId="8869"/>
    <cellStyle name="Vejica 2 2 2 2 9 3 2 2" xfId="23027"/>
    <cellStyle name="Vejica 2 2 2 2 9 3 3" xfId="13095"/>
    <cellStyle name="Vejica 2 2 2 2 9 3 3 2" xfId="27253"/>
    <cellStyle name="Vejica 2 2 2 2 9 3 4" xfId="17353"/>
    <cellStyle name="Vejica 2 2 2 2 9 4" xfId="3235"/>
    <cellStyle name="Vejica 2 2 2 2 9 4 2" xfId="7461"/>
    <cellStyle name="Vejica 2 2 2 2 9 4 2 2" xfId="21619"/>
    <cellStyle name="Vejica 2 2 2 2 9 4 3" xfId="11687"/>
    <cellStyle name="Vejica 2 2 2 2 9 4 3 2" xfId="25845"/>
    <cellStyle name="Vejica 2 2 2 2 9 4 4" xfId="15945"/>
    <cellStyle name="Vejica 2 2 2 2 9 5" xfId="1827"/>
    <cellStyle name="Vejica 2 2 2 2 9 5 2" xfId="18769"/>
    <cellStyle name="Vejica 2 2 2 2 9 6" xfId="6053"/>
    <cellStyle name="Vejica 2 2 2 2 9 6 2" xfId="20211"/>
    <cellStyle name="Vejica 2 2 2 2 9 7" xfId="10279"/>
    <cellStyle name="Vejica 2 2 2 2 9 7 2" xfId="24437"/>
    <cellStyle name="Vejica 2 2 2 2 9 8" xfId="14537"/>
    <cellStyle name="Vejica 2 2 2 3" xfId="31"/>
    <cellStyle name="Vejica 2 2 2 3 10" xfId="1445"/>
    <cellStyle name="Vejica 2 2 2 3 10 2" xfId="4299"/>
    <cellStyle name="Vejica 2 2 2 3 10 2 2" xfId="19833"/>
    <cellStyle name="Vejica 2 2 2 3 10 3" xfId="8525"/>
    <cellStyle name="Vejica 2 2 2 3 10 3 2" xfId="22683"/>
    <cellStyle name="Vejica 2 2 2 3 10 4" xfId="12751"/>
    <cellStyle name="Vejica 2 2 2 3 10 4 2" xfId="26909"/>
    <cellStyle name="Vejica 2 2 2 3 10 5" xfId="17009"/>
    <cellStyle name="Vejica 2 2 2 3 11" xfId="2891"/>
    <cellStyle name="Vejica 2 2 2 3 11 2" xfId="7117"/>
    <cellStyle name="Vejica 2 2 2 3 11 2 2" xfId="21275"/>
    <cellStyle name="Vejica 2 2 2 3 11 3" xfId="11343"/>
    <cellStyle name="Vejica 2 2 2 3 11 3 2" xfId="25501"/>
    <cellStyle name="Vejica 2 2 2 3 11 4" xfId="15601"/>
    <cellStyle name="Vejica 2 2 2 3 12" xfId="1482"/>
    <cellStyle name="Vejica 2 2 2 3 12 2" xfId="18424"/>
    <cellStyle name="Vejica 2 2 2 3 13" xfId="5708"/>
    <cellStyle name="Vejica 2 2 2 3 13 2" xfId="19866"/>
    <cellStyle name="Vejica 2 2 2 3 14" xfId="9934"/>
    <cellStyle name="Vejica 2 2 2 3 14 2" xfId="24092"/>
    <cellStyle name="Vejica 2 2 2 3 15" xfId="14158"/>
    <cellStyle name="Vejica 2 2 2 3 15 2" xfId="28316"/>
    <cellStyle name="Vejica 2 2 2 3 16" xfId="14192"/>
    <cellStyle name="Vejica 2 2 2 3 2" xfId="100"/>
    <cellStyle name="Vejica 2 2 2 3 2 10" xfId="9966"/>
    <cellStyle name="Vejica 2 2 2 3 2 10 2" xfId="24124"/>
    <cellStyle name="Vejica 2 2 2 3 2 11" xfId="14224"/>
    <cellStyle name="Vejica 2 2 2 3 2 2" xfId="260"/>
    <cellStyle name="Vejica 2 2 2 3 2 2 2" xfId="613"/>
    <cellStyle name="Vejica 2 2 2 3 2 2 2 2" xfId="1317"/>
    <cellStyle name="Vejica 2 2 2 3 2 2 2 2 2" xfId="5578"/>
    <cellStyle name="Vejica 2 2 2 3 2 2 2 2 2 2" xfId="9804"/>
    <cellStyle name="Vejica 2 2 2 3 2 2 2 2 2 2 2" xfId="23962"/>
    <cellStyle name="Vejica 2 2 2 3 2 2 2 2 2 3" xfId="14030"/>
    <cellStyle name="Vejica 2 2 2 3 2 2 2 2 2 3 2" xfId="28188"/>
    <cellStyle name="Vejica 2 2 2 3 2 2 2 2 2 4" xfId="18288"/>
    <cellStyle name="Vejica 2 2 2 3 2 2 2 2 3" xfId="4170"/>
    <cellStyle name="Vejica 2 2 2 3 2 2 2 2 3 2" xfId="8396"/>
    <cellStyle name="Vejica 2 2 2 3 2 2 2 2 3 2 2" xfId="22554"/>
    <cellStyle name="Vejica 2 2 2 3 2 2 2 2 3 3" xfId="12622"/>
    <cellStyle name="Vejica 2 2 2 3 2 2 2 2 3 3 2" xfId="26780"/>
    <cellStyle name="Vejica 2 2 2 3 2 2 2 2 3 4" xfId="16880"/>
    <cellStyle name="Vejica 2 2 2 3 2 2 2 2 4" xfId="2762"/>
    <cellStyle name="Vejica 2 2 2 3 2 2 2 2 4 2" xfId="19704"/>
    <cellStyle name="Vejica 2 2 2 3 2 2 2 2 5" xfId="6988"/>
    <cellStyle name="Vejica 2 2 2 3 2 2 2 2 5 2" xfId="21146"/>
    <cellStyle name="Vejica 2 2 2 3 2 2 2 2 6" xfId="11214"/>
    <cellStyle name="Vejica 2 2 2 3 2 2 2 2 6 2" xfId="25372"/>
    <cellStyle name="Vejica 2 2 2 3 2 2 2 2 7" xfId="15472"/>
    <cellStyle name="Vejica 2 2 2 3 2 2 2 3" xfId="4874"/>
    <cellStyle name="Vejica 2 2 2 3 2 2 2 3 2" xfId="9100"/>
    <cellStyle name="Vejica 2 2 2 3 2 2 2 3 2 2" xfId="23258"/>
    <cellStyle name="Vejica 2 2 2 3 2 2 2 3 3" xfId="13326"/>
    <cellStyle name="Vejica 2 2 2 3 2 2 2 3 3 2" xfId="27484"/>
    <cellStyle name="Vejica 2 2 2 3 2 2 2 3 4" xfId="17584"/>
    <cellStyle name="Vejica 2 2 2 3 2 2 2 4" xfId="3466"/>
    <cellStyle name="Vejica 2 2 2 3 2 2 2 4 2" xfId="7692"/>
    <cellStyle name="Vejica 2 2 2 3 2 2 2 4 2 2" xfId="21850"/>
    <cellStyle name="Vejica 2 2 2 3 2 2 2 4 3" xfId="11918"/>
    <cellStyle name="Vejica 2 2 2 3 2 2 2 4 3 2" xfId="26076"/>
    <cellStyle name="Vejica 2 2 2 3 2 2 2 4 4" xfId="16176"/>
    <cellStyle name="Vejica 2 2 2 3 2 2 2 5" xfId="2058"/>
    <cellStyle name="Vejica 2 2 2 3 2 2 2 5 2" xfId="19000"/>
    <cellStyle name="Vejica 2 2 2 3 2 2 2 6" xfId="6284"/>
    <cellStyle name="Vejica 2 2 2 3 2 2 2 6 2" xfId="20442"/>
    <cellStyle name="Vejica 2 2 2 3 2 2 2 7" xfId="10510"/>
    <cellStyle name="Vejica 2 2 2 3 2 2 2 7 2" xfId="24668"/>
    <cellStyle name="Vejica 2 2 2 3 2 2 2 8" xfId="14768"/>
    <cellStyle name="Vejica 2 2 2 3 2 2 3" xfId="965"/>
    <cellStyle name="Vejica 2 2 2 3 2 2 3 2" xfId="5226"/>
    <cellStyle name="Vejica 2 2 2 3 2 2 3 2 2" xfId="9452"/>
    <cellStyle name="Vejica 2 2 2 3 2 2 3 2 2 2" xfId="23610"/>
    <cellStyle name="Vejica 2 2 2 3 2 2 3 2 3" xfId="13678"/>
    <cellStyle name="Vejica 2 2 2 3 2 2 3 2 3 2" xfId="27836"/>
    <cellStyle name="Vejica 2 2 2 3 2 2 3 2 4" xfId="17936"/>
    <cellStyle name="Vejica 2 2 2 3 2 2 3 3" xfId="3818"/>
    <cellStyle name="Vejica 2 2 2 3 2 2 3 3 2" xfId="8044"/>
    <cellStyle name="Vejica 2 2 2 3 2 2 3 3 2 2" xfId="22202"/>
    <cellStyle name="Vejica 2 2 2 3 2 2 3 3 3" xfId="12270"/>
    <cellStyle name="Vejica 2 2 2 3 2 2 3 3 3 2" xfId="26428"/>
    <cellStyle name="Vejica 2 2 2 3 2 2 3 3 4" xfId="16528"/>
    <cellStyle name="Vejica 2 2 2 3 2 2 3 4" xfId="2410"/>
    <cellStyle name="Vejica 2 2 2 3 2 2 3 4 2" xfId="19352"/>
    <cellStyle name="Vejica 2 2 2 3 2 2 3 5" xfId="6636"/>
    <cellStyle name="Vejica 2 2 2 3 2 2 3 5 2" xfId="20794"/>
    <cellStyle name="Vejica 2 2 2 3 2 2 3 6" xfId="10862"/>
    <cellStyle name="Vejica 2 2 2 3 2 2 3 6 2" xfId="25020"/>
    <cellStyle name="Vejica 2 2 2 3 2 2 3 7" xfId="15120"/>
    <cellStyle name="Vejica 2 2 2 3 2 2 4" xfId="4522"/>
    <cellStyle name="Vejica 2 2 2 3 2 2 4 2" xfId="8748"/>
    <cellStyle name="Vejica 2 2 2 3 2 2 4 2 2" xfId="22906"/>
    <cellStyle name="Vejica 2 2 2 3 2 2 4 3" xfId="12974"/>
    <cellStyle name="Vejica 2 2 2 3 2 2 4 3 2" xfId="27132"/>
    <cellStyle name="Vejica 2 2 2 3 2 2 4 4" xfId="17232"/>
    <cellStyle name="Vejica 2 2 2 3 2 2 5" xfId="3114"/>
    <cellStyle name="Vejica 2 2 2 3 2 2 5 2" xfId="7340"/>
    <cellStyle name="Vejica 2 2 2 3 2 2 5 2 2" xfId="21498"/>
    <cellStyle name="Vejica 2 2 2 3 2 2 5 3" xfId="11566"/>
    <cellStyle name="Vejica 2 2 2 3 2 2 5 3 2" xfId="25724"/>
    <cellStyle name="Vejica 2 2 2 3 2 2 5 4" xfId="15824"/>
    <cellStyle name="Vejica 2 2 2 3 2 2 6" xfId="1706"/>
    <cellStyle name="Vejica 2 2 2 3 2 2 6 2" xfId="18648"/>
    <cellStyle name="Vejica 2 2 2 3 2 2 7" xfId="5932"/>
    <cellStyle name="Vejica 2 2 2 3 2 2 7 2" xfId="20090"/>
    <cellStyle name="Vejica 2 2 2 3 2 2 8" xfId="10158"/>
    <cellStyle name="Vejica 2 2 2 3 2 2 8 2" xfId="24316"/>
    <cellStyle name="Vejica 2 2 2 3 2 2 9" xfId="14416"/>
    <cellStyle name="Vejica 2 2 2 3 2 3" xfId="316"/>
    <cellStyle name="Vejica 2 2 2 3 2 3 2" xfId="668"/>
    <cellStyle name="Vejica 2 2 2 3 2 3 2 2" xfId="1372"/>
    <cellStyle name="Vejica 2 2 2 3 2 3 2 2 2" xfId="5633"/>
    <cellStyle name="Vejica 2 2 2 3 2 3 2 2 2 2" xfId="9859"/>
    <cellStyle name="Vejica 2 2 2 3 2 3 2 2 2 2 2" xfId="24017"/>
    <cellStyle name="Vejica 2 2 2 3 2 3 2 2 2 3" xfId="14085"/>
    <cellStyle name="Vejica 2 2 2 3 2 3 2 2 2 3 2" xfId="28243"/>
    <cellStyle name="Vejica 2 2 2 3 2 3 2 2 2 4" xfId="18343"/>
    <cellStyle name="Vejica 2 2 2 3 2 3 2 2 3" xfId="4225"/>
    <cellStyle name="Vejica 2 2 2 3 2 3 2 2 3 2" xfId="8451"/>
    <cellStyle name="Vejica 2 2 2 3 2 3 2 2 3 2 2" xfId="22609"/>
    <cellStyle name="Vejica 2 2 2 3 2 3 2 2 3 3" xfId="12677"/>
    <cellStyle name="Vejica 2 2 2 3 2 3 2 2 3 3 2" xfId="26835"/>
    <cellStyle name="Vejica 2 2 2 3 2 3 2 2 3 4" xfId="16935"/>
    <cellStyle name="Vejica 2 2 2 3 2 3 2 2 4" xfId="2817"/>
    <cellStyle name="Vejica 2 2 2 3 2 3 2 2 4 2" xfId="19759"/>
    <cellStyle name="Vejica 2 2 2 3 2 3 2 2 5" xfId="7043"/>
    <cellStyle name="Vejica 2 2 2 3 2 3 2 2 5 2" xfId="21201"/>
    <cellStyle name="Vejica 2 2 2 3 2 3 2 2 6" xfId="11269"/>
    <cellStyle name="Vejica 2 2 2 3 2 3 2 2 6 2" xfId="25427"/>
    <cellStyle name="Vejica 2 2 2 3 2 3 2 2 7" xfId="15527"/>
    <cellStyle name="Vejica 2 2 2 3 2 3 2 3" xfId="4929"/>
    <cellStyle name="Vejica 2 2 2 3 2 3 2 3 2" xfId="9155"/>
    <cellStyle name="Vejica 2 2 2 3 2 3 2 3 2 2" xfId="23313"/>
    <cellStyle name="Vejica 2 2 2 3 2 3 2 3 3" xfId="13381"/>
    <cellStyle name="Vejica 2 2 2 3 2 3 2 3 3 2" xfId="27539"/>
    <cellStyle name="Vejica 2 2 2 3 2 3 2 3 4" xfId="17639"/>
    <cellStyle name="Vejica 2 2 2 3 2 3 2 4" xfId="3521"/>
    <cellStyle name="Vejica 2 2 2 3 2 3 2 4 2" xfId="7747"/>
    <cellStyle name="Vejica 2 2 2 3 2 3 2 4 2 2" xfId="21905"/>
    <cellStyle name="Vejica 2 2 2 3 2 3 2 4 3" xfId="11973"/>
    <cellStyle name="Vejica 2 2 2 3 2 3 2 4 3 2" xfId="26131"/>
    <cellStyle name="Vejica 2 2 2 3 2 3 2 4 4" xfId="16231"/>
    <cellStyle name="Vejica 2 2 2 3 2 3 2 5" xfId="2113"/>
    <cellStyle name="Vejica 2 2 2 3 2 3 2 5 2" xfId="19055"/>
    <cellStyle name="Vejica 2 2 2 3 2 3 2 6" xfId="6339"/>
    <cellStyle name="Vejica 2 2 2 3 2 3 2 6 2" xfId="20497"/>
    <cellStyle name="Vejica 2 2 2 3 2 3 2 7" xfId="10565"/>
    <cellStyle name="Vejica 2 2 2 3 2 3 2 7 2" xfId="24723"/>
    <cellStyle name="Vejica 2 2 2 3 2 3 2 8" xfId="14823"/>
    <cellStyle name="Vejica 2 2 2 3 2 3 3" xfId="1020"/>
    <cellStyle name="Vejica 2 2 2 3 2 3 3 2" xfId="5281"/>
    <cellStyle name="Vejica 2 2 2 3 2 3 3 2 2" xfId="9507"/>
    <cellStyle name="Vejica 2 2 2 3 2 3 3 2 2 2" xfId="23665"/>
    <cellStyle name="Vejica 2 2 2 3 2 3 3 2 3" xfId="13733"/>
    <cellStyle name="Vejica 2 2 2 3 2 3 3 2 3 2" xfId="27891"/>
    <cellStyle name="Vejica 2 2 2 3 2 3 3 2 4" xfId="17991"/>
    <cellStyle name="Vejica 2 2 2 3 2 3 3 3" xfId="3873"/>
    <cellStyle name="Vejica 2 2 2 3 2 3 3 3 2" xfId="8099"/>
    <cellStyle name="Vejica 2 2 2 3 2 3 3 3 2 2" xfId="22257"/>
    <cellStyle name="Vejica 2 2 2 3 2 3 3 3 3" xfId="12325"/>
    <cellStyle name="Vejica 2 2 2 3 2 3 3 3 3 2" xfId="26483"/>
    <cellStyle name="Vejica 2 2 2 3 2 3 3 3 4" xfId="16583"/>
    <cellStyle name="Vejica 2 2 2 3 2 3 3 4" xfId="2465"/>
    <cellStyle name="Vejica 2 2 2 3 2 3 3 4 2" xfId="19407"/>
    <cellStyle name="Vejica 2 2 2 3 2 3 3 5" xfId="6691"/>
    <cellStyle name="Vejica 2 2 2 3 2 3 3 5 2" xfId="20849"/>
    <cellStyle name="Vejica 2 2 2 3 2 3 3 6" xfId="10917"/>
    <cellStyle name="Vejica 2 2 2 3 2 3 3 6 2" xfId="25075"/>
    <cellStyle name="Vejica 2 2 2 3 2 3 3 7" xfId="15175"/>
    <cellStyle name="Vejica 2 2 2 3 2 3 4" xfId="4577"/>
    <cellStyle name="Vejica 2 2 2 3 2 3 4 2" xfId="8803"/>
    <cellStyle name="Vejica 2 2 2 3 2 3 4 2 2" xfId="22961"/>
    <cellStyle name="Vejica 2 2 2 3 2 3 4 3" xfId="13029"/>
    <cellStyle name="Vejica 2 2 2 3 2 3 4 3 2" xfId="27187"/>
    <cellStyle name="Vejica 2 2 2 3 2 3 4 4" xfId="17287"/>
    <cellStyle name="Vejica 2 2 2 3 2 3 5" xfId="3169"/>
    <cellStyle name="Vejica 2 2 2 3 2 3 5 2" xfId="7395"/>
    <cellStyle name="Vejica 2 2 2 3 2 3 5 2 2" xfId="21553"/>
    <cellStyle name="Vejica 2 2 2 3 2 3 5 3" xfId="11621"/>
    <cellStyle name="Vejica 2 2 2 3 2 3 5 3 2" xfId="25779"/>
    <cellStyle name="Vejica 2 2 2 3 2 3 5 4" xfId="15879"/>
    <cellStyle name="Vejica 2 2 2 3 2 3 6" xfId="1761"/>
    <cellStyle name="Vejica 2 2 2 3 2 3 6 2" xfId="18703"/>
    <cellStyle name="Vejica 2 2 2 3 2 3 7" xfId="5987"/>
    <cellStyle name="Vejica 2 2 2 3 2 3 7 2" xfId="20145"/>
    <cellStyle name="Vejica 2 2 2 3 2 3 8" xfId="10213"/>
    <cellStyle name="Vejica 2 2 2 3 2 3 8 2" xfId="24371"/>
    <cellStyle name="Vejica 2 2 2 3 2 3 9" xfId="14471"/>
    <cellStyle name="Vejica 2 2 2 3 2 4" xfId="485"/>
    <cellStyle name="Vejica 2 2 2 3 2 4 2" xfId="1189"/>
    <cellStyle name="Vejica 2 2 2 3 2 4 2 2" xfId="5450"/>
    <cellStyle name="Vejica 2 2 2 3 2 4 2 2 2" xfId="9676"/>
    <cellStyle name="Vejica 2 2 2 3 2 4 2 2 2 2" xfId="23834"/>
    <cellStyle name="Vejica 2 2 2 3 2 4 2 2 3" xfId="13902"/>
    <cellStyle name="Vejica 2 2 2 3 2 4 2 2 3 2" xfId="28060"/>
    <cellStyle name="Vejica 2 2 2 3 2 4 2 2 4" xfId="18160"/>
    <cellStyle name="Vejica 2 2 2 3 2 4 2 3" xfId="4042"/>
    <cellStyle name="Vejica 2 2 2 3 2 4 2 3 2" xfId="8268"/>
    <cellStyle name="Vejica 2 2 2 3 2 4 2 3 2 2" xfId="22426"/>
    <cellStyle name="Vejica 2 2 2 3 2 4 2 3 3" xfId="12494"/>
    <cellStyle name="Vejica 2 2 2 3 2 4 2 3 3 2" xfId="26652"/>
    <cellStyle name="Vejica 2 2 2 3 2 4 2 3 4" xfId="16752"/>
    <cellStyle name="Vejica 2 2 2 3 2 4 2 4" xfId="2634"/>
    <cellStyle name="Vejica 2 2 2 3 2 4 2 4 2" xfId="19576"/>
    <cellStyle name="Vejica 2 2 2 3 2 4 2 5" xfId="6860"/>
    <cellStyle name="Vejica 2 2 2 3 2 4 2 5 2" xfId="21018"/>
    <cellStyle name="Vejica 2 2 2 3 2 4 2 6" xfId="11086"/>
    <cellStyle name="Vejica 2 2 2 3 2 4 2 6 2" xfId="25244"/>
    <cellStyle name="Vejica 2 2 2 3 2 4 2 7" xfId="15344"/>
    <cellStyle name="Vejica 2 2 2 3 2 4 3" xfId="4746"/>
    <cellStyle name="Vejica 2 2 2 3 2 4 3 2" xfId="8972"/>
    <cellStyle name="Vejica 2 2 2 3 2 4 3 2 2" xfId="23130"/>
    <cellStyle name="Vejica 2 2 2 3 2 4 3 3" xfId="13198"/>
    <cellStyle name="Vejica 2 2 2 3 2 4 3 3 2" xfId="27356"/>
    <cellStyle name="Vejica 2 2 2 3 2 4 3 4" xfId="17456"/>
    <cellStyle name="Vejica 2 2 2 3 2 4 4" xfId="3338"/>
    <cellStyle name="Vejica 2 2 2 3 2 4 4 2" xfId="7564"/>
    <cellStyle name="Vejica 2 2 2 3 2 4 4 2 2" xfId="21722"/>
    <cellStyle name="Vejica 2 2 2 3 2 4 4 3" xfId="11790"/>
    <cellStyle name="Vejica 2 2 2 3 2 4 4 3 2" xfId="25948"/>
    <cellStyle name="Vejica 2 2 2 3 2 4 4 4" xfId="16048"/>
    <cellStyle name="Vejica 2 2 2 3 2 4 5" xfId="1930"/>
    <cellStyle name="Vejica 2 2 2 3 2 4 5 2" xfId="18872"/>
    <cellStyle name="Vejica 2 2 2 3 2 4 6" xfId="6156"/>
    <cellStyle name="Vejica 2 2 2 3 2 4 6 2" xfId="20314"/>
    <cellStyle name="Vejica 2 2 2 3 2 4 7" xfId="10382"/>
    <cellStyle name="Vejica 2 2 2 3 2 4 7 2" xfId="24540"/>
    <cellStyle name="Vejica 2 2 2 3 2 4 8" xfId="14640"/>
    <cellStyle name="Vejica 2 2 2 3 2 5" xfId="837"/>
    <cellStyle name="Vejica 2 2 2 3 2 5 2" xfId="5098"/>
    <cellStyle name="Vejica 2 2 2 3 2 5 2 2" xfId="9324"/>
    <cellStyle name="Vejica 2 2 2 3 2 5 2 2 2" xfId="23482"/>
    <cellStyle name="Vejica 2 2 2 3 2 5 2 3" xfId="13550"/>
    <cellStyle name="Vejica 2 2 2 3 2 5 2 3 2" xfId="27708"/>
    <cellStyle name="Vejica 2 2 2 3 2 5 2 4" xfId="17808"/>
    <cellStyle name="Vejica 2 2 2 3 2 5 3" xfId="3690"/>
    <cellStyle name="Vejica 2 2 2 3 2 5 3 2" xfId="7916"/>
    <cellStyle name="Vejica 2 2 2 3 2 5 3 2 2" xfId="22074"/>
    <cellStyle name="Vejica 2 2 2 3 2 5 3 3" xfId="12142"/>
    <cellStyle name="Vejica 2 2 2 3 2 5 3 3 2" xfId="26300"/>
    <cellStyle name="Vejica 2 2 2 3 2 5 3 4" xfId="16400"/>
    <cellStyle name="Vejica 2 2 2 3 2 5 4" xfId="2282"/>
    <cellStyle name="Vejica 2 2 2 3 2 5 4 2" xfId="19224"/>
    <cellStyle name="Vejica 2 2 2 3 2 5 5" xfId="6508"/>
    <cellStyle name="Vejica 2 2 2 3 2 5 5 2" xfId="20666"/>
    <cellStyle name="Vejica 2 2 2 3 2 5 6" xfId="10734"/>
    <cellStyle name="Vejica 2 2 2 3 2 5 6 2" xfId="24892"/>
    <cellStyle name="Vejica 2 2 2 3 2 5 7" xfId="14992"/>
    <cellStyle name="Vejica 2 2 2 3 2 6" xfId="4362"/>
    <cellStyle name="Vejica 2 2 2 3 2 6 2" xfId="8588"/>
    <cellStyle name="Vejica 2 2 2 3 2 6 2 2" xfId="22746"/>
    <cellStyle name="Vejica 2 2 2 3 2 6 3" xfId="12814"/>
    <cellStyle name="Vejica 2 2 2 3 2 6 3 2" xfId="26972"/>
    <cellStyle name="Vejica 2 2 2 3 2 6 4" xfId="17072"/>
    <cellStyle name="Vejica 2 2 2 3 2 7" xfId="2954"/>
    <cellStyle name="Vejica 2 2 2 3 2 7 2" xfId="7180"/>
    <cellStyle name="Vejica 2 2 2 3 2 7 2 2" xfId="21338"/>
    <cellStyle name="Vejica 2 2 2 3 2 7 3" xfId="11406"/>
    <cellStyle name="Vejica 2 2 2 3 2 7 3 2" xfId="25564"/>
    <cellStyle name="Vejica 2 2 2 3 2 7 4" xfId="15664"/>
    <cellStyle name="Vejica 2 2 2 3 2 8" xfId="1514"/>
    <cellStyle name="Vejica 2 2 2 3 2 8 2" xfId="18456"/>
    <cellStyle name="Vejica 2 2 2 3 2 9" xfId="5740"/>
    <cellStyle name="Vejica 2 2 2 3 2 9 2" xfId="19898"/>
    <cellStyle name="Vejica 2 2 2 3 3" xfId="132"/>
    <cellStyle name="Vejica 2 2 2 3 3 10" xfId="14288"/>
    <cellStyle name="Vejica 2 2 2 3 3 2" xfId="292"/>
    <cellStyle name="Vejica 2 2 2 3 3 2 2" xfId="645"/>
    <cellStyle name="Vejica 2 2 2 3 3 2 2 2" xfId="1349"/>
    <cellStyle name="Vejica 2 2 2 3 3 2 2 2 2" xfId="5610"/>
    <cellStyle name="Vejica 2 2 2 3 3 2 2 2 2 2" xfId="9836"/>
    <cellStyle name="Vejica 2 2 2 3 3 2 2 2 2 2 2" xfId="23994"/>
    <cellStyle name="Vejica 2 2 2 3 3 2 2 2 2 3" xfId="14062"/>
    <cellStyle name="Vejica 2 2 2 3 3 2 2 2 2 3 2" xfId="28220"/>
    <cellStyle name="Vejica 2 2 2 3 3 2 2 2 2 4" xfId="18320"/>
    <cellStyle name="Vejica 2 2 2 3 3 2 2 2 3" xfId="4202"/>
    <cellStyle name="Vejica 2 2 2 3 3 2 2 2 3 2" xfId="8428"/>
    <cellStyle name="Vejica 2 2 2 3 3 2 2 2 3 2 2" xfId="22586"/>
    <cellStyle name="Vejica 2 2 2 3 3 2 2 2 3 3" xfId="12654"/>
    <cellStyle name="Vejica 2 2 2 3 3 2 2 2 3 3 2" xfId="26812"/>
    <cellStyle name="Vejica 2 2 2 3 3 2 2 2 3 4" xfId="16912"/>
    <cellStyle name="Vejica 2 2 2 3 3 2 2 2 4" xfId="2794"/>
    <cellStyle name="Vejica 2 2 2 3 3 2 2 2 4 2" xfId="19736"/>
    <cellStyle name="Vejica 2 2 2 3 3 2 2 2 5" xfId="7020"/>
    <cellStyle name="Vejica 2 2 2 3 3 2 2 2 5 2" xfId="21178"/>
    <cellStyle name="Vejica 2 2 2 3 3 2 2 2 6" xfId="11246"/>
    <cellStyle name="Vejica 2 2 2 3 3 2 2 2 6 2" xfId="25404"/>
    <cellStyle name="Vejica 2 2 2 3 3 2 2 2 7" xfId="15504"/>
    <cellStyle name="Vejica 2 2 2 3 3 2 2 3" xfId="4906"/>
    <cellStyle name="Vejica 2 2 2 3 3 2 2 3 2" xfId="9132"/>
    <cellStyle name="Vejica 2 2 2 3 3 2 2 3 2 2" xfId="23290"/>
    <cellStyle name="Vejica 2 2 2 3 3 2 2 3 3" xfId="13358"/>
    <cellStyle name="Vejica 2 2 2 3 3 2 2 3 3 2" xfId="27516"/>
    <cellStyle name="Vejica 2 2 2 3 3 2 2 3 4" xfId="17616"/>
    <cellStyle name="Vejica 2 2 2 3 3 2 2 4" xfId="3498"/>
    <cellStyle name="Vejica 2 2 2 3 3 2 2 4 2" xfId="7724"/>
    <cellStyle name="Vejica 2 2 2 3 3 2 2 4 2 2" xfId="21882"/>
    <cellStyle name="Vejica 2 2 2 3 3 2 2 4 3" xfId="11950"/>
    <cellStyle name="Vejica 2 2 2 3 3 2 2 4 3 2" xfId="26108"/>
    <cellStyle name="Vejica 2 2 2 3 3 2 2 4 4" xfId="16208"/>
    <cellStyle name="Vejica 2 2 2 3 3 2 2 5" xfId="2090"/>
    <cellStyle name="Vejica 2 2 2 3 3 2 2 5 2" xfId="19032"/>
    <cellStyle name="Vejica 2 2 2 3 3 2 2 6" xfId="6316"/>
    <cellStyle name="Vejica 2 2 2 3 3 2 2 6 2" xfId="20474"/>
    <cellStyle name="Vejica 2 2 2 3 3 2 2 7" xfId="10542"/>
    <cellStyle name="Vejica 2 2 2 3 3 2 2 7 2" xfId="24700"/>
    <cellStyle name="Vejica 2 2 2 3 3 2 2 8" xfId="14800"/>
    <cellStyle name="Vejica 2 2 2 3 3 2 3" xfId="997"/>
    <cellStyle name="Vejica 2 2 2 3 3 2 3 2" xfId="5258"/>
    <cellStyle name="Vejica 2 2 2 3 3 2 3 2 2" xfId="9484"/>
    <cellStyle name="Vejica 2 2 2 3 3 2 3 2 2 2" xfId="23642"/>
    <cellStyle name="Vejica 2 2 2 3 3 2 3 2 3" xfId="13710"/>
    <cellStyle name="Vejica 2 2 2 3 3 2 3 2 3 2" xfId="27868"/>
    <cellStyle name="Vejica 2 2 2 3 3 2 3 2 4" xfId="17968"/>
    <cellStyle name="Vejica 2 2 2 3 3 2 3 3" xfId="3850"/>
    <cellStyle name="Vejica 2 2 2 3 3 2 3 3 2" xfId="8076"/>
    <cellStyle name="Vejica 2 2 2 3 3 2 3 3 2 2" xfId="22234"/>
    <cellStyle name="Vejica 2 2 2 3 3 2 3 3 3" xfId="12302"/>
    <cellStyle name="Vejica 2 2 2 3 3 2 3 3 3 2" xfId="26460"/>
    <cellStyle name="Vejica 2 2 2 3 3 2 3 3 4" xfId="16560"/>
    <cellStyle name="Vejica 2 2 2 3 3 2 3 4" xfId="2442"/>
    <cellStyle name="Vejica 2 2 2 3 3 2 3 4 2" xfId="19384"/>
    <cellStyle name="Vejica 2 2 2 3 3 2 3 5" xfId="6668"/>
    <cellStyle name="Vejica 2 2 2 3 3 2 3 5 2" xfId="20826"/>
    <cellStyle name="Vejica 2 2 2 3 3 2 3 6" xfId="10894"/>
    <cellStyle name="Vejica 2 2 2 3 3 2 3 6 2" xfId="25052"/>
    <cellStyle name="Vejica 2 2 2 3 3 2 3 7" xfId="15152"/>
    <cellStyle name="Vejica 2 2 2 3 3 2 4" xfId="4554"/>
    <cellStyle name="Vejica 2 2 2 3 3 2 4 2" xfId="8780"/>
    <cellStyle name="Vejica 2 2 2 3 3 2 4 2 2" xfId="22938"/>
    <cellStyle name="Vejica 2 2 2 3 3 2 4 3" xfId="13006"/>
    <cellStyle name="Vejica 2 2 2 3 3 2 4 3 2" xfId="27164"/>
    <cellStyle name="Vejica 2 2 2 3 3 2 4 4" xfId="17264"/>
    <cellStyle name="Vejica 2 2 2 3 3 2 5" xfId="3146"/>
    <cellStyle name="Vejica 2 2 2 3 3 2 5 2" xfId="7372"/>
    <cellStyle name="Vejica 2 2 2 3 3 2 5 2 2" xfId="21530"/>
    <cellStyle name="Vejica 2 2 2 3 3 2 5 3" xfId="11598"/>
    <cellStyle name="Vejica 2 2 2 3 3 2 5 3 2" xfId="25756"/>
    <cellStyle name="Vejica 2 2 2 3 3 2 5 4" xfId="15856"/>
    <cellStyle name="Vejica 2 2 2 3 3 2 6" xfId="1738"/>
    <cellStyle name="Vejica 2 2 2 3 3 2 6 2" xfId="18680"/>
    <cellStyle name="Vejica 2 2 2 3 3 2 7" xfId="5964"/>
    <cellStyle name="Vejica 2 2 2 3 3 2 7 2" xfId="20122"/>
    <cellStyle name="Vejica 2 2 2 3 3 2 8" xfId="10190"/>
    <cellStyle name="Vejica 2 2 2 3 3 2 8 2" xfId="24348"/>
    <cellStyle name="Vejica 2 2 2 3 3 2 9" xfId="14448"/>
    <cellStyle name="Vejica 2 2 2 3 3 3" xfId="517"/>
    <cellStyle name="Vejica 2 2 2 3 3 3 2" xfId="1221"/>
    <cellStyle name="Vejica 2 2 2 3 3 3 2 2" xfId="5482"/>
    <cellStyle name="Vejica 2 2 2 3 3 3 2 2 2" xfId="9708"/>
    <cellStyle name="Vejica 2 2 2 3 3 3 2 2 2 2" xfId="23866"/>
    <cellStyle name="Vejica 2 2 2 3 3 3 2 2 3" xfId="13934"/>
    <cellStyle name="Vejica 2 2 2 3 3 3 2 2 3 2" xfId="28092"/>
    <cellStyle name="Vejica 2 2 2 3 3 3 2 2 4" xfId="18192"/>
    <cellStyle name="Vejica 2 2 2 3 3 3 2 3" xfId="4074"/>
    <cellStyle name="Vejica 2 2 2 3 3 3 2 3 2" xfId="8300"/>
    <cellStyle name="Vejica 2 2 2 3 3 3 2 3 2 2" xfId="22458"/>
    <cellStyle name="Vejica 2 2 2 3 3 3 2 3 3" xfId="12526"/>
    <cellStyle name="Vejica 2 2 2 3 3 3 2 3 3 2" xfId="26684"/>
    <cellStyle name="Vejica 2 2 2 3 3 3 2 3 4" xfId="16784"/>
    <cellStyle name="Vejica 2 2 2 3 3 3 2 4" xfId="2666"/>
    <cellStyle name="Vejica 2 2 2 3 3 3 2 4 2" xfId="19608"/>
    <cellStyle name="Vejica 2 2 2 3 3 3 2 5" xfId="6892"/>
    <cellStyle name="Vejica 2 2 2 3 3 3 2 5 2" xfId="21050"/>
    <cellStyle name="Vejica 2 2 2 3 3 3 2 6" xfId="11118"/>
    <cellStyle name="Vejica 2 2 2 3 3 3 2 6 2" xfId="25276"/>
    <cellStyle name="Vejica 2 2 2 3 3 3 2 7" xfId="15376"/>
    <cellStyle name="Vejica 2 2 2 3 3 3 3" xfId="4778"/>
    <cellStyle name="Vejica 2 2 2 3 3 3 3 2" xfId="9004"/>
    <cellStyle name="Vejica 2 2 2 3 3 3 3 2 2" xfId="23162"/>
    <cellStyle name="Vejica 2 2 2 3 3 3 3 3" xfId="13230"/>
    <cellStyle name="Vejica 2 2 2 3 3 3 3 3 2" xfId="27388"/>
    <cellStyle name="Vejica 2 2 2 3 3 3 3 4" xfId="17488"/>
    <cellStyle name="Vejica 2 2 2 3 3 3 4" xfId="3370"/>
    <cellStyle name="Vejica 2 2 2 3 3 3 4 2" xfId="7596"/>
    <cellStyle name="Vejica 2 2 2 3 3 3 4 2 2" xfId="21754"/>
    <cellStyle name="Vejica 2 2 2 3 3 3 4 3" xfId="11822"/>
    <cellStyle name="Vejica 2 2 2 3 3 3 4 3 2" xfId="25980"/>
    <cellStyle name="Vejica 2 2 2 3 3 3 4 4" xfId="16080"/>
    <cellStyle name="Vejica 2 2 2 3 3 3 5" xfId="1962"/>
    <cellStyle name="Vejica 2 2 2 3 3 3 5 2" xfId="18904"/>
    <cellStyle name="Vejica 2 2 2 3 3 3 6" xfId="6188"/>
    <cellStyle name="Vejica 2 2 2 3 3 3 6 2" xfId="20346"/>
    <cellStyle name="Vejica 2 2 2 3 3 3 7" xfId="10414"/>
    <cellStyle name="Vejica 2 2 2 3 3 3 7 2" xfId="24572"/>
    <cellStyle name="Vejica 2 2 2 3 3 3 8" xfId="14672"/>
    <cellStyle name="Vejica 2 2 2 3 3 4" xfId="869"/>
    <cellStyle name="Vejica 2 2 2 3 3 4 2" xfId="5130"/>
    <cellStyle name="Vejica 2 2 2 3 3 4 2 2" xfId="9356"/>
    <cellStyle name="Vejica 2 2 2 3 3 4 2 2 2" xfId="23514"/>
    <cellStyle name="Vejica 2 2 2 3 3 4 2 3" xfId="13582"/>
    <cellStyle name="Vejica 2 2 2 3 3 4 2 3 2" xfId="27740"/>
    <cellStyle name="Vejica 2 2 2 3 3 4 2 4" xfId="17840"/>
    <cellStyle name="Vejica 2 2 2 3 3 4 3" xfId="3722"/>
    <cellStyle name="Vejica 2 2 2 3 3 4 3 2" xfId="7948"/>
    <cellStyle name="Vejica 2 2 2 3 3 4 3 2 2" xfId="22106"/>
    <cellStyle name="Vejica 2 2 2 3 3 4 3 3" xfId="12174"/>
    <cellStyle name="Vejica 2 2 2 3 3 4 3 3 2" xfId="26332"/>
    <cellStyle name="Vejica 2 2 2 3 3 4 3 4" xfId="16432"/>
    <cellStyle name="Vejica 2 2 2 3 3 4 4" xfId="2314"/>
    <cellStyle name="Vejica 2 2 2 3 3 4 4 2" xfId="19256"/>
    <cellStyle name="Vejica 2 2 2 3 3 4 5" xfId="6540"/>
    <cellStyle name="Vejica 2 2 2 3 3 4 5 2" xfId="20698"/>
    <cellStyle name="Vejica 2 2 2 3 3 4 6" xfId="10766"/>
    <cellStyle name="Vejica 2 2 2 3 3 4 6 2" xfId="24924"/>
    <cellStyle name="Vejica 2 2 2 3 3 4 7" xfId="15024"/>
    <cellStyle name="Vejica 2 2 2 3 3 5" xfId="4394"/>
    <cellStyle name="Vejica 2 2 2 3 3 5 2" xfId="8620"/>
    <cellStyle name="Vejica 2 2 2 3 3 5 2 2" xfId="22778"/>
    <cellStyle name="Vejica 2 2 2 3 3 5 3" xfId="12846"/>
    <cellStyle name="Vejica 2 2 2 3 3 5 3 2" xfId="27004"/>
    <cellStyle name="Vejica 2 2 2 3 3 5 4" xfId="17104"/>
    <cellStyle name="Vejica 2 2 2 3 3 6" xfId="2986"/>
    <cellStyle name="Vejica 2 2 2 3 3 6 2" xfId="7212"/>
    <cellStyle name="Vejica 2 2 2 3 3 6 2 2" xfId="21370"/>
    <cellStyle name="Vejica 2 2 2 3 3 6 3" xfId="11438"/>
    <cellStyle name="Vejica 2 2 2 3 3 6 3 2" xfId="25596"/>
    <cellStyle name="Vejica 2 2 2 3 3 6 4" xfId="15696"/>
    <cellStyle name="Vejica 2 2 2 3 3 7" xfId="1578"/>
    <cellStyle name="Vejica 2 2 2 3 3 7 2" xfId="18520"/>
    <cellStyle name="Vejica 2 2 2 3 3 8" xfId="5804"/>
    <cellStyle name="Vejica 2 2 2 3 3 8 2" xfId="19962"/>
    <cellStyle name="Vejica 2 2 2 3 3 9" xfId="10030"/>
    <cellStyle name="Vejica 2 2 2 3 3 9 2" xfId="24188"/>
    <cellStyle name="Vejica 2 2 2 3 4" xfId="62"/>
    <cellStyle name="Vejica 2 2 2 3 4 10" xfId="14256"/>
    <cellStyle name="Vejica 2 2 2 3 4 2" xfId="228"/>
    <cellStyle name="Vejica 2 2 2 3 4 2 2" xfId="581"/>
    <cellStyle name="Vejica 2 2 2 3 4 2 2 2" xfId="1285"/>
    <cellStyle name="Vejica 2 2 2 3 4 2 2 2 2" xfId="5546"/>
    <cellStyle name="Vejica 2 2 2 3 4 2 2 2 2 2" xfId="9772"/>
    <cellStyle name="Vejica 2 2 2 3 4 2 2 2 2 2 2" xfId="23930"/>
    <cellStyle name="Vejica 2 2 2 3 4 2 2 2 2 3" xfId="13998"/>
    <cellStyle name="Vejica 2 2 2 3 4 2 2 2 2 3 2" xfId="28156"/>
    <cellStyle name="Vejica 2 2 2 3 4 2 2 2 2 4" xfId="18256"/>
    <cellStyle name="Vejica 2 2 2 3 4 2 2 2 3" xfId="4138"/>
    <cellStyle name="Vejica 2 2 2 3 4 2 2 2 3 2" xfId="8364"/>
    <cellStyle name="Vejica 2 2 2 3 4 2 2 2 3 2 2" xfId="22522"/>
    <cellStyle name="Vejica 2 2 2 3 4 2 2 2 3 3" xfId="12590"/>
    <cellStyle name="Vejica 2 2 2 3 4 2 2 2 3 3 2" xfId="26748"/>
    <cellStyle name="Vejica 2 2 2 3 4 2 2 2 3 4" xfId="16848"/>
    <cellStyle name="Vejica 2 2 2 3 4 2 2 2 4" xfId="2730"/>
    <cellStyle name="Vejica 2 2 2 3 4 2 2 2 4 2" xfId="19672"/>
    <cellStyle name="Vejica 2 2 2 3 4 2 2 2 5" xfId="6956"/>
    <cellStyle name="Vejica 2 2 2 3 4 2 2 2 5 2" xfId="21114"/>
    <cellStyle name="Vejica 2 2 2 3 4 2 2 2 6" xfId="11182"/>
    <cellStyle name="Vejica 2 2 2 3 4 2 2 2 6 2" xfId="25340"/>
    <cellStyle name="Vejica 2 2 2 3 4 2 2 2 7" xfId="15440"/>
    <cellStyle name="Vejica 2 2 2 3 4 2 2 3" xfId="4842"/>
    <cellStyle name="Vejica 2 2 2 3 4 2 2 3 2" xfId="9068"/>
    <cellStyle name="Vejica 2 2 2 3 4 2 2 3 2 2" xfId="23226"/>
    <cellStyle name="Vejica 2 2 2 3 4 2 2 3 3" xfId="13294"/>
    <cellStyle name="Vejica 2 2 2 3 4 2 2 3 3 2" xfId="27452"/>
    <cellStyle name="Vejica 2 2 2 3 4 2 2 3 4" xfId="17552"/>
    <cellStyle name="Vejica 2 2 2 3 4 2 2 4" xfId="3434"/>
    <cellStyle name="Vejica 2 2 2 3 4 2 2 4 2" xfId="7660"/>
    <cellStyle name="Vejica 2 2 2 3 4 2 2 4 2 2" xfId="21818"/>
    <cellStyle name="Vejica 2 2 2 3 4 2 2 4 3" xfId="11886"/>
    <cellStyle name="Vejica 2 2 2 3 4 2 2 4 3 2" xfId="26044"/>
    <cellStyle name="Vejica 2 2 2 3 4 2 2 4 4" xfId="16144"/>
    <cellStyle name="Vejica 2 2 2 3 4 2 2 5" xfId="2026"/>
    <cellStyle name="Vejica 2 2 2 3 4 2 2 5 2" xfId="18968"/>
    <cellStyle name="Vejica 2 2 2 3 4 2 2 6" xfId="6252"/>
    <cellStyle name="Vejica 2 2 2 3 4 2 2 6 2" xfId="20410"/>
    <cellStyle name="Vejica 2 2 2 3 4 2 2 7" xfId="10478"/>
    <cellStyle name="Vejica 2 2 2 3 4 2 2 7 2" xfId="24636"/>
    <cellStyle name="Vejica 2 2 2 3 4 2 2 8" xfId="14736"/>
    <cellStyle name="Vejica 2 2 2 3 4 2 3" xfId="933"/>
    <cellStyle name="Vejica 2 2 2 3 4 2 3 2" xfId="5194"/>
    <cellStyle name="Vejica 2 2 2 3 4 2 3 2 2" xfId="9420"/>
    <cellStyle name="Vejica 2 2 2 3 4 2 3 2 2 2" xfId="23578"/>
    <cellStyle name="Vejica 2 2 2 3 4 2 3 2 3" xfId="13646"/>
    <cellStyle name="Vejica 2 2 2 3 4 2 3 2 3 2" xfId="27804"/>
    <cellStyle name="Vejica 2 2 2 3 4 2 3 2 4" xfId="17904"/>
    <cellStyle name="Vejica 2 2 2 3 4 2 3 3" xfId="3786"/>
    <cellStyle name="Vejica 2 2 2 3 4 2 3 3 2" xfId="8012"/>
    <cellStyle name="Vejica 2 2 2 3 4 2 3 3 2 2" xfId="22170"/>
    <cellStyle name="Vejica 2 2 2 3 4 2 3 3 3" xfId="12238"/>
    <cellStyle name="Vejica 2 2 2 3 4 2 3 3 3 2" xfId="26396"/>
    <cellStyle name="Vejica 2 2 2 3 4 2 3 3 4" xfId="16496"/>
    <cellStyle name="Vejica 2 2 2 3 4 2 3 4" xfId="2378"/>
    <cellStyle name="Vejica 2 2 2 3 4 2 3 4 2" xfId="19320"/>
    <cellStyle name="Vejica 2 2 2 3 4 2 3 5" xfId="6604"/>
    <cellStyle name="Vejica 2 2 2 3 4 2 3 5 2" xfId="20762"/>
    <cellStyle name="Vejica 2 2 2 3 4 2 3 6" xfId="10830"/>
    <cellStyle name="Vejica 2 2 2 3 4 2 3 6 2" xfId="24988"/>
    <cellStyle name="Vejica 2 2 2 3 4 2 3 7" xfId="15088"/>
    <cellStyle name="Vejica 2 2 2 3 4 2 4" xfId="4490"/>
    <cellStyle name="Vejica 2 2 2 3 4 2 4 2" xfId="8716"/>
    <cellStyle name="Vejica 2 2 2 3 4 2 4 2 2" xfId="22874"/>
    <cellStyle name="Vejica 2 2 2 3 4 2 4 3" xfId="12942"/>
    <cellStyle name="Vejica 2 2 2 3 4 2 4 3 2" xfId="27100"/>
    <cellStyle name="Vejica 2 2 2 3 4 2 4 4" xfId="17200"/>
    <cellStyle name="Vejica 2 2 2 3 4 2 5" xfId="3082"/>
    <cellStyle name="Vejica 2 2 2 3 4 2 5 2" xfId="7308"/>
    <cellStyle name="Vejica 2 2 2 3 4 2 5 2 2" xfId="21466"/>
    <cellStyle name="Vejica 2 2 2 3 4 2 5 3" xfId="11534"/>
    <cellStyle name="Vejica 2 2 2 3 4 2 5 3 2" xfId="25692"/>
    <cellStyle name="Vejica 2 2 2 3 4 2 5 4" xfId="15792"/>
    <cellStyle name="Vejica 2 2 2 3 4 2 6" xfId="1674"/>
    <cellStyle name="Vejica 2 2 2 3 4 2 6 2" xfId="18616"/>
    <cellStyle name="Vejica 2 2 2 3 4 2 7" xfId="5900"/>
    <cellStyle name="Vejica 2 2 2 3 4 2 7 2" xfId="20058"/>
    <cellStyle name="Vejica 2 2 2 3 4 2 8" xfId="10126"/>
    <cellStyle name="Vejica 2 2 2 3 4 2 8 2" xfId="24284"/>
    <cellStyle name="Vejica 2 2 2 3 4 2 9" xfId="14384"/>
    <cellStyle name="Vejica 2 2 2 3 4 3" xfId="453"/>
    <cellStyle name="Vejica 2 2 2 3 4 3 2" xfId="1157"/>
    <cellStyle name="Vejica 2 2 2 3 4 3 2 2" xfId="5418"/>
    <cellStyle name="Vejica 2 2 2 3 4 3 2 2 2" xfId="9644"/>
    <cellStyle name="Vejica 2 2 2 3 4 3 2 2 2 2" xfId="23802"/>
    <cellStyle name="Vejica 2 2 2 3 4 3 2 2 3" xfId="13870"/>
    <cellStyle name="Vejica 2 2 2 3 4 3 2 2 3 2" xfId="28028"/>
    <cellStyle name="Vejica 2 2 2 3 4 3 2 2 4" xfId="18128"/>
    <cellStyle name="Vejica 2 2 2 3 4 3 2 3" xfId="4010"/>
    <cellStyle name="Vejica 2 2 2 3 4 3 2 3 2" xfId="8236"/>
    <cellStyle name="Vejica 2 2 2 3 4 3 2 3 2 2" xfId="22394"/>
    <cellStyle name="Vejica 2 2 2 3 4 3 2 3 3" xfId="12462"/>
    <cellStyle name="Vejica 2 2 2 3 4 3 2 3 3 2" xfId="26620"/>
    <cellStyle name="Vejica 2 2 2 3 4 3 2 3 4" xfId="16720"/>
    <cellStyle name="Vejica 2 2 2 3 4 3 2 4" xfId="2602"/>
    <cellStyle name="Vejica 2 2 2 3 4 3 2 4 2" xfId="19544"/>
    <cellStyle name="Vejica 2 2 2 3 4 3 2 5" xfId="6828"/>
    <cellStyle name="Vejica 2 2 2 3 4 3 2 5 2" xfId="20986"/>
    <cellStyle name="Vejica 2 2 2 3 4 3 2 6" xfId="11054"/>
    <cellStyle name="Vejica 2 2 2 3 4 3 2 6 2" xfId="25212"/>
    <cellStyle name="Vejica 2 2 2 3 4 3 2 7" xfId="15312"/>
    <cellStyle name="Vejica 2 2 2 3 4 3 3" xfId="4714"/>
    <cellStyle name="Vejica 2 2 2 3 4 3 3 2" xfId="8940"/>
    <cellStyle name="Vejica 2 2 2 3 4 3 3 2 2" xfId="23098"/>
    <cellStyle name="Vejica 2 2 2 3 4 3 3 3" xfId="13166"/>
    <cellStyle name="Vejica 2 2 2 3 4 3 3 3 2" xfId="27324"/>
    <cellStyle name="Vejica 2 2 2 3 4 3 3 4" xfId="17424"/>
    <cellStyle name="Vejica 2 2 2 3 4 3 4" xfId="3306"/>
    <cellStyle name="Vejica 2 2 2 3 4 3 4 2" xfId="7532"/>
    <cellStyle name="Vejica 2 2 2 3 4 3 4 2 2" xfId="21690"/>
    <cellStyle name="Vejica 2 2 2 3 4 3 4 3" xfId="11758"/>
    <cellStyle name="Vejica 2 2 2 3 4 3 4 3 2" xfId="25916"/>
    <cellStyle name="Vejica 2 2 2 3 4 3 4 4" xfId="16016"/>
    <cellStyle name="Vejica 2 2 2 3 4 3 5" xfId="1898"/>
    <cellStyle name="Vejica 2 2 2 3 4 3 5 2" xfId="18840"/>
    <cellStyle name="Vejica 2 2 2 3 4 3 6" xfId="6124"/>
    <cellStyle name="Vejica 2 2 2 3 4 3 6 2" xfId="20282"/>
    <cellStyle name="Vejica 2 2 2 3 4 3 7" xfId="10350"/>
    <cellStyle name="Vejica 2 2 2 3 4 3 7 2" xfId="24508"/>
    <cellStyle name="Vejica 2 2 2 3 4 3 8" xfId="14608"/>
    <cellStyle name="Vejica 2 2 2 3 4 4" xfId="805"/>
    <cellStyle name="Vejica 2 2 2 3 4 4 2" xfId="5066"/>
    <cellStyle name="Vejica 2 2 2 3 4 4 2 2" xfId="9292"/>
    <cellStyle name="Vejica 2 2 2 3 4 4 2 2 2" xfId="23450"/>
    <cellStyle name="Vejica 2 2 2 3 4 4 2 3" xfId="13518"/>
    <cellStyle name="Vejica 2 2 2 3 4 4 2 3 2" xfId="27676"/>
    <cellStyle name="Vejica 2 2 2 3 4 4 2 4" xfId="17776"/>
    <cellStyle name="Vejica 2 2 2 3 4 4 3" xfId="3658"/>
    <cellStyle name="Vejica 2 2 2 3 4 4 3 2" xfId="7884"/>
    <cellStyle name="Vejica 2 2 2 3 4 4 3 2 2" xfId="22042"/>
    <cellStyle name="Vejica 2 2 2 3 4 4 3 3" xfId="12110"/>
    <cellStyle name="Vejica 2 2 2 3 4 4 3 3 2" xfId="26268"/>
    <cellStyle name="Vejica 2 2 2 3 4 4 3 4" xfId="16368"/>
    <cellStyle name="Vejica 2 2 2 3 4 4 4" xfId="2250"/>
    <cellStyle name="Vejica 2 2 2 3 4 4 4 2" xfId="19192"/>
    <cellStyle name="Vejica 2 2 2 3 4 4 5" xfId="6476"/>
    <cellStyle name="Vejica 2 2 2 3 4 4 5 2" xfId="20634"/>
    <cellStyle name="Vejica 2 2 2 3 4 4 6" xfId="10702"/>
    <cellStyle name="Vejica 2 2 2 3 4 4 6 2" xfId="24860"/>
    <cellStyle name="Vejica 2 2 2 3 4 4 7" xfId="14960"/>
    <cellStyle name="Vejica 2 2 2 3 4 5" xfId="4330"/>
    <cellStyle name="Vejica 2 2 2 3 4 5 2" xfId="8556"/>
    <cellStyle name="Vejica 2 2 2 3 4 5 2 2" xfId="22714"/>
    <cellStyle name="Vejica 2 2 2 3 4 5 3" xfId="12782"/>
    <cellStyle name="Vejica 2 2 2 3 4 5 3 2" xfId="26940"/>
    <cellStyle name="Vejica 2 2 2 3 4 5 4" xfId="17040"/>
    <cellStyle name="Vejica 2 2 2 3 4 6" xfId="2922"/>
    <cellStyle name="Vejica 2 2 2 3 4 6 2" xfId="7148"/>
    <cellStyle name="Vejica 2 2 2 3 4 6 2 2" xfId="21306"/>
    <cellStyle name="Vejica 2 2 2 3 4 6 3" xfId="11374"/>
    <cellStyle name="Vejica 2 2 2 3 4 6 3 2" xfId="25532"/>
    <cellStyle name="Vejica 2 2 2 3 4 6 4" xfId="15632"/>
    <cellStyle name="Vejica 2 2 2 3 4 7" xfId="1546"/>
    <cellStyle name="Vejica 2 2 2 3 4 7 2" xfId="18488"/>
    <cellStyle name="Vejica 2 2 2 3 4 8" xfId="5772"/>
    <cellStyle name="Vejica 2 2 2 3 4 8 2" xfId="19930"/>
    <cellStyle name="Vejica 2 2 2 3 4 9" xfId="9998"/>
    <cellStyle name="Vejica 2 2 2 3 4 9 2" xfId="24156"/>
    <cellStyle name="Vejica 2 2 2 3 5" xfId="165"/>
    <cellStyle name="Vejica 2 2 2 3 5 2" xfId="550"/>
    <cellStyle name="Vejica 2 2 2 3 5 2 2" xfId="1254"/>
    <cellStyle name="Vejica 2 2 2 3 5 2 2 2" xfId="5515"/>
    <cellStyle name="Vejica 2 2 2 3 5 2 2 2 2" xfId="9741"/>
    <cellStyle name="Vejica 2 2 2 3 5 2 2 2 2 2" xfId="23899"/>
    <cellStyle name="Vejica 2 2 2 3 5 2 2 2 3" xfId="13967"/>
    <cellStyle name="Vejica 2 2 2 3 5 2 2 2 3 2" xfId="28125"/>
    <cellStyle name="Vejica 2 2 2 3 5 2 2 2 4" xfId="18225"/>
    <cellStyle name="Vejica 2 2 2 3 5 2 2 3" xfId="4107"/>
    <cellStyle name="Vejica 2 2 2 3 5 2 2 3 2" xfId="8333"/>
    <cellStyle name="Vejica 2 2 2 3 5 2 2 3 2 2" xfId="22491"/>
    <cellStyle name="Vejica 2 2 2 3 5 2 2 3 3" xfId="12559"/>
    <cellStyle name="Vejica 2 2 2 3 5 2 2 3 3 2" xfId="26717"/>
    <cellStyle name="Vejica 2 2 2 3 5 2 2 3 4" xfId="16817"/>
    <cellStyle name="Vejica 2 2 2 3 5 2 2 4" xfId="2699"/>
    <cellStyle name="Vejica 2 2 2 3 5 2 2 4 2" xfId="19641"/>
    <cellStyle name="Vejica 2 2 2 3 5 2 2 5" xfId="6925"/>
    <cellStyle name="Vejica 2 2 2 3 5 2 2 5 2" xfId="21083"/>
    <cellStyle name="Vejica 2 2 2 3 5 2 2 6" xfId="11151"/>
    <cellStyle name="Vejica 2 2 2 3 5 2 2 6 2" xfId="25309"/>
    <cellStyle name="Vejica 2 2 2 3 5 2 2 7" xfId="15409"/>
    <cellStyle name="Vejica 2 2 2 3 5 2 3" xfId="4811"/>
    <cellStyle name="Vejica 2 2 2 3 5 2 3 2" xfId="9037"/>
    <cellStyle name="Vejica 2 2 2 3 5 2 3 2 2" xfId="23195"/>
    <cellStyle name="Vejica 2 2 2 3 5 2 3 3" xfId="13263"/>
    <cellStyle name="Vejica 2 2 2 3 5 2 3 3 2" xfId="27421"/>
    <cellStyle name="Vejica 2 2 2 3 5 2 3 4" xfId="17521"/>
    <cellStyle name="Vejica 2 2 2 3 5 2 4" xfId="3403"/>
    <cellStyle name="Vejica 2 2 2 3 5 2 4 2" xfId="7629"/>
    <cellStyle name="Vejica 2 2 2 3 5 2 4 2 2" xfId="21787"/>
    <cellStyle name="Vejica 2 2 2 3 5 2 4 3" xfId="11855"/>
    <cellStyle name="Vejica 2 2 2 3 5 2 4 3 2" xfId="26013"/>
    <cellStyle name="Vejica 2 2 2 3 5 2 4 4" xfId="16113"/>
    <cellStyle name="Vejica 2 2 2 3 5 2 5" xfId="1995"/>
    <cellStyle name="Vejica 2 2 2 3 5 2 5 2" xfId="18937"/>
    <cellStyle name="Vejica 2 2 2 3 5 2 6" xfId="6221"/>
    <cellStyle name="Vejica 2 2 2 3 5 2 6 2" xfId="20379"/>
    <cellStyle name="Vejica 2 2 2 3 5 2 7" xfId="10447"/>
    <cellStyle name="Vejica 2 2 2 3 5 2 7 2" xfId="24605"/>
    <cellStyle name="Vejica 2 2 2 3 5 2 8" xfId="14705"/>
    <cellStyle name="Vejica 2 2 2 3 5 3" xfId="902"/>
    <cellStyle name="Vejica 2 2 2 3 5 3 2" xfId="5163"/>
    <cellStyle name="Vejica 2 2 2 3 5 3 2 2" xfId="9389"/>
    <cellStyle name="Vejica 2 2 2 3 5 3 2 2 2" xfId="23547"/>
    <cellStyle name="Vejica 2 2 2 3 5 3 2 3" xfId="13615"/>
    <cellStyle name="Vejica 2 2 2 3 5 3 2 3 2" xfId="27773"/>
    <cellStyle name="Vejica 2 2 2 3 5 3 2 4" xfId="17873"/>
    <cellStyle name="Vejica 2 2 2 3 5 3 3" xfId="3755"/>
    <cellStyle name="Vejica 2 2 2 3 5 3 3 2" xfId="7981"/>
    <cellStyle name="Vejica 2 2 2 3 5 3 3 2 2" xfId="22139"/>
    <cellStyle name="Vejica 2 2 2 3 5 3 3 3" xfId="12207"/>
    <cellStyle name="Vejica 2 2 2 3 5 3 3 3 2" xfId="26365"/>
    <cellStyle name="Vejica 2 2 2 3 5 3 3 4" xfId="16465"/>
    <cellStyle name="Vejica 2 2 2 3 5 3 4" xfId="2347"/>
    <cellStyle name="Vejica 2 2 2 3 5 3 4 2" xfId="19289"/>
    <cellStyle name="Vejica 2 2 2 3 5 3 5" xfId="6573"/>
    <cellStyle name="Vejica 2 2 2 3 5 3 5 2" xfId="20731"/>
    <cellStyle name="Vejica 2 2 2 3 5 3 6" xfId="10799"/>
    <cellStyle name="Vejica 2 2 2 3 5 3 6 2" xfId="24957"/>
    <cellStyle name="Vejica 2 2 2 3 5 3 7" xfId="15057"/>
    <cellStyle name="Vejica 2 2 2 3 5 4" xfId="4427"/>
    <cellStyle name="Vejica 2 2 2 3 5 4 2" xfId="8653"/>
    <cellStyle name="Vejica 2 2 2 3 5 4 2 2" xfId="22811"/>
    <cellStyle name="Vejica 2 2 2 3 5 4 3" xfId="12879"/>
    <cellStyle name="Vejica 2 2 2 3 5 4 3 2" xfId="27037"/>
    <cellStyle name="Vejica 2 2 2 3 5 4 4" xfId="17137"/>
    <cellStyle name="Vejica 2 2 2 3 5 5" xfId="3019"/>
    <cellStyle name="Vejica 2 2 2 3 5 5 2" xfId="7245"/>
    <cellStyle name="Vejica 2 2 2 3 5 5 2 2" xfId="21403"/>
    <cellStyle name="Vejica 2 2 2 3 5 5 3" xfId="11471"/>
    <cellStyle name="Vejica 2 2 2 3 5 5 3 2" xfId="25629"/>
    <cellStyle name="Vejica 2 2 2 3 5 5 4" xfId="15729"/>
    <cellStyle name="Vejica 2 2 2 3 5 6" xfId="1611"/>
    <cellStyle name="Vejica 2 2 2 3 5 6 2" xfId="18553"/>
    <cellStyle name="Vejica 2 2 2 3 5 7" xfId="5837"/>
    <cellStyle name="Vejica 2 2 2 3 5 7 2" xfId="19995"/>
    <cellStyle name="Vejica 2 2 2 3 5 8" xfId="10063"/>
    <cellStyle name="Vejica 2 2 2 3 5 8 2" xfId="24221"/>
    <cellStyle name="Vejica 2 2 2 3 5 9" xfId="14321"/>
    <cellStyle name="Vejica 2 2 2 3 6" xfId="197"/>
    <cellStyle name="Vejica 2 2 2 3 6 2" xfId="422"/>
    <cellStyle name="Vejica 2 2 2 3 6 2 2" xfId="1126"/>
    <cellStyle name="Vejica 2 2 2 3 6 2 2 2" xfId="5387"/>
    <cellStyle name="Vejica 2 2 2 3 6 2 2 2 2" xfId="9613"/>
    <cellStyle name="Vejica 2 2 2 3 6 2 2 2 2 2" xfId="23771"/>
    <cellStyle name="Vejica 2 2 2 3 6 2 2 2 3" xfId="13839"/>
    <cellStyle name="Vejica 2 2 2 3 6 2 2 2 3 2" xfId="27997"/>
    <cellStyle name="Vejica 2 2 2 3 6 2 2 2 4" xfId="18097"/>
    <cellStyle name="Vejica 2 2 2 3 6 2 2 3" xfId="3979"/>
    <cellStyle name="Vejica 2 2 2 3 6 2 2 3 2" xfId="8205"/>
    <cellStyle name="Vejica 2 2 2 3 6 2 2 3 2 2" xfId="22363"/>
    <cellStyle name="Vejica 2 2 2 3 6 2 2 3 3" xfId="12431"/>
    <cellStyle name="Vejica 2 2 2 3 6 2 2 3 3 2" xfId="26589"/>
    <cellStyle name="Vejica 2 2 2 3 6 2 2 3 4" xfId="16689"/>
    <cellStyle name="Vejica 2 2 2 3 6 2 2 4" xfId="2571"/>
    <cellStyle name="Vejica 2 2 2 3 6 2 2 4 2" xfId="19513"/>
    <cellStyle name="Vejica 2 2 2 3 6 2 2 5" xfId="6797"/>
    <cellStyle name="Vejica 2 2 2 3 6 2 2 5 2" xfId="20955"/>
    <cellStyle name="Vejica 2 2 2 3 6 2 2 6" xfId="11023"/>
    <cellStyle name="Vejica 2 2 2 3 6 2 2 6 2" xfId="25181"/>
    <cellStyle name="Vejica 2 2 2 3 6 2 2 7" xfId="15281"/>
    <cellStyle name="Vejica 2 2 2 3 6 2 3" xfId="4683"/>
    <cellStyle name="Vejica 2 2 2 3 6 2 3 2" xfId="8909"/>
    <cellStyle name="Vejica 2 2 2 3 6 2 3 2 2" xfId="23067"/>
    <cellStyle name="Vejica 2 2 2 3 6 2 3 3" xfId="13135"/>
    <cellStyle name="Vejica 2 2 2 3 6 2 3 3 2" xfId="27293"/>
    <cellStyle name="Vejica 2 2 2 3 6 2 3 4" xfId="17393"/>
    <cellStyle name="Vejica 2 2 2 3 6 2 4" xfId="3275"/>
    <cellStyle name="Vejica 2 2 2 3 6 2 4 2" xfId="7501"/>
    <cellStyle name="Vejica 2 2 2 3 6 2 4 2 2" xfId="21659"/>
    <cellStyle name="Vejica 2 2 2 3 6 2 4 3" xfId="11727"/>
    <cellStyle name="Vejica 2 2 2 3 6 2 4 3 2" xfId="25885"/>
    <cellStyle name="Vejica 2 2 2 3 6 2 4 4" xfId="15985"/>
    <cellStyle name="Vejica 2 2 2 3 6 2 5" xfId="1867"/>
    <cellStyle name="Vejica 2 2 2 3 6 2 5 2" xfId="18809"/>
    <cellStyle name="Vejica 2 2 2 3 6 2 6" xfId="6093"/>
    <cellStyle name="Vejica 2 2 2 3 6 2 6 2" xfId="20251"/>
    <cellStyle name="Vejica 2 2 2 3 6 2 7" xfId="10319"/>
    <cellStyle name="Vejica 2 2 2 3 6 2 7 2" xfId="24477"/>
    <cellStyle name="Vejica 2 2 2 3 6 2 8" xfId="14577"/>
    <cellStyle name="Vejica 2 2 2 3 6 3" xfId="774"/>
    <cellStyle name="Vejica 2 2 2 3 6 3 2" xfId="5035"/>
    <cellStyle name="Vejica 2 2 2 3 6 3 2 2" xfId="9261"/>
    <cellStyle name="Vejica 2 2 2 3 6 3 2 2 2" xfId="23419"/>
    <cellStyle name="Vejica 2 2 2 3 6 3 2 3" xfId="13487"/>
    <cellStyle name="Vejica 2 2 2 3 6 3 2 3 2" xfId="27645"/>
    <cellStyle name="Vejica 2 2 2 3 6 3 2 4" xfId="17745"/>
    <cellStyle name="Vejica 2 2 2 3 6 3 3" xfId="3627"/>
    <cellStyle name="Vejica 2 2 2 3 6 3 3 2" xfId="7853"/>
    <cellStyle name="Vejica 2 2 2 3 6 3 3 2 2" xfId="22011"/>
    <cellStyle name="Vejica 2 2 2 3 6 3 3 3" xfId="12079"/>
    <cellStyle name="Vejica 2 2 2 3 6 3 3 3 2" xfId="26237"/>
    <cellStyle name="Vejica 2 2 2 3 6 3 3 4" xfId="16337"/>
    <cellStyle name="Vejica 2 2 2 3 6 3 4" xfId="2219"/>
    <cellStyle name="Vejica 2 2 2 3 6 3 4 2" xfId="19161"/>
    <cellStyle name="Vejica 2 2 2 3 6 3 5" xfId="6445"/>
    <cellStyle name="Vejica 2 2 2 3 6 3 5 2" xfId="20603"/>
    <cellStyle name="Vejica 2 2 2 3 6 3 6" xfId="10671"/>
    <cellStyle name="Vejica 2 2 2 3 6 3 6 2" xfId="24829"/>
    <cellStyle name="Vejica 2 2 2 3 6 3 7" xfId="14929"/>
    <cellStyle name="Vejica 2 2 2 3 6 4" xfId="4459"/>
    <cellStyle name="Vejica 2 2 2 3 6 4 2" xfId="8685"/>
    <cellStyle name="Vejica 2 2 2 3 6 4 2 2" xfId="22843"/>
    <cellStyle name="Vejica 2 2 2 3 6 4 3" xfId="12911"/>
    <cellStyle name="Vejica 2 2 2 3 6 4 3 2" xfId="27069"/>
    <cellStyle name="Vejica 2 2 2 3 6 4 4" xfId="17169"/>
    <cellStyle name="Vejica 2 2 2 3 6 5" xfId="3051"/>
    <cellStyle name="Vejica 2 2 2 3 6 5 2" xfId="7277"/>
    <cellStyle name="Vejica 2 2 2 3 6 5 2 2" xfId="21435"/>
    <cellStyle name="Vejica 2 2 2 3 6 5 3" xfId="11503"/>
    <cellStyle name="Vejica 2 2 2 3 6 5 3 2" xfId="25661"/>
    <cellStyle name="Vejica 2 2 2 3 6 5 4" xfId="15761"/>
    <cellStyle name="Vejica 2 2 2 3 6 6" xfId="1643"/>
    <cellStyle name="Vejica 2 2 2 3 6 6 2" xfId="18585"/>
    <cellStyle name="Vejica 2 2 2 3 6 7" xfId="5869"/>
    <cellStyle name="Vejica 2 2 2 3 6 7 2" xfId="20027"/>
    <cellStyle name="Vejica 2 2 2 3 6 8" xfId="10095"/>
    <cellStyle name="Vejica 2 2 2 3 6 8 2" xfId="24253"/>
    <cellStyle name="Vejica 2 2 2 3 6 9" xfId="14353"/>
    <cellStyle name="Vejica 2 2 2 3 7" xfId="345"/>
    <cellStyle name="Vejica 2 2 2 3 7 2" xfId="697"/>
    <cellStyle name="Vejica 2 2 2 3 7 2 2" xfId="1401"/>
    <cellStyle name="Vejica 2 2 2 3 7 2 2 2" xfId="5662"/>
    <cellStyle name="Vejica 2 2 2 3 7 2 2 2 2" xfId="9888"/>
    <cellStyle name="Vejica 2 2 2 3 7 2 2 2 2 2" xfId="24046"/>
    <cellStyle name="Vejica 2 2 2 3 7 2 2 2 3" xfId="14114"/>
    <cellStyle name="Vejica 2 2 2 3 7 2 2 2 3 2" xfId="28272"/>
    <cellStyle name="Vejica 2 2 2 3 7 2 2 2 4" xfId="18372"/>
    <cellStyle name="Vejica 2 2 2 3 7 2 2 3" xfId="4254"/>
    <cellStyle name="Vejica 2 2 2 3 7 2 2 3 2" xfId="8480"/>
    <cellStyle name="Vejica 2 2 2 3 7 2 2 3 2 2" xfId="22638"/>
    <cellStyle name="Vejica 2 2 2 3 7 2 2 3 3" xfId="12706"/>
    <cellStyle name="Vejica 2 2 2 3 7 2 2 3 3 2" xfId="26864"/>
    <cellStyle name="Vejica 2 2 2 3 7 2 2 3 4" xfId="16964"/>
    <cellStyle name="Vejica 2 2 2 3 7 2 2 4" xfId="2846"/>
    <cellStyle name="Vejica 2 2 2 3 7 2 2 4 2" xfId="19788"/>
    <cellStyle name="Vejica 2 2 2 3 7 2 2 5" xfId="7072"/>
    <cellStyle name="Vejica 2 2 2 3 7 2 2 5 2" xfId="21230"/>
    <cellStyle name="Vejica 2 2 2 3 7 2 2 6" xfId="11298"/>
    <cellStyle name="Vejica 2 2 2 3 7 2 2 6 2" xfId="25456"/>
    <cellStyle name="Vejica 2 2 2 3 7 2 2 7" xfId="15556"/>
    <cellStyle name="Vejica 2 2 2 3 7 2 3" xfId="4958"/>
    <cellStyle name="Vejica 2 2 2 3 7 2 3 2" xfId="9184"/>
    <cellStyle name="Vejica 2 2 2 3 7 2 3 2 2" xfId="23342"/>
    <cellStyle name="Vejica 2 2 2 3 7 2 3 3" xfId="13410"/>
    <cellStyle name="Vejica 2 2 2 3 7 2 3 3 2" xfId="27568"/>
    <cellStyle name="Vejica 2 2 2 3 7 2 3 4" xfId="17668"/>
    <cellStyle name="Vejica 2 2 2 3 7 2 4" xfId="3550"/>
    <cellStyle name="Vejica 2 2 2 3 7 2 4 2" xfId="7776"/>
    <cellStyle name="Vejica 2 2 2 3 7 2 4 2 2" xfId="21934"/>
    <cellStyle name="Vejica 2 2 2 3 7 2 4 3" xfId="12002"/>
    <cellStyle name="Vejica 2 2 2 3 7 2 4 3 2" xfId="26160"/>
    <cellStyle name="Vejica 2 2 2 3 7 2 4 4" xfId="16260"/>
    <cellStyle name="Vejica 2 2 2 3 7 2 5" xfId="2142"/>
    <cellStyle name="Vejica 2 2 2 3 7 2 5 2" xfId="19084"/>
    <cellStyle name="Vejica 2 2 2 3 7 2 6" xfId="6368"/>
    <cellStyle name="Vejica 2 2 2 3 7 2 6 2" xfId="20526"/>
    <cellStyle name="Vejica 2 2 2 3 7 2 7" xfId="10594"/>
    <cellStyle name="Vejica 2 2 2 3 7 2 7 2" xfId="24752"/>
    <cellStyle name="Vejica 2 2 2 3 7 2 8" xfId="14852"/>
    <cellStyle name="Vejica 2 2 2 3 7 3" xfId="1049"/>
    <cellStyle name="Vejica 2 2 2 3 7 3 2" xfId="5310"/>
    <cellStyle name="Vejica 2 2 2 3 7 3 2 2" xfId="9536"/>
    <cellStyle name="Vejica 2 2 2 3 7 3 2 2 2" xfId="23694"/>
    <cellStyle name="Vejica 2 2 2 3 7 3 2 3" xfId="13762"/>
    <cellStyle name="Vejica 2 2 2 3 7 3 2 3 2" xfId="27920"/>
    <cellStyle name="Vejica 2 2 2 3 7 3 2 4" xfId="18020"/>
    <cellStyle name="Vejica 2 2 2 3 7 3 3" xfId="3902"/>
    <cellStyle name="Vejica 2 2 2 3 7 3 3 2" xfId="8128"/>
    <cellStyle name="Vejica 2 2 2 3 7 3 3 2 2" xfId="22286"/>
    <cellStyle name="Vejica 2 2 2 3 7 3 3 3" xfId="12354"/>
    <cellStyle name="Vejica 2 2 2 3 7 3 3 3 2" xfId="26512"/>
    <cellStyle name="Vejica 2 2 2 3 7 3 3 4" xfId="16612"/>
    <cellStyle name="Vejica 2 2 2 3 7 3 4" xfId="2494"/>
    <cellStyle name="Vejica 2 2 2 3 7 3 4 2" xfId="19436"/>
    <cellStyle name="Vejica 2 2 2 3 7 3 5" xfId="6720"/>
    <cellStyle name="Vejica 2 2 2 3 7 3 5 2" xfId="20878"/>
    <cellStyle name="Vejica 2 2 2 3 7 3 6" xfId="10946"/>
    <cellStyle name="Vejica 2 2 2 3 7 3 6 2" xfId="25104"/>
    <cellStyle name="Vejica 2 2 2 3 7 3 7" xfId="15204"/>
    <cellStyle name="Vejica 2 2 2 3 7 4" xfId="4606"/>
    <cellStyle name="Vejica 2 2 2 3 7 4 2" xfId="8832"/>
    <cellStyle name="Vejica 2 2 2 3 7 4 2 2" xfId="22990"/>
    <cellStyle name="Vejica 2 2 2 3 7 4 3" xfId="13058"/>
    <cellStyle name="Vejica 2 2 2 3 7 4 3 2" xfId="27216"/>
    <cellStyle name="Vejica 2 2 2 3 7 4 4" xfId="17316"/>
    <cellStyle name="Vejica 2 2 2 3 7 5" xfId="3198"/>
    <cellStyle name="Vejica 2 2 2 3 7 5 2" xfId="7424"/>
    <cellStyle name="Vejica 2 2 2 3 7 5 2 2" xfId="21582"/>
    <cellStyle name="Vejica 2 2 2 3 7 5 3" xfId="11650"/>
    <cellStyle name="Vejica 2 2 2 3 7 5 3 2" xfId="25808"/>
    <cellStyle name="Vejica 2 2 2 3 7 5 4" xfId="15908"/>
    <cellStyle name="Vejica 2 2 2 3 7 6" xfId="1790"/>
    <cellStyle name="Vejica 2 2 2 3 7 6 2" xfId="18732"/>
    <cellStyle name="Vejica 2 2 2 3 7 7" xfId="6016"/>
    <cellStyle name="Vejica 2 2 2 3 7 7 2" xfId="20174"/>
    <cellStyle name="Vejica 2 2 2 3 7 8" xfId="10242"/>
    <cellStyle name="Vejica 2 2 2 3 7 8 2" xfId="24400"/>
    <cellStyle name="Vejica 2 2 2 3 7 9" xfId="14500"/>
    <cellStyle name="Vejica 2 2 2 3 8" xfId="390"/>
    <cellStyle name="Vejica 2 2 2 3 8 2" xfId="1094"/>
    <cellStyle name="Vejica 2 2 2 3 8 2 2" xfId="5355"/>
    <cellStyle name="Vejica 2 2 2 3 8 2 2 2" xfId="9581"/>
    <cellStyle name="Vejica 2 2 2 3 8 2 2 2 2" xfId="23739"/>
    <cellStyle name="Vejica 2 2 2 3 8 2 2 3" xfId="13807"/>
    <cellStyle name="Vejica 2 2 2 3 8 2 2 3 2" xfId="27965"/>
    <cellStyle name="Vejica 2 2 2 3 8 2 2 4" xfId="18065"/>
    <cellStyle name="Vejica 2 2 2 3 8 2 3" xfId="3947"/>
    <cellStyle name="Vejica 2 2 2 3 8 2 3 2" xfId="8173"/>
    <cellStyle name="Vejica 2 2 2 3 8 2 3 2 2" xfId="22331"/>
    <cellStyle name="Vejica 2 2 2 3 8 2 3 3" xfId="12399"/>
    <cellStyle name="Vejica 2 2 2 3 8 2 3 3 2" xfId="26557"/>
    <cellStyle name="Vejica 2 2 2 3 8 2 3 4" xfId="16657"/>
    <cellStyle name="Vejica 2 2 2 3 8 2 4" xfId="2539"/>
    <cellStyle name="Vejica 2 2 2 3 8 2 4 2" xfId="19481"/>
    <cellStyle name="Vejica 2 2 2 3 8 2 5" xfId="6765"/>
    <cellStyle name="Vejica 2 2 2 3 8 2 5 2" xfId="20923"/>
    <cellStyle name="Vejica 2 2 2 3 8 2 6" xfId="10991"/>
    <cellStyle name="Vejica 2 2 2 3 8 2 6 2" xfId="25149"/>
    <cellStyle name="Vejica 2 2 2 3 8 2 7" xfId="15249"/>
    <cellStyle name="Vejica 2 2 2 3 8 3" xfId="4651"/>
    <cellStyle name="Vejica 2 2 2 3 8 3 2" xfId="8877"/>
    <cellStyle name="Vejica 2 2 2 3 8 3 2 2" xfId="23035"/>
    <cellStyle name="Vejica 2 2 2 3 8 3 3" xfId="13103"/>
    <cellStyle name="Vejica 2 2 2 3 8 3 3 2" xfId="27261"/>
    <cellStyle name="Vejica 2 2 2 3 8 3 4" xfId="17361"/>
    <cellStyle name="Vejica 2 2 2 3 8 4" xfId="3243"/>
    <cellStyle name="Vejica 2 2 2 3 8 4 2" xfId="7469"/>
    <cellStyle name="Vejica 2 2 2 3 8 4 2 2" xfId="21627"/>
    <cellStyle name="Vejica 2 2 2 3 8 4 3" xfId="11695"/>
    <cellStyle name="Vejica 2 2 2 3 8 4 3 2" xfId="25853"/>
    <cellStyle name="Vejica 2 2 2 3 8 4 4" xfId="15953"/>
    <cellStyle name="Vejica 2 2 2 3 8 5" xfId="1835"/>
    <cellStyle name="Vejica 2 2 2 3 8 5 2" xfId="18777"/>
    <cellStyle name="Vejica 2 2 2 3 8 6" xfId="6061"/>
    <cellStyle name="Vejica 2 2 2 3 8 6 2" xfId="20219"/>
    <cellStyle name="Vejica 2 2 2 3 8 7" xfId="10287"/>
    <cellStyle name="Vejica 2 2 2 3 8 7 2" xfId="24445"/>
    <cellStyle name="Vejica 2 2 2 3 8 8" xfId="14545"/>
    <cellStyle name="Vejica 2 2 2 3 9" xfId="742"/>
    <cellStyle name="Vejica 2 2 2 3 9 2" xfId="5003"/>
    <cellStyle name="Vejica 2 2 2 3 9 2 2" xfId="9229"/>
    <cellStyle name="Vejica 2 2 2 3 9 2 2 2" xfId="23387"/>
    <cellStyle name="Vejica 2 2 2 3 9 2 3" xfId="13455"/>
    <cellStyle name="Vejica 2 2 2 3 9 2 3 2" xfId="27613"/>
    <cellStyle name="Vejica 2 2 2 3 9 2 4" xfId="17713"/>
    <cellStyle name="Vejica 2 2 2 3 9 3" xfId="3595"/>
    <cellStyle name="Vejica 2 2 2 3 9 3 2" xfId="7821"/>
    <cellStyle name="Vejica 2 2 2 3 9 3 2 2" xfId="21979"/>
    <cellStyle name="Vejica 2 2 2 3 9 3 3" xfId="12047"/>
    <cellStyle name="Vejica 2 2 2 3 9 3 3 2" xfId="26205"/>
    <cellStyle name="Vejica 2 2 2 3 9 3 4" xfId="16305"/>
    <cellStyle name="Vejica 2 2 2 3 9 4" xfId="2187"/>
    <cellStyle name="Vejica 2 2 2 3 9 4 2" xfId="19129"/>
    <cellStyle name="Vejica 2 2 2 3 9 5" xfId="6413"/>
    <cellStyle name="Vejica 2 2 2 3 9 5 2" xfId="20571"/>
    <cellStyle name="Vejica 2 2 2 3 9 6" xfId="10639"/>
    <cellStyle name="Vejica 2 2 2 3 9 6 2" xfId="24797"/>
    <cellStyle name="Vejica 2 2 2 3 9 7" xfId="14897"/>
    <cellStyle name="Vejica 2 2 2 4" xfId="84"/>
    <cellStyle name="Vejica 2 2 2 4 10" xfId="9950"/>
    <cellStyle name="Vejica 2 2 2 4 10 2" xfId="24108"/>
    <cellStyle name="Vejica 2 2 2 4 11" xfId="14208"/>
    <cellStyle name="Vejica 2 2 2 4 2" xfId="244"/>
    <cellStyle name="Vejica 2 2 2 4 2 2" xfId="597"/>
    <cellStyle name="Vejica 2 2 2 4 2 2 2" xfId="1301"/>
    <cellStyle name="Vejica 2 2 2 4 2 2 2 2" xfId="5562"/>
    <cellStyle name="Vejica 2 2 2 4 2 2 2 2 2" xfId="9788"/>
    <cellStyle name="Vejica 2 2 2 4 2 2 2 2 2 2" xfId="23946"/>
    <cellStyle name="Vejica 2 2 2 4 2 2 2 2 3" xfId="14014"/>
    <cellStyle name="Vejica 2 2 2 4 2 2 2 2 3 2" xfId="28172"/>
    <cellStyle name="Vejica 2 2 2 4 2 2 2 2 4" xfId="18272"/>
    <cellStyle name="Vejica 2 2 2 4 2 2 2 3" xfId="4154"/>
    <cellStyle name="Vejica 2 2 2 4 2 2 2 3 2" xfId="8380"/>
    <cellStyle name="Vejica 2 2 2 4 2 2 2 3 2 2" xfId="22538"/>
    <cellStyle name="Vejica 2 2 2 4 2 2 2 3 3" xfId="12606"/>
    <cellStyle name="Vejica 2 2 2 4 2 2 2 3 3 2" xfId="26764"/>
    <cellStyle name="Vejica 2 2 2 4 2 2 2 3 4" xfId="16864"/>
    <cellStyle name="Vejica 2 2 2 4 2 2 2 4" xfId="2746"/>
    <cellStyle name="Vejica 2 2 2 4 2 2 2 4 2" xfId="19688"/>
    <cellStyle name="Vejica 2 2 2 4 2 2 2 5" xfId="6972"/>
    <cellStyle name="Vejica 2 2 2 4 2 2 2 5 2" xfId="21130"/>
    <cellStyle name="Vejica 2 2 2 4 2 2 2 6" xfId="11198"/>
    <cellStyle name="Vejica 2 2 2 4 2 2 2 6 2" xfId="25356"/>
    <cellStyle name="Vejica 2 2 2 4 2 2 2 7" xfId="15456"/>
    <cellStyle name="Vejica 2 2 2 4 2 2 3" xfId="4858"/>
    <cellStyle name="Vejica 2 2 2 4 2 2 3 2" xfId="9084"/>
    <cellStyle name="Vejica 2 2 2 4 2 2 3 2 2" xfId="23242"/>
    <cellStyle name="Vejica 2 2 2 4 2 2 3 3" xfId="13310"/>
    <cellStyle name="Vejica 2 2 2 4 2 2 3 3 2" xfId="27468"/>
    <cellStyle name="Vejica 2 2 2 4 2 2 3 4" xfId="17568"/>
    <cellStyle name="Vejica 2 2 2 4 2 2 4" xfId="3450"/>
    <cellStyle name="Vejica 2 2 2 4 2 2 4 2" xfId="7676"/>
    <cellStyle name="Vejica 2 2 2 4 2 2 4 2 2" xfId="21834"/>
    <cellStyle name="Vejica 2 2 2 4 2 2 4 3" xfId="11902"/>
    <cellStyle name="Vejica 2 2 2 4 2 2 4 3 2" xfId="26060"/>
    <cellStyle name="Vejica 2 2 2 4 2 2 4 4" xfId="16160"/>
    <cellStyle name="Vejica 2 2 2 4 2 2 5" xfId="2042"/>
    <cellStyle name="Vejica 2 2 2 4 2 2 5 2" xfId="18984"/>
    <cellStyle name="Vejica 2 2 2 4 2 2 6" xfId="6268"/>
    <cellStyle name="Vejica 2 2 2 4 2 2 6 2" xfId="20426"/>
    <cellStyle name="Vejica 2 2 2 4 2 2 7" xfId="10494"/>
    <cellStyle name="Vejica 2 2 2 4 2 2 7 2" xfId="24652"/>
    <cellStyle name="Vejica 2 2 2 4 2 2 8" xfId="14752"/>
    <cellStyle name="Vejica 2 2 2 4 2 3" xfId="949"/>
    <cellStyle name="Vejica 2 2 2 4 2 3 2" xfId="5210"/>
    <cellStyle name="Vejica 2 2 2 4 2 3 2 2" xfId="9436"/>
    <cellStyle name="Vejica 2 2 2 4 2 3 2 2 2" xfId="23594"/>
    <cellStyle name="Vejica 2 2 2 4 2 3 2 3" xfId="13662"/>
    <cellStyle name="Vejica 2 2 2 4 2 3 2 3 2" xfId="27820"/>
    <cellStyle name="Vejica 2 2 2 4 2 3 2 4" xfId="17920"/>
    <cellStyle name="Vejica 2 2 2 4 2 3 3" xfId="3802"/>
    <cellStyle name="Vejica 2 2 2 4 2 3 3 2" xfId="8028"/>
    <cellStyle name="Vejica 2 2 2 4 2 3 3 2 2" xfId="22186"/>
    <cellStyle name="Vejica 2 2 2 4 2 3 3 3" xfId="12254"/>
    <cellStyle name="Vejica 2 2 2 4 2 3 3 3 2" xfId="26412"/>
    <cellStyle name="Vejica 2 2 2 4 2 3 3 4" xfId="16512"/>
    <cellStyle name="Vejica 2 2 2 4 2 3 4" xfId="2394"/>
    <cellStyle name="Vejica 2 2 2 4 2 3 4 2" xfId="19336"/>
    <cellStyle name="Vejica 2 2 2 4 2 3 5" xfId="6620"/>
    <cellStyle name="Vejica 2 2 2 4 2 3 5 2" xfId="20778"/>
    <cellStyle name="Vejica 2 2 2 4 2 3 6" xfId="10846"/>
    <cellStyle name="Vejica 2 2 2 4 2 3 6 2" xfId="25004"/>
    <cellStyle name="Vejica 2 2 2 4 2 3 7" xfId="15104"/>
    <cellStyle name="Vejica 2 2 2 4 2 4" xfId="4506"/>
    <cellStyle name="Vejica 2 2 2 4 2 4 2" xfId="8732"/>
    <cellStyle name="Vejica 2 2 2 4 2 4 2 2" xfId="22890"/>
    <cellStyle name="Vejica 2 2 2 4 2 4 3" xfId="12958"/>
    <cellStyle name="Vejica 2 2 2 4 2 4 3 2" xfId="27116"/>
    <cellStyle name="Vejica 2 2 2 4 2 4 4" xfId="17216"/>
    <cellStyle name="Vejica 2 2 2 4 2 5" xfId="3098"/>
    <cellStyle name="Vejica 2 2 2 4 2 5 2" xfId="7324"/>
    <cellStyle name="Vejica 2 2 2 4 2 5 2 2" xfId="21482"/>
    <cellStyle name="Vejica 2 2 2 4 2 5 3" xfId="11550"/>
    <cellStyle name="Vejica 2 2 2 4 2 5 3 2" xfId="25708"/>
    <cellStyle name="Vejica 2 2 2 4 2 5 4" xfId="15808"/>
    <cellStyle name="Vejica 2 2 2 4 2 6" xfId="1690"/>
    <cellStyle name="Vejica 2 2 2 4 2 6 2" xfId="18632"/>
    <cellStyle name="Vejica 2 2 2 4 2 7" xfId="5916"/>
    <cellStyle name="Vejica 2 2 2 4 2 7 2" xfId="20074"/>
    <cellStyle name="Vejica 2 2 2 4 2 8" xfId="10142"/>
    <cellStyle name="Vejica 2 2 2 4 2 8 2" xfId="24300"/>
    <cellStyle name="Vejica 2 2 2 4 2 9" xfId="14400"/>
    <cellStyle name="Vejica 2 2 2 4 3" xfId="360"/>
    <cellStyle name="Vejica 2 2 2 4 3 2" xfId="712"/>
    <cellStyle name="Vejica 2 2 2 4 3 2 2" xfId="1416"/>
    <cellStyle name="Vejica 2 2 2 4 3 2 2 2" xfId="5677"/>
    <cellStyle name="Vejica 2 2 2 4 3 2 2 2 2" xfId="9903"/>
    <cellStyle name="Vejica 2 2 2 4 3 2 2 2 2 2" xfId="24061"/>
    <cellStyle name="Vejica 2 2 2 4 3 2 2 2 3" xfId="14129"/>
    <cellStyle name="Vejica 2 2 2 4 3 2 2 2 3 2" xfId="28287"/>
    <cellStyle name="Vejica 2 2 2 4 3 2 2 2 4" xfId="18387"/>
    <cellStyle name="Vejica 2 2 2 4 3 2 2 3" xfId="4269"/>
    <cellStyle name="Vejica 2 2 2 4 3 2 2 3 2" xfId="8495"/>
    <cellStyle name="Vejica 2 2 2 4 3 2 2 3 2 2" xfId="22653"/>
    <cellStyle name="Vejica 2 2 2 4 3 2 2 3 3" xfId="12721"/>
    <cellStyle name="Vejica 2 2 2 4 3 2 2 3 3 2" xfId="26879"/>
    <cellStyle name="Vejica 2 2 2 4 3 2 2 3 4" xfId="16979"/>
    <cellStyle name="Vejica 2 2 2 4 3 2 2 4" xfId="2861"/>
    <cellStyle name="Vejica 2 2 2 4 3 2 2 4 2" xfId="19803"/>
    <cellStyle name="Vejica 2 2 2 4 3 2 2 5" xfId="7087"/>
    <cellStyle name="Vejica 2 2 2 4 3 2 2 5 2" xfId="21245"/>
    <cellStyle name="Vejica 2 2 2 4 3 2 2 6" xfId="11313"/>
    <cellStyle name="Vejica 2 2 2 4 3 2 2 6 2" xfId="25471"/>
    <cellStyle name="Vejica 2 2 2 4 3 2 2 7" xfId="15571"/>
    <cellStyle name="Vejica 2 2 2 4 3 2 3" xfId="4973"/>
    <cellStyle name="Vejica 2 2 2 4 3 2 3 2" xfId="9199"/>
    <cellStyle name="Vejica 2 2 2 4 3 2 3 2 2" xfId="23357"/>
    <cellStyle name="Vejica 2 2 2 4 3 2 3 3" xfId="13425"/>
    <cellStyle name="Vejica 2 2 2 4 3 2 3 3 2" xfId="27583"/>
    <cellStyle name="Vejica 2 2 2 4 3 2 3 4" xfId="17683"/>
    <cellStyle name="Vejica 2 2 2 4 3 2 4" xfId="3565"/>
    <cellStyle name="Vejica 2 2 2 4 3 2 4 2" xfId="7791"/>
    <cellStyle name="Vejica 2 2 2 4 3 2 4 2 2" xfId="21949"/>
    <cellStyle name="Vejica 2 2 2 4 3 2 4 3" xfId="12017"/>
    <cellStyle name="Vejica 2 2 2 4 3 2 4 3 2" xfId="26175"/>
    <cellStyle name="Vejica 2 2 2 4 3 2 4 4" xfId="16275"/>
    <cellStyle name="Vejica 2 2 2 4 3 2 5" xfId="2157"/>
    <cellStyle name="Vejica 2 2 2 4 3 2 5 2" xfId="19099"/>
    <cellStyle name="Vejica 2 2 2 4 3 2 6" xfId="6383"/>
    <cellStyle name="Vejica 2 2 2 4 3 2 6 2" xfId="20541"/>
    <cellStyle name="Vejica 2 2 2 4 3 2 7" xfId="10609"/>
    <cellStyle name="Vejica 2 2 2 4 3 2 7 2" xfId="24767"/>
    <cellStyle name="Vejica 2 2 2 4 3 2 8" xfId="14867"/>
    <cellStyle name="Vejica 2 2 2 4 3 3" xfId="1064"/>
    <cellStyle name="Vejica 2 2 2 4 3 3 2" xfId="5325"/>
    <cellStyle name="Vejica 2 2 2 4 3 3 2 2" xfId="9551"/>
    <cellStyle name="Vejica 2 2 2 4 3 3 2 2 2" xfId="23709"/>
    <cellStyle name="Vejica 2 2 2 4 3 3 2 3" xfId="13777"/>
    <cellStyle name="Vejica 2 2 2 4 3 3 2 3 2" xfId="27935"/>
    <cellStyle name="Vejica 2 2 2 4 3 3 2 4" xfId="18035"/>
    <cellStyle name="Vejica 2 2 2 4 3 3 3" xfId="3917"/>
    <cellStyle name="Vejica 2 2 2 4 3 3 3 2" xfId="8143"/>
    <cellStyle name="Vejica 2 2 2 4 3 3 3 2 2" xfId="22301"/>
    <cellStyle name="Vejica 2 2 2 4 3 3 3 3" xfId="12369"/>
    <cellStyle name="Vejica 2 2 2 4 3 3 3 3 2" xfId="26527"/>
    <cellStyle name="Vejica 2 2 2 4 3 3 3 4" xfId="16627"/>
    <cellStyle name="Vejica 2 2 2 4 3 3 4" xfId="2509"/>
    <cellStyle name="Vejica 2 2 2 4 3 3 4 2" xfId="19451"/>
    <cellStyle name="Vejica 2 2 2 4 3 3 5" xfId="6735"/>
    <cellStyle name="Vejica 2 2 2 4 3 3 5 2" xfId="20893"/>
    <cellStyle name="Vejica 2 2 2 4 3 3 6" xfId="10961"/>
    <cellStyle name="Vejica 2 2 2 4 3 3 6 2" xfId="25119"/>
    <cellStyle name="Vejica 2 2 2 4 3 3 7" xfId="15219"/>
    <cellStyle name="Vejica 2 2 2 4 3 4" xfId="4621"/>
    <cellStyle name="Vejica 2 2 2 4 3 4 2" xfId="8847"/>
    <cellStyle name="Vejica 2 2 2 4 3 4 2 2" xfId="23005"/>
    <cellStyle name="Vejica 2 2 2 4 3 4 3" xfId="13073"/>
    <cellStyle name="Vejica 2 2 2 4 3 4 3 2" xfId="27231"/>
    <cellStyle name="Vejica 2 2 2 4 3 4 4" xfId="17331"/>
    <cellStyle name="Vejica 2 2 2 4 3 5" xfId="3213"/>
    <cellStyle name="Vejica 2 2 2 4 3 5 2" xfId="7439"/>
    <cellStyle name="Vejica 2 2 2 4 3 5 2 2" xfId="21597"/>
    <cellStyle name="Vejica 2 2 2 4 3 5 3" xfId="11665"/>
    <cellStyle name="Vejica 2 2 2 4 3 5 3 2" xfId="25823"/>
    <cellStyle name="Vejica 2 2 2 4 3 5 4" xfId="15923"/>
    <cellStyle name="Vejica 2 2 2 4 3 6" xfId="1805"/>
    <cellStyle name="Vejica 2 2 2 4 3 6 2" xfId="18747"/>
    <cellStyle name="Vejica 2 2 2 4 3 7" xfId="6031"/>
    <cellStyle name="Vejica 2 2 2 4 3 7 2" xfId="20189"/>
    <cellStyle name="Vejica 2 2 2 4 3 8" xfId="10257"/>
    <cellStyle name="Vejica 2 2 2 4 3 8 2" xfId="24415"/>
    <cellStyle name="Vejica 2 2 2 4 3 9" xfId="14515"/>
    <cellStyle name="Vejica 2 2 2 4 4" xfId="469"/>
    <cellStyle name="Vejica 2 2 2 4 4 2" xfId="1173"/>
    <cellStyle name="Vejica 2 2 2 4 4 2 2" xfId="5434"/>
    <cellStyle name="Vejica 2 2 2 4 4 2 2 2" xfId="9660"/>
    <cellStyle name="Vejica 2 2 2 4 4 2 2 2 2" xfId="23818"/>
    <cellStyle name="Vejica 2 2 2 4 4 2 2 3" xfId="13886"/>
    <cellStyle name="Vejica 2 2 2 4 4 2 2 3 2" xfId="28044"/>
    <cellStyle name="Vejica 2 2 2 4 4 2 2 4" xfId="18144"/>
    <cellStyle name="Vejica 2 2 2 4 4 2 3" xfId="4026"/>
    <cellStyle name="Vejica 2 2 2 4 4 2 3 2" xfId="8252"/>
    <cellStyle name="Vejica 2 2 2 4 4 2 3 2 2" xfId="22410"/>
    <cellStyle name="Vejica 2 2 2 4 4 2 3 3" xfId="12478"/>
    <cellStyle name="Vejica 2 2 2 4 4 2 3 3 2" xfId="26636"/>
    <cellStyle name="Vejica 2 2 2 4 4 2 3 4" xfId="16736"/>
    <cellStyle name="Vejica 2 2 2 4 4 2 4" xfId="2618"/>
    <cellStyle name="Vejica 2 2 2 4 4 2 4 2" xfId="19560"/>
    <cellStyle name="Vejica 2 2 2 4 4 2 5" xfId="6844"/>
    <cellStyle name="Vejica 2 2 2 4 4 2 5 2" xfId="21002"/>
    <cellStyle name="Vejica 2 2 2 4 4 2 6" xfId="11070"/>
    <cellStyle name="Vejica 2 2 2 4 4 2 6 2" xfId="25228"/>
    <cellStyle name="Vejica 2 2 2 4 4 2 7" xfId="15328"/>
    <cellStyle name="Vejica 2 2 2 4 4 3" xfId="4730"/>
    <cellStyle name="Vejica 2 2 2 4 4 3 2" xfId="8956"/>
    <cellStyle name="Vejica 2 2 2 4 4 3 2 2" xfId="23114"/>
    <cellStyle name="Vejica 2 2 2 4 4 3 3" xfId="13182"/>
    <cellStyle name="Vejica 2 2 2 4 4 3 3 2" xfId="27340"/>
    <cellStyle name="Vejica 2 2 2 4 4 3 4" xfId="17440"/>
    <cellStyle name="Vejica 2 2 2 4 4 4" xfId="3322"/>
    <cellStyle name="Vejica 2 2 2 4 4 4 2" xfId="7548"/>
    <cellStyle name="Vejica 2 2 2 4 4 4 2 2" xfId="21706"/>
    <cellStyle name="Vejica 2 2 2 4 4 4 3" xfId="11774"/>
    <cellStyle name="Vejica 2 2 2 4 4 4 3 2" xfId="25932"/>
    <cellStyle name="Vejica 2 2 2 4 4 4 4" xfId="16032"/>
    <cellStyle name="Vejica 2 2 2 4 4 5" xfId="1914"/>
    <cellStyle name="Vejica 2 2 2 4 4 5 2" xfId="18856"/>
    <cellStyle name="Vejica 2 2 2 4 4 6" xfId="6140"/>
    <cellStyle name="Vejica 2 2 2 4 4 6 2" xfId="20298"/>
    <cellStyle name="Vejica 2 2 2 4 4 7" xfId="10366"/>
    <cellStyle name="Vejica 2 2 2 4 4 7 2" xfId="24524"/>
    <cellStyle name="Vejica 2 2 2 4 4 8" xfId="14624"/>
    <cellStyle name="Vejica 2 2 2 4 5" xfId="821"/>
    <cellStyle name="Vejica 2 2 2 4 5 2" xfId="5082"/>
    <cellStyle name="Vejica 2 2 2 4 5 2 2" xfId="9308"/>
    <cellStyle name="Vejica 2 2 2 4 5 2 2 2" xfId="23466"/>
    <cellStyle name="Vejica 2 2 2 4 5 2 3" xfId="13534"/>
    <cellStyle name="Vejica 2 2 2 4 5 2 3 2" xfId="27692"/>
    <cellStyle name="Vejica 2 2 2 4 5 2 4" xfId="17792"/>
    <cellStyle name="Vejica 2 2 2 4 5 3" xfId="3674"/>
    <cellStyle name="Vejica 2 2 2 4 5 3 2" xfId="7900"/>
    <cellStyle name="Vejica 2 2 2 4 5 3 2 2" xfId="22058"/>
    <cellStyle name="Vejica 2 2 2 4 5 3 3" xfId="12126"/>
    <cellStyle name="Vejica 2 2 2 4 5 3 3 2" xfId="26284"/>
    <cellStyle name="Vejica 2 2 2 4 5 3 4" xfId="16384"/>
    <cellStyle name="Vejica 2 2 2 4 5 4" xfId="2266"/>
    <cellStyle name="Vejica 2 2 2 4 5 4 2" xfId="19208"/>
    <cellStyle name="Vejica 2 2 2 4 5 5" xfId="6492"/>
    <cellStyle name="Vejica 2 2 2 4 5 5 2" xfId="20650"/>
    <cellStyle name="Vejica 2 2 2 4 5 6" xfId="10718"/>
    <cellStyle name="Vejica 2 2 2 4 5 6 2" xfId="24876"/>
    <cellStyle name="Vejica 2 2 2 4 5 7" xfId="14976"/>
    <cellStyle name="Vejica 2 2 2 4 6" xfId="4346"/>
    <cellStyle name="Vejica 2 2 2 4 6 2" xfId="8572"/>
    <cellStyle name="Vejica 2 2 2 4 6 2 2" xfId="22730"/>
    <cellStyle name="Vejica 2 2 2 4 6 3" xfId="12798"/>
    <cellStyle name="Vejica 2 2 2 4 6 3 2" xfId="26956"/>
    <cellStyle name="Vejica 2 2 2 4 6 4" xfId="17056"/>
    <cellStyle name="Vejica 2 2 2 4 7" xfId="2938"/>
    <cellStyle name="Vejica 2 2 2 4 7 2" xfId="7164"/>
    <cellStyle name="Vejica 2 2 2 4 7 2 2" xfId="21322"/>
    <cellStyle name="Vejica 2 2 2 4 7 3" xfId="11390"/>
    <cellStyle name="Vejica 2 2 2 4 7 3 2" xfId="25548"/>
    <cellStyle name="Vejica 2 2 2 4 7 4" xfId="15648"/>
    <cellStyle name="Vejica 2 2 2 4 8" xfId="1498"/>
    <cellStyle name="Vejica 2 2 2 4 8 2" xfId="18440"/>
    <cellStyle name="Vejica 2 2 2 4 9" xfId="5724"/>
    <cellStyle name="Vejica 2 2 2 4 9 2" xfId="19882"/>
    <cellStyle name="Vejica 2 2 2 5" xfId="116"/>
    <cellStyle name="Vejica 2 2 2 5 10" xfId="14272"/>
    <cellStyle name="Vejica 2 2 2 5 2" xfId="276"/>
    <cellStyle name="Vejica 2 2 2 5 2 2" xfId="629"/>
    <cellStyle name="Vejica 2 2 2 5 2 2 2" xfId="1333"/>
    <cellStyle name="Vejica 2 2 2 5 2 2 2 2" xfId="5594"/>
    <cellStyle name="Vejica 2 2 2 5 2 2 2 2 2" xfId="9820"/>
    <cellStyle name="Vejica 2 2 2 5 2 2 2 2 2 2" xfId="23978"/>
    <cellStyle name="Vejica 2 2 2 5 2 2 2 2 3" xfId="14046"/>
    <cellStyle name="Vejica 2 2 2 5 2 2 2 2 3 2" xfId="28204"/>
    <cellStyle name="Vejica 2 2 2 5 2 2 2 2 4" xfId="18304"/>
    <cellStyle name="Vejica 2 2 2 5 2 2 2 3" xfId="4186"/>
    <cellStyle name="Vejica 2 2 2 5 2 2 2 3 2" xfId="8412"/>
    <cellStyle name="Vejica 2 2 2 5 2 2 2 3 2 2" xfId="22570"/>
    <cellStyle name="Vejica 2 2 2 5 2 2 2 3 3" xfId="12638"/>
    <cellStyle name="Vejica 2 2 2 5 2 2 2 3 3 2" xfId="26796"/>
    <cellStyle name="Vejica 2 2 2 5 2 2 2 3 4" xfId="16896"/>
    <cellStyle name="Vejica 2 2 2 5 2 2 2 4" xfId="2778"/>
    <cellStyle name="Vejica 2 2 2 5 2 2 2 4 2" xfId="19720"/>
    <cellStyle name="Vejica 2 2 2 5 2 2 2 5" xfId="7004"/>
    <cellStyle name="Vejica 2 2 2 5 2 2 2 5 2" xfId="21162"/>
    <cellStyle name="Vejica 2 2 2 5 2 2 2 6" xfId="11230"/>
    <cellStyle name="Vejica 2 2 2 5 2 2 2 6 2" xfId="25388"/>
    <cellStyle name="Vejica 2 2 2 5 2 2 2 7" xfId="15488"/>
    <cellStyle name="Vejica 2 2 2 5 2 2 3" xfId="4890"/>
    <cellStyle name="Vejica 2 2 2 5 2 2 3 2" xfId="9116"/>
    <cellStyle name="Vejica 2 2 2 5 2 2 3 2 2" xfId="23274"/>
    <cellStyle name="Vejica 2 2 2 5 2 2 3 3" xfId="13342"/>
    <cellStyle name="Vejica 2 2 2 5 2 2 3 3 2" xfId="27500"/>
    <cellStyle name="Vejica 2 2 2 5 2 2 3 4" xfId="17600"/>
    <cellStyle name="Vejica 2 2 2 5 2 2 4" xfId="3482"/>
    <cellStyle name="Vejica 2 2 2 5 2 2 4 2" xfId="7708"/>
    <cellStyle name="Vejica 2 2 2 5 2 2 4 2 2" xfId="21866"/>
    <cellStyle name="Vejica 2 2 2 5 2 2 4 3" xfId="11934"/>
    <cellStyle name="Vejica 2 2 2 5 2 2 4 3 2" xfId="26092"/>
    <cellStyle name="Vejica 2 2 2 5 2 2 4 4" xfId="16192"/>
    <cellStyle name="Vejica 2 2 2 5 2 2 5" xfId="2074"/>
    <cellStyle name="Vejica 2 2 2 5 2 2 5 2" xfId="19016"/>
    <cellStyle name="Vejica 2 2 2 5 2 2 6" xfId="6300"/>
    <cellStyle name="Vejica 2 2 2 5 2 2 6 2" xfId="20458"/>
    <cellStyle name="Vejica 2 2 2 5 2 2 7" xfId="10526"/>
    <cellStyle name="Vejica 2 2 2 5 2 2 7 2" xfId="24684"/>
    <cellStyle name="Vejica 2 2 2 5 2 2 8" xfId="14784"/>
    <cellStyle name="Vejica 2 2 2 5 2 3" xfId="981"/>
    <cellStyle name="Vejica 2 2 2 5 2 3 2" xfId="5242"/>
    <cellStyle name="Vejica 2 2 2 5 2 3 2 2" xfId="9468"/>
    <cellStyle name="Vejica 2 2 2 5 2 3 2 2 2" xfId="23626"/>
    <cellStyle name="Vejica 2 2 2 5 2 3 2 3" xfId="13694"/>
    <cellStyle name="Vejica 2 2 2 5 2 3 2 3 2" xfId="27852"/>
    <cellStyle name="Vejica 2 2 2 5 2 3 2 4" xfId="17952"/>
    <cellStyle name="Vejica 2 2 2 5 2 3 3" xfId="3834"/>
    <cellStyle name="Vejica 2 2 2 5 2 3 3 2" xfId="8060"/>
    <cellStyle name="Vejica 2 2 2 5 2 3 3 2 2" xfId="22218"/>
    <cellStyle name="Vejica 2 2 2 5 2 3 3 3" xfId="12286"/>
    <cellStyle name="Vejica 2 2 2 5 2 3 3 3 2" xfId="26444"/>
    <cellStyle name="Vejica 2 2 2 5 2 3 3 4" xfId="16544"/>
    <cellStyle name="Vejica 2 2 2 5 2 3 4" xfId="2426"/>
    <cellStyle name="Vejica 2 2 2 5 2 3 4 2" xfId="19368"/>
    <cellStyle name="Vejica 2 2 2 5 2 3 5" xfId="6652"/>
    <cellStyle name="Vejica 2 2 2 5 2 3 5 2" xfId="20810"/>
    <cellStyle name="Vejica 2 2 2 5 2 3 6" xfId="10878"/>
    <cellStyle name="Vejica 2 2 2 5 2 3 6 2" xfId="25036"/>
    <cellStyle name="Vejica 2 2 2 5 2 3 7" xfId="15136"/>
    <cellStyle name="Vejica 2 2 2 5 2 4" xfId="4538"/>
    <cellStyle name="Vejica 2 2 2 5 2 4 2" xfId="8764"/>
    <cellStyle name="Vejica 2 2 2 5 2 4 2 2" xfId="22922"/>
    <cellStyle name="Vejica 2 2 2 5 2 4 3" xfId="12990"/>
    <cellStyle name="Vejica 2 2 2 5 2 4 3 2" xfId="27148"/>
    <cellStyle name="Vejica 2 2 2 5 2 4 4" xfId="17248"/>
    <cellStyle name="Vejica 2 2 2 5 2 5" xfId="3130"/>
    <cellStyle name="Vejica 2 2 2 5 2 5 2" xfId="7356"/>
    <cellStyle name="Vejica 2 2 2 5 2 5 2 2" xfId="21514"/>
    <cellStyle name="Vejica 2 2 2 5 2 5 3" xfId="11582"/>
    <cellStyle name="Vejica 2 2 2 5 2 5 3 2" xfId="25740"/>
    <cellStyle name="Vejica 2 2 2 5 2 5 4" xfId="15840"/>
    <cellStyle name="Vejica 2 2 2 5 2 6" xfId="1722"/>
    <cellStyle name="Vejica 2 2 2 5 2 6 2" xfId="18664"/>
    <cellStyle name="Vejica 2 2 2 5 2 7" xfId="5948"/>
    <cellStyle name="Vejica 2 2 2 5 2 7 2" xfId="20106"/>
    <cellStyle name="Vejica 2 2 2 5 2 8" xfId="10174"/>
    <cellStyle name="Vejica 2 2 2 5 2 8 2" xfId="24332"/>
    <cellStyle name="Vejica 2 2 2 5 2 9" xfId="14432"/>
    <cellStyle name="Vejica 2 2 2 5 3" xfId="501"/>
    <cellStyle name="Vejica 2 2 2 5 3 2" xfId="1205"/>
    <cellStyle name="Vejica 2 2 2 5 3 2 2" xfId="5466"/>
    <cellStyle name="Vejica 2 2 2 5 3 2 2 2" xfId="9692"/>
    <cellStyle name="Vejica 2 2 2 5 3 2 2 2 2" xfId="23850"/>
    <cellStyle name="Vejica 2 2 2 5 3 2 2 3" xfId="13918"/>
    <cellStyle name="Vejica 2 2 2 5 3 2 2 3 2" xfId="28076"/>
    <cellStyle name="Vejica 2 2 2 5 3 2 2 4" xfId="18176"/>
    <cellStyle name="Vejica 2 2 2 5 3 2 3" xfId="4058"/>
    <cellStyle name="Vejica 2 2 2 5 3 2 3 2" xfId="8284"/>
    <cellStyle name="Vejica 2 2 2 5 3 2 3 2 2" xfId="22442"/>
    <cellStyle name="Vejica 2 2 2 5 3 2 3 3" xfId="12510"/>
    <cellStyle name="Vejica 2 2 2 5 3 2 3 3 2" xfId="26668"/>
    <cellStyle name="Vejica 2 2 2 5 3 2 3 4" xfId="16768"/>
    <cellStyle name="Vejica 2 2 2 5 3 2 4" xfId="2650"/>
    <cellStyle name="Vejica 2 2 2 5 3 2 4 2" xfId="19592"/>
    <cellStyle name="Vejica 2 2 2 5 3 2 5" xfId="6876"/>
    <cellStyle name="Vejica 2 2 2 5 3 2 5 2" xfId="21034"/>
    <cellStyle name="Vejica 2 2 2 5 3 2 6" xfId="11102"/>
    <cellStyle name="Vejica 2 2 2 5 3 2 6 2" xfId="25260"/>
    <cellStyle name="Vejica 2 2 2 5 3 2 7" xfId="15360"/>
    <cellStyle name="Vejica 2 2 2 5 3 3" xfId="4762"/>
    <cellStyle name="Vejica 2 2 2 5 3 3 2" xfId="8988"/>
    <cellStyle name="Vejica 2 2 2 5 3 3 2 2" xfId="23146"/>
    <cellStyle name="Vejica 2 2 2 5 3 3 3" xfId="13214"/>
    <cellStyle name="Vejica 2 2 2 5 3 3 3 2" xfId="27372"/>
    <cellStyle name="Vejica 2 2 2 5 3 3 4" xfId="17472"/>
    <cellStyle name="Vejica 2 2 2 5 3 4" xfId="3354"/>
    <cellStyle name="Vejica 2 2 2 5 3 4 2" xfId="7580"/>
    <cellStyle name="Vejica 2 2 2 5 3 4 2 2" xfId="21738"/>
    <cellStyle name="Vejica 2 2 2 5 3 4 3" xfId="11806"/>
    <cellStyle name="Vejica 2 2 2 5 3 4 3 2" xfId="25964"/>
    <cellStyle name="Vejica 2 2 2 5 3 4 4" xfId="16064"/>
    <cellStyle name="Vejica 2 2 2 5 3 5" xfId="1946"/>
    <cellStyle name="Vejica 2 2 2 5 3 5 2" xfId="18888"/>
    <cellStyle name="Vejica 2 2 2 5 3 6" xfId="6172"/>
    <cellStyle name="Vejica 2 2 2 5 3 6 2" xfId="20330"/>
    <cellStyle name="Vejica 2 2 2 5 3 7" xfId="10398"/>
    <cellStyle name="Vejica 2 2 2 5 3 7 2" xfId="24556"/>
    <cellStyle name="Vejica 2 2 2 5 3 8" xfId="14656"/>
    <cellStyle name="Vejica 2 2 2 5 4" xfId="853"/>
    <cellStyle name="Vejica 2 2 2 5 4 2" xfId="5114"/>
    <cellStyle name="Vejica 2 2 2 5 4 2 2" xfId="9340"/>
    <cellStyle name="Vejica 2 2 2 5 4 2 2 2" xfId="23498"/>
    <cellStyle name="Vejica 2 2 2 5 4 2 3" xfId="13566"/>
    <cellStyle name="Vejica 2 2 2 5 4 2 3 2" xfId="27724"/>
    <cellStyle name="Vejica 2 2 2 5 4 2 4" xfId="17824"/>
    <cellStyle name="Vejica 2 2 2 5 4 3" xfId="3706"/>
    <cellStyle name="Vejica 2 2 2 5 4 3 2" xfId="7932"/>
    <cellStyle name="Vejica 2 2 2 5 4 3 2 2" xfId="22090"/>
    <cellStyle name="Vejica 2 2 2 5 4 3 3" xfId="12158"/>
    <cellStyle name="Vejica 2 2 2 5 4 3 3 2" xfId="26316"/>
    <cellStyle name="Vejica 2 2 2 5 4 3 4" xfId="16416"/>
    <cellStyle name="Vejica 2 2 2 5 4 4" xfId="2298"/>
    <cellStyle name="Vejica 2 2 2 5 4 4 2" xfId="19240"/>
    <cellStyle name="Vejica 2 2 2 5 4 5" xfId="6524"/>
    <cellStyle name="Vejica 2 2 2 5 4 5 2" xfId="20682"/>
    <cellStyle name="Vejica 2 2 2 5 4 6" xfId="10750"/>
    <cellStyle name="Vejica 2 2 2 5 4 6 2" xfId="24908"/>
    <cellStyle name="Vejica 2 2 2 5 4 7" xfId="15008"/>
    <cellStyle name="Vejica 2 2 2 5 5" xfId="4378"/>
    <cellStyle name="Vejica 2 2 2 5 5 2" xfId="8604"/>
    <cellStyle name="Vejica 2 2 2 5 5 2 2" xfId="22762"/>
    <cellStyle name="Vejica 2 2 2 5 5 3" xfId="12830"/>
    <cellStyle name="Vejica 2 2 2 5 5 3 2" xfId="26988"/>
    <cellStyle name="Vejica 2 2 2 5 5 4" xfId="17088"/>
    <cellStyle name="Vejica 2 2 2 5 6" xfId="2970"/>
    <cellStyle name="Vejica 2 2 2 5 6 2" xfId="7196"/>
    <cellStyle name="Vejica 2 2 2 5 6 2 2" xfId="21354"/>
    <cellStyle name="Vejica 2 2 2 5 6 3" xfId="11422"/>
    <cellStyle name="Vejica 2 2 2 5 6 3 2" xfId="25580"/>
    <cellStyle name="Vejica 2 2 2 5 6 4" xfId="15680"/>
    <cellStyle name="Vejica 2 2 2 5 7" xfId="1562"/>
    <cellStyle name="Vejica 2 2 2 5 7 2" xfId="18504"/>
    <cellStyle name="Vejica 2 2 2 5 8" xfId="5788"/>
    <cellStyle name="Vejica 2 2 2 5 8 2" xfId="19946"/>
    <cellStyle name="Vejica 2 2 2 5 9" xfId="10014"/>
    <cellStyle name="Vejica 2 2 2 5 9 2" xfId="24172"/>
    <cellStyle name="Vejica 2 2 2 6" xfId="46"/>
    <cellStyle name="Vejica 2 2 2 6 10" xfId="14240"/>
    <cellStyle name="Vejica 2 2 2 6 2" xfId="212"/>
    <cellStyle name="Vejica 2 2 2 6 2 2" xfId="565"/>
    <cellStyle name="Vejica 2 2 2 6 2 2 2" xfId="1269"/>
    <cellStyle name="Vejica 2 2 2 6 2 2 2 2" xfId="5530"/>
    <cellStyle name="Vejica 2 2 2 6 2 2 2 2 2" xfId="9756"/>
    <cellStyle name="Vejica 2 2 2 6 2 2 2 2 2 2" xfId="23914"/>
    <cellStyle name="Vejica 2 2 2 6 2 2 2 2 3" xfId="13982"/>
    <cellStyle name="Vejica 2 2 2 6 2 2 2 2 3 2" xfId="28140"/>
    <cellStyle name="Vejica 2 2 2 6 2 2 2 2 4" xfId="18240"/>
    <cellStyle name="Vejica 2 2 2 6 2 2 2 3" xfId="4122"/>
    <cellStyle name="Vejica 2 2 2 6 2 2 2 3 2" xfId="8348"/>
    <cellStyle name="Vejica 2 2 2 6 2 2 2 3 2 2" xfId="22506"/>
    <cellStyle name="Vejica 2 2 2 6 2 2 2 3 3" xfId="12574"/>
    <cellStyle name="Vejica 2 2 2 6 2 2 2 3 3 2" xfId="26732"/>
    <cellStyle name="Vejica 2 2 2 6 2 2 2 3 4" xfId="16832"/>
    <cellStyle name="Vejica 2 2 2 6 2 2 2 4" xfId="2714"/>
    <cellStyle name="Vejica 2 2 2 6 2 2 2 4 2" xfId="19656"/>
    <cellStyle name="Vejica 2 2 2 6 2 2 2 5" xfId="6940"/>
    <cellStyle name="Vejica 2 2 2 6 2 2 2 5 2" xfId="21098"/>
    <cellStyle name="Vejica 2 2 2 6 2 2 2 6" xfId="11166"/>
    <cellStyle name="Vejica 2 2 2 6 2 2 2 6 2" xfId="25324"/>
    <cellStyle name="Vejica 2 2 2 6 2 2 2 7" xfId="15424"/>
    <cellStyle name="Vejica 2 2 2 6 2 2 3" xfId="4826"/>
    <cellStyle name="Vejica 2 2 2 6 2 2 3 2" xfId="9052"/>
    <cellStyle name="Vejica 2 2 2 6 2 2 3 2 2" xfId="23210"/>
    <cellStyle name="Vejica 2 2 2 6 2 2 3 3" xfId="13278"/>
    <cellStyle name="Vejica 2 2 2 6 2 2 3 3 2" xfId="27436"/>
    <cellStyle name="Vejica 2 2 2 6 2 2 3 4" xfId="17536"/>
    <cellStyle name="Vejica 2 2 2 6 2 2 4" xfId="3418"/>
    <cellStyle name="Vejica 2 2 2 6 2 2 4 2" xfId="7644"/>
    <cellStyle name="Vejica 2 2 2 6 2 2 4 2 2" xfId="21802"/>
    <cellStyle name="Vejica 2 2 2 6 2 2 4 3" xfId="11870"/>
    <cellStyle name="Vejica 2 2 2 6 2 2 4 3 2" xfId="26028"/>
    <cellStyle name="Vejica 2 2 2 6 2 2 4 4" xfId="16128"/>
    <cellStyle name="Vejica 2 2 2 6 2 2 5" xfId="2010"/>
    <cellStyle name="Vejica 2 2 2 6 2 2 5 2" xfId="18952"/>
    <cellStyle name="Vejica 2 2 2 6 2 2 6" xfId="6236"/>
    <cellStyle name="Vejica 2 2 2 6 2 2 6 2" xfId="20394"/>
    <cellStyle name="Vejica 2 2 2 6 2 2 7" xfId="10462"/>
    <cellStyle name="Vejica 2 2 2 6 2 2 7 2" xfId="24620"/>
    <cellStyle name="Vejica 2 2 2 6 2 2 8" xfId="14720"/>
    <cellStyle name="Vejica 2 2 2 6 2 3" xfId="917"/>
    <cellStyle name="Vejica 2 2 2 6 2 3 2" xfId="5178"/>
    <cellStyle name="Vejica 2 2 2 6 2 3 2 2" xfId="9404"/>
    <cellStyle name="Vejica 2 2 2 6 2 3 2 2 2" xfId="23562"/>
    <cellStyle name="Vejica 2 2 2 6 2 3 2 3" xfId="13630"/>
    <cellStyle name="Vejica 2 2 2 6 2 3 2 3 2" xfId="27788"/>
    <cellStyle name="Vejica 2 2 2 6 2 3 2 4" xfId="17888"/>
    <cellStyle name="Vejica 2 2 2 6 2 3 3" xfId="3770"/>
    <cellStyle name="Vejica 2 2 2 6 2 3 3 2" xfId="7996"/>
    <cellStyle name="Vejica 2 2 2 6 2 3 3 2 2" xfId="22154"/>
    <cellStyle name="Vejica 2 2 2 6 2 3 3 3" xfId="12222"/>
    <cellStyle name="Vejica 2 2 2 6 2 3 3 3 2" xfId="26380"/>
    <cellStyle name="Vejica 2 2 2 6 2 3 3 4" xfId="16480"/>
    <cellStyle name="Vejica 2 2 2 6 2 3 4" xfId="2362"/>
    <cellStyle name="Vejica 2 2 2 6 2 3 4 2" xfId="19304"/>
    <cellStyle name="Vejica 2 2 2 6 2 3 5" xfId="6588"/>
    <cellStyle name="Vejica 2 2 2 6 2 3 5 2" xfId="20746"/>
    <cellStyle name="Vejica 2 2 2 6 2 3 6" xfId="10814"/>
    <cellStyle name="Vejica 2 2 2 6 2 3 6 2" xfId="24972"/>
    <cellStyle name="Vejica 2 2 2 6 2 3 7" xfId="15072"/>
    <cellStyle name="Vejica 2 2 2 6 2 4" xfId="4474"/>
    <cellStyle name="Vejica 2 2 2 6 2 4 2" xfId="8700"/>
    <cellStyle name="Vejica 2 2 2 6 2 4 2 2" xfId="22858"/>
    <cellStyle name="Vejica 2 2 2 6 2 4 3" xfId="12926"/>
    <cellStyle name="Vejica 2 2 2 6 2 4 3 2" xfId="27084"/>
    <cellStyle name="Vejica 2 2 2 6 2 4 4" xfId="17184"/>
    <cellStyle name="Vejica 2 2 2 6 2 5" xfId="3066"/>
    <cellStyle name="Vejica 2 2 2 6 2 5 2" xfId="7292"/>
    <cellStyle name="Vejica 2 2 2 6 2 5 2 2" xfId="21450"/>
    <cellStyle name="Vejica 2 2 2 6 2 5 3" xfId="11518"/>
    <cellStyle name="Vejica 2 2 2 6 2 5 3 2" xfId="25676"/>
    <cellStyle name="Vejica 2 2 2 6 2 5 4" xfId="15776"/>
    <cellStyle name="Vejica 2 2 2 6 2 6" xfId="1658"/>
    <cellStyle name="Vejica 2 2 2 6 2 6 2" xfId="18600"/>
    <cellStyle name="Vejica 2 2 2 6 2 7" xfId="5884"/>
    <cellStyle name="Vejica 2 2 2 6 2 7 2" xfId="20042"/>
    <cellStyle name="Vejica 2 2 2 6 2 8" xfId="10110"/>
    <cellStyle name="Vejica 2 2 2 6 2 8 2" xfId="24268"/>
    <cellStyle name="Vejica 2 2 2 6 2 9" xfId="14368"/>
    <cellStyle name="Vejica 2 2 2 6 3" xfId="437"/>
    <cellStyle name="Vejica 2 2 2 6 3 2" xfId="1141"/>
    <cellStyle name="Vejica 2 2 2 6 3 2 2" xfId="5402"/>
    <cellStyle name="Vejica 2 2 2 6 3 2 2 2" xfId="9628"/>
    <cellStyle name="Vejica 2 2 2 6 3 2 2 2 2" xfId="23786"/>
    <cellStyle name="Vejica 2 2 2 6 3 2 2 3" xfId="13854"/>
    <cellStyle name="Vejica 2 2 2 6 3 2 2 3 2" xfId="28012"/>
    <cellStyle name="Vejica 2 2 2 6 3 2 2 4" xfId="18112"/>
    <cellStyle name="Vejica 2 2 2 6 3 2 3" xfId="3994"/>
    <cellStyle name="Vejica 2 2 2 6 3 2 3 2" xfId="8220"/>
    <cellStyle name="Vejica 2 2 2 6 3 2 3 2 2" xfId="22378"/>
    <cellStyle name="Vejica 2 2 2 6 3 2 3 3" xfId="12446"/>
    <cellStyle name="Vejica 2 2 2 6 3 2 3 3 2" xfId="26604"/>
    <cellStyle name="Vejica 2 2 2 6 3 2 3 4" xfId="16704"/>
    <cellStyle name="Vejica 2 2 2 6 3 2 4" xfId="2586"/>
    <cellStyle name="Vejica 2 2 2 6 3 2 4 2" xfId="19528"/>
    <cellStyle name="Vejica 2 2 2 6 3 2 5" xfId="6812"/>
    <cellStyle name="Vejica 2 2 2 6 3 2 5 2" xfId="20970"/>
    <cellStyle name="Vejica 2 2 2 6 3 2 6" xfId="11038"/>
    <cellStyle name="Vejica 2 2 2 6 3 2 6 2" xfId="25196"/>
    <cellStyle name="Vejica 2 2 2 6 3 2 7" xfId="15296"/>
    <cellStyle name="Vejica 2 2 2 6 3 3" xfId="4698"/>
    <cellStyle name="Vejica 2 2 2 6 3 3 2" xfId="8924"/>
    <cellStyle name="Vejica 2 2 2 6 3 3 2 2" xfId="23082"/>
    <cellStyle name="Vejica 2 2 2 6 3 3 3" xfId="13150"/>
    <cellStyle name="Vejica 2 2 2 6 3 3 3 2" xfId="27308"/>
    <cellStyle name="Vejica 2 2 2 6 3 3 4" xfId="17408"/>
    <cellStyle name="Vejica 2 2 2 6 3 4" xfId="3290"/>
    <cellStyle name="Vejica 2 2 2 6 3 4 2" xfId="7516"/>
    <cellStyle name="Vejica 2 2 2 6 3 4 2 2" xfId="21674"/>
    <cellStyle name="Vejica 2 2 2 6 3 4 3" xfId="11742"/>
    <cellStyle name="Vejica 2 2 2 6 3 4 3 2" xfId="25900"/>
    <cellStyle name="Vejica 2 2 2 6 3 4 4" xfId="16000"/>
    <cellStyle name="Vejica 2 2 2 6 3 5" xfId="1882"/>
    <cellStyle name="Vejica 2 2 2 6 3 5 2" xfId="18824"/>
    <cellStyle name="Vejica 2 2 2 6 3 6" xfId="6108"/>
    <cellStyle name="Vejica 2 2 2 6 3 6 2" xfId="20266"/>
    <cellStyle name="Vejica 2 2 2 6 3 7" xfId="10334"/>
    <cellStyle name="Vejica 2 2 2 6 3 7 2" xfId="24492"/>
    <cellStyle name="Vejica 2 2 2 6 3 8" xfId="14592"/>
    <cellStyle name="Vejica 2 2 2 6 4" xfId="789"/>
    <cellStyle name="Vejica 2 2 2 6 4 2" xfId="5050"/>
    <cellStyle name="Vejica 2 2 2 6 4 2 2" xfId="9276"/>
    <cellStyle name="Vejica 2 2 2 6 4 2 2 2" xfId="23434"/>
    <cellStyle name="Vejica 2 2 2 6 4 2 3" xfId="13502"/>
    <cellStyle name="Vejica 2 2 2 6 4 2 3 2" xfId="27660"/>
    <cellStyle name="Vejica 2 2 2 6 4 2 4" xfId="17760"/>
    <cellStyle name="Vejica 2 2 2 6 4 3" xfId="3642"/>
    <cellStyle name="Vejica 2 2 2 6 4 3 2" xfId="7868"/>
    <cellStyle name="Vejica 2 2 2 6 4 3 2 2" xfId="22026"/>
    <cellStyle name="Vejica 2 2 2 6 4 3 3" xfId="12094"/>
    <cellStyle name="Vejica 2 2 2 6 4 3 3 2" xfId="26252"/>
    <cellStyle name="Vejica 2 2 2 6 4 3 4" xfId="16352"/>
    <cellStyle name="Vejica 2 2 2 6 4 4" xfId="2234"/>
    <cellStyle name="Vejica 2 2 2 6 4 4 2" xfId="19176"/>
    <cellStyle name="Vejica 2 2 2 6 4 5" xfId="6460"/>
    <cellStyle name="Vejica 2 2 2 6 4 5 2" xfId="20618"/>
    <cellStyle name="Vejica 2 2 2 6 4 6" xfId="10686"/>
    <cellStyle name="Vejica 2 2 2 6 4 6 2" xfId="24844"/>
    <cellStyle name="Vejica 2 2 2 6 4 7" xfId="14944"/>
    <cellStyle name="Vejica 2 2 2 6 5" xfId="4314"/>
    <cellStyle name="Vejica 2 2 2 6 5 2" xfId="8540"/>
    <cellStyle name="Vejica 2 2 2 6 5 2 2" xfId="22698"/>
    <cellStyle name="Vejica 2 2 2 6 5 3" xfId="12766"/>
    <cellStyle name="Vejica 2 2 2 6 5 3 2" xfId="26924"/>
    <cellStyle name="Vejica 2 2 2 6 5 4" xfId="17024"/>
    <cellStyle name="Vejica 2 2 2 6 6" xfId="2906"/>
    <cellStyle name="Vejica 2 2 2 6 6 2" xfId="7132"/>
    <cellStyle name="Vejica 2 2 2 6 6 2 2" xfId="21290"/>
    <cellStyle name="Vejica 2 2 2 6 6 3" xfId="11358"/>
    <cellStyle name="Vejica 2 2 2 6 6 3 2" xfId="25516"/>
    <cellStyle name="Vejica 2 2 2 6 6 4" xfId="15616"/>
    <cellStyle name="Vejica 2 2 2 6 7" xfId="1530"/>
    <cellStyle name="Vejica 2 2 2 6 7 2" xfId="18472"/>
    <cellStyle name="Vejica 2 2 2 6 8" xfId="5756"/>
    <cellStyle name="Vejica 2 2 2 6 8 2" xfId="19914"/>
    <cellStyle name="Vejica 2 2 2 6 9" xfId="9982"/>
    <cellStyle name="Vejica 2 2 2 6 9 2" xfId="24140"/>
    <cellStyle name="Vejica 2 2 2 7" xfId="149"/>
    <cellStyle name="Vejica 2 2 2 7 2" xfId="534"/>
    <cellStyle name="Vejica 2 2 2 7 2 2" xfId="1238"/>
    <cellStyle name="Vejica 2 2 2 7 2 2 2" xfId="5499"/>
    <cellStyle name="Vejica 2 2 2 7 2 2 2 2" xfId="9725"/>
    <cellStyle name="Vejica 2 2 2 7 2 2 2 2 2" xfId="23883"/>
    <cellStyle name="Vejica 2 2 2 7 2 2 2 3" xfId="13951"/>
    <cellStyle name="Vejica 2 2 2 7 2 2 2 3 2" xfId="28109"/>
    <cellStyle name="Vejica 2 2 2 7 2 2 2 4" xfId="18209"/>
    <cellStyle name="Vejica 2 2 2 7 2 2 3" xfId="4091"/>
    <cellStyle name="Vejica 2 2 2 7 2 2 3 2" xfId="8317"/>
    <cellStyle name="Vejica 2 2 2 7 2 2 3 2 2" xfId="22475"/>
    <cellStyle name="Vejica 2 2 2 7 2 2 3 3" xfId="12543"/>
    <cellStyle name="Vejica 2 2 2 7 2 2 3 3 2" xfId="26701"/>
    <cellStyle name="Vejica 2 2 2 7 2 2 3 4" xfId="16801"/>
    <cellStyle name="Vejica 2 2 2 7 2 2 4" xfId="2683"/>
    <cellStyle name="Vejica 2 2 2 7 2 2 4 2" xfId="19625"/>
    <cellStyle name="Vejica 2 2 2 7 2 2 5" xfId="6909"/>
    <cellStyle name="Vejica 2 2 2 7 2 2 5 2" xfId="21067"/>
    <cellStyle name="Vejica 2 2 2 7 2 2 6" xfId="11135"/>
    <cellStyle name="Vejica 2 2 2 7 2 2 6 2" xfId="25293"/>
    <cellStyle name="Vejica 2 2 2 7 2 2 7" xfId="15393"/>
    <cellStyle name="Vejica 2 2 2 7 2 3" xfId="4795"/>
    <cellStyle name="Vejica 2 2 2 7 2 3 2" xfId="9021"/>
    <cellStyle name="Vejica 2 2 2 7 2 3 2 2" xfId="23179"/>
    <cellStyle name="Vejica 2 2 2 7 2 3 3" xfId="13247"/>
    <cellStyle name="Vejica 2 2 2 7 2 3 3 2" xfId="27405"/>
    <cellStyle name="Vejica 2 2 2 7 2 3 4" xfId="17505"/>
    <cellStyle name="Vejica 2 2 2 7 2 4" xfId="3387"/>
    <cellStyle name="Vejica 2 2 2 7 2 4 2" xfId="7613"/>
    <cellStyle name="Vejica 2 2 2 7 2 4 2 2" xfId="21771"/>
    <cellStyle name="Vejica 2 2 2 7 2 4 3" xfId="11839"/>
    <cellStyle name="Vejica 2 2 2 7 2 4 3 2" xfId="25997"/>
    <cellStyle name="Vejica 2 2 2 7 2 4 4" xfId="16097"/>
    <cellStyle name="Vejica 2 2 2 7 2 5" xfId="1979"/>
    <cellStyle name="Vejica 2 2 2 7 2 5 2" xfId="18921"/>
    <cellStyle name="Vejica 2 2 2 7 2 6" xfId="6205"/>
    <cellStyle name="Vejica 2 2 2 7 2 6 2" xfId="20363"/>
    <cellStyle name="Vejica 2 2 2 7 2 7" xfId="10431"/>
    <cellStyle name="Vejica 2 2 2 7 2 7 2" xfId="24589"/>
    <cellStyle name="Vejica 2 2 2 7 2 8" xfId="14689"/>
    <cellStyle name="Vejica 2 2 2 7 3" xfId="886"/>
    <cellStyle name="Vejica 2 2 2 7 3 2" xfId="5147"/>
    <cellStyle name="Vejica 2 2 2 7 3 2 2" xfId="9373"/>
    <cellStyle name="Vejica 2 2 2 7 3 2 2 2" xfId="23531"/>
    <cellStyle name="Vejica 2 2 2 7 3 2 3" xfId="13599"/>
    <cellStyle name="Vejica 2 2 2 7 3 2 3 2" xfId="27757"/>
    <cellStyle name="Vejica 2 2 2 7 3 2 4" xfId="17857"/>
    <cellStyle name="Vejica 2 2 2 7 3 3" xfId="3739"/>
    <cellStyle name="Vejica 2 2 2 7 3 3 2" xfId="7965"/>
    <cellStyle name="Vejica 2 2 2 7 3 3 2 2" xfId="22123"/>
    <cellStyle name="Vejica 2 2 2 7 3 3 3" xfId="12191"/>
    <cellStyle name="Vejica 2 2 2 7 3 3 3 2" xfId="26349"/>
    <cellStyle name="Vejica 2 2 2 7 3 3 4" xfId="16449"/>
    <cellStyle name="Vejica 2 2 2 7 3 4" xfId="2331"/>
    <cellStyle name="Vejica 2 2 2 7 3 4 2" xfId="19273"/>
    <cellStyle name="Vejica 2 2 2 7 3 5" xfId="6557"/>
    <cellStyle name="Vejica 2 2 2 7 3 5 2" xfId="20715"/>
    <cellStyle name="Vejica 2 2 2 7 3 6" xfId="10783"/>
    <cellStyle name="Vejica 2 2 2 7 3 6 2" xfId="24941"/>
    <cellStyle name="Vejica 2 2 2 7 3 7" xfId="15041"/>
    <cellStyle name="Vejica 2 2 2 7 4" xfId="4411"/>
    <cellStyle name="Vejica 2 2 2 7 4 2" xfId="8637"/>
    <cellStyle name="Vejica 2 2 2 7 4 2 2" xfId="22795"/>
    <cellStyle name="Vejica 2 2 2 7 4 3" xfId="12863"/>
    <cellStyle name="Vejica 2 2 2 7 4 3 2" xfId="27021"/>
    <cellStyle name="Vejica 2 2 2 7 4 4" xfId="17121"/>
    <cellStyle name="Vejica 2 2 2 7 5" xfId="3003"/>
    <cellStyle name="Vejica 2 2 2 7 5 2" xfId="7229"/>
    <cellStyle name="Vejica 2 2 2 7 5 2 2" xfId="21387"/>
    <cellStyle name="Vejica 2 2 2 7 5 3" xfId="11455"/>
    <cellStyle name="Vejica 2 2 2 7 5 3 2" xfId="25613"/>
    <cellStyle name="Vejica 2 2 2 7 5 4" xfId="15713"/>
    <cellStyle name="Vejica 2 2 2 7 6" xfId="1595"/>
    <cellStyle name="Vejica 2 2 2 7 6 2" xfId="18537"/>
    <cellStyle name="Vejica 2 2 2 7 7" xfId="5821"/>
    <cellStyle name="Vejica 2 2 2 7 7 2" xfId="19979"/>
    <cellStyle name="Vejica 2 2 2 7 8" xfId="10047"/>
    <cellStyle name="Vejica 2 2 2 7 8 2" xfId="24205"/>
    <cellStyle name="Vejica 2 2 2 7 9" xfId="14305"/>
    <cellStyle name="Vejica 2 2 2 8" xfId="181"/>
    <cellStyle name="Vejica 2 2 2 8 2" xfId="406"/>
    <cellStyle name="Vejica 2 2 2 8 2 2" xfId="1110"/>
    <cellStyle name="Vejica 2 2 2 8 2 2 2" xfId="5371"/>
    <cellStyle name="Vejica 2 2 2 8 2 2 2 2" xfId="9597"/>
    <cellStyle name="Vejica 2 2 2 8 2 2 2 2 2" xfId="23755"/>
    <cellStyle name="Vejica 2 2 2 8 2 2 2 3" xfId="13823"/>
    <cellStyle name="Vejica 2 2 2 8 2 2 2 3 2" xfId="27981"/>
    <cellStyle name="Vejica 2 2 2 8 2 2 2 4" xfId="18081"/>
    <cellStyle name="Vejica 2 2 2 8 2 2 3" xfId="3963"/>
    <cellStyle name="Vejica 2 2 2 8 2 2 3 2" xfId="8189"/>
    <cellStyle name="Vejica 2 2 2 8 2 2 3 2 2" xfId="22347"/>
    <cellStyle name="Vejica 2 2 2 8 2 2 3 3" xfId="12415"/>
    <cellStyle name="Vejica 2 2 2 8 2 2 3 3 2" xfId="26573"/>
    <cellStyle name="Vejica 2 2 2 8 2 2 3 4" xfId="16673"/>
    <cellStyle name="Vejica 2 2 2 8 2 2 4" xfId="2555"/>
    <cellStyle name="Vejica 2 2 2 8 2 2 4 2" xfId="19497"/>
    <cellStyle name="Vejica 2 2 2 8 2 2 5" xfId="6781"/>
    <cellStyle name="Vejica 2 2 2 8 2 2 5 2" xfId="20939"/>
    <cellStyle name="Vejica 2 2 2 8 2 2 6" xfId="11007"/>
    <cellStyle name="Vejica 2 2 2 8 2 2 6 2" xfId="25165"/>
    <cellStyle name="Vejica 2 2 2 8 2 2 7" xfId="15265"/>
    <cellStyle name="Vejica 2 2 2 8 2 3" xfId="4667"/>
    <cellStyle name="Vejica 2 2 2 8 2 3 2" xfId="8893"/>
    <cellStyle name="Vejica 2 2 2 8 2 3 2 2" xfId="23051"/>
    <cellStyle name="Vejica 2 2 2 8 2 3 3" xfId="13119"/>
    <cellStyle name="Vejica 2 2 2 8 2 3 3 2" xfId="27277"/>
    <cellStyle name="Vejica 2 2 2 8 2 3 4" xfId="17377"/>
    <cellStyle name="Vejica 2 2 2 8 2 4" xfId="3259"/>
    <cellStyle name="Vejica 2 2 2 8 2 4 2" xfId="7485"/>
    <cellStyle name="Vejica 2 2 2 8 2 4 2 2" xfId="21643"/>
    <cellStyle name="Vejica 2 2 2 8 2 4 3" xfId="11711"/>
    <cellStyle name="Vejica 2 2 2 8 2 4 3 2" xfId="25869"/>
    <cellStyle name="Vejica 2 2 2 8 2 4 4" xfId="15969"/>
    <cellStyle name="Vejica 2 2 2 8 2 5" xfId="1851"/>
    <cellStyle name="Vejica 2 2 2 8 2 5 2" xfId="18793"/>
    <cellStyle name="Vejica 2 2 2 8 2 6" xfId="6077"/>
    <cellStyle name="Vejica 2 2 2 8 2 6 2" xfId="20235"/>
    <cellStyle name="Vejica 2 2 2 8 2 7" xfId="10303"/>
    <cellStyle name="Vejica 2 2 2 8 2 7 2" xfId="24461"/>
    <cellStyle name="Vejica 2 2 2 8 2 8" xfId="14561"/>
    <cellStyle name="Vejica 2 2 2 8 3" xfId="758"/>
    <cellStyle name="Vejica 2 2 2 8 3 2" xfId="5019"/>
    <cellStyle name="Vejica 2 2 2 8 3 2 2" xfId="9245"/>
    <cellStyle name="Vejica 2 2 2 8 3 2 2 2" xfId="23403"/>
    <cellStyle name="Vejica 2 2 2 8 3 2 3" xfId="13471"/>
    <cellStyle name="Vejica 2 2 2 8 3 2 3 2" xfId="27629"/>
    <cellStyle name="Vejica 2 2 2 8 3 2 4" xfId="17729"/>
    <cellStyle name="Vejica 2 2 2 8 3 3" xfId="3611"/>
    <cellStyle name="Vejica 2 2 2 8 3 3 2" xfId="7837"/>
    <cellStyle name="Vejica 2 2 2 8 3 3 2 2" xfId="21995"/>
    <cellStyle name="Vejica 2 2 2 8 3 3 3" xfId="12063"/>
    <cellStyle name="Vejica 2 2 2 8 3 3 3 2" xfId="26221"/>
    <cellStyle name="Vejica 2 2 2 8 3 3 4" xfId="16321"/>
    <cellStyle name="Vejica 2 2 2 8 3 4" xfId="2203"/>
    <cellStyle name="Vejica 2 2 2 8 3 4 2" xfId="19145"/>
    <cellStyle name="Vejica 2 2 2 8 3 5" xfId="6429"/>
    <cellStyle name="Vejica 2 2 2 8 3 5 2" xfId="20587"/>
    <cellStyle name="Vejica 2 2 2 8 3 6" xfId="10655"/>
    <cellStyle name="Vejica 2 2 2 8 3 6 2" xfId="24813"/>
    <cellStyle name="Vejica 2 2 2 8 3 7" xfId="14913"/>
    <cellStyle name="Vejica 2 2 2 8 4" xfId="4443"/>
    <cellStyle name="Vejica 2 2 2 8 4 2" xfId="8669"/>
    <cellStyle name="Vejica 2 2 2 8 4 2 2" xfId="22827"/>
    <cellStyle name="Vejica 2 2 2 8 4 3" xfId="12895"/>
    <cellStyle name="Vejica 2 2 2 8 4 3 2" xfId="27053"/>
    <cellStyle name="Vejica 2 2 2 8 4 4" xfId="17153"/>
    <cellStyle name="Vejica 2 2 2 8 5" xfId="3035"/>
    <cellStyle name="Vejica 2 2 2 8 5 2" xfId="7261"/>
    <cellStyle name="Vejica 2 2 2 8 5 2 2" xfId="21419"/>
    <cellStyle name="Vejica 2 2 2 8 5 3" xfId="11487"/>
    <cellStyle name="Vejica 2 2 2 8 5 3 2" xfId="25645"/>
    <cellStyle name="Vejica 2 2 2 8 5 4" xfId="15745"/>
    <cellStyle name="Vejica 2 2 2 8 6" xfId="1627"/>
    <cellStyle name="Vejica 2 2 2 8 6 2" xfId="18569"/>
    <cellStyle name="Vejica 2 2 2 8 7" xfId="5853"/>
    <cellStyle name="Vejica 2 2 2 8 7 2" xfId="20011"/>
    <cellStyle name="Vejica 2 2 2 8 8" xfId="10079"/>
    <cellStyle name="Vejica 2 2 2 8 8 2" xfId="24237"/>
    <cellStyle name="Vejica 2 2 2 8 9" xfId="14337"/>
    <cellStyle name="Vejica 2 2 2 9" xfId="352"/>
    <cellStyle name="Vejica 2 2 2 9 2" xfId="704"/>
    <cellStyle name="Vejica 2 2 2 9 2 2" xfId="1408"/>
    <cellStyle name="Vejica 2 2 2 9 2 2 2" xfId="5669"/>
    <cellStyle name="Vejica 2 2 2 9 2 2 2 2" xfId="9895"/>
    <cellStyle name="Vejica 2 2 2 9 2 2 2 2 2" xfId="24053"/>
    <cellStyle name="Vejica 2 2 2 9 2 2 2 3" xfId="14121"/>
    <cellStyle name="Vejica 2 2 2 9 2 2 2 3 2" xfId="28279"/>
    <cellStyle name="Vejica 2 2 2 9 2 2 2 4" xfId="18379"/>
    <cellStyle name="Vejica 2 2 2 9 2 2 3" xfId="4261"/>
    <cellStyle name="Vejica 2 2 2 9 2 2 3 2" xfId="8487"/>
    <cellStyle name="Vejica 2 2 2 9 2 2 3 2 2" xfId="22645"/>
    <cellStyle name="Vejica 2 2 2 9 2 2 3 3" xfId="12713"/>
    <cellStyle name="Vejica 2 2 2 9 2 2 3 3 2" xfId="26871"/>
    <cellStyle name="Vejica 2 2 2 9 2 2 3 4" xfId="16971"/>
    <cellStyle name="Vejica 2 2 2 9 2 2 4" xfId="2853"/>
    <cellStyle name="Vejica 2 2 2 9 2 2 4 2" xfId="19795"/>
    <cellStyle name="Vejica 2 2 2 9 2 2 5" xfId="7079"/>
    <cellStyle name="Vejica 2 2 2 9 2 2 5 2" xfId="21237"/>
    <cellStyle name="Vejica 2 2 2 9 2 2 6" xfId="11305"/>
    <cellStyle name="Vejica 2 2 2 9 2 2 6 2" xfId="25463"/>
    <cellStyle name="Vejica 2 2 2 9 2 2 7" xfId="15563"/>
    <cellStyle name="Vejica 2 2 2 9 2 3" xfId="4965"/>
    <cellStyle name="Vejica 2 2 2 9 2 3 2" xfId="9191"/>
    <cellStyle name="Vejica 2 2 2 9 2 3 2 2" xfId="23349"/>
    <cellStyle name="Vejica 2 2 2 9 2 3 3" xfId="13417"/>
    <cellStyle name="Vejica 2 2 2 9 2 3 3 2" xfId="27575"/>
    <cellStyle name="Vejica 2 2 2 9 2 3 4" xfId="17675"/>
    <cellStyle name="Vejica 2 2 2 9 2 4" xfId="3557"/>
    <cellStyle name="Vejica 2 2 2 9 2 4 2" xfId="7783"/>
    <cellStyle name="Vejica 2 2 2 9 2 4 2 2" xfId="21941"/>
    <cellStyle name="Vejica 2 2 2 9 2 4 3" xfId="12009"/>
    <cellStyle name="Vejica 2 2 2 9 2 4 3 2" xfId="26167"/>
    <cellStyle name="Vejica 2 2 2 9 2 4 4" xfId="16267"/>
    <cellStyle name="Vejica 2 2 2 9 2 5" xfId="2149"/>
    <cellStyle name="Vejica 2 2 2 9 2 5 2" xfId="19091"/>
    <cellStyle name="Vejica 2 2 2 9 2 6" xfId="6375"/>
    <cellStyle name="Vejica 2 2 2 9 2 6 2" xfId="20533"/>
    <cellStyle name="Vejica 2 2 2 9 2 7" xfId="10601"/>
    <cellStyle name="Vejica 2 2 2 9 2 7 2" xfId="24759"/>
    <cellStyle name="Vejica 2 2 2 9 2 8" xfId="14859"/>
    <cellStyle name="Vejica 2 2 2 9 3" xfId="1056"/>
    <cellStyle name="Vejica 2 2 2 9 3 2" xfId="5317"/>
    <cellStyle name="Vejica 2 2 2 9 3 2 2" xfId="9543"/>
    <cellStyle name="Vejica 2 2 2 9 3 2 2 2" xfId="23701"/>
    <cellStyle name="Vejica 2 2 2 9 3 2 3" xfId="13769"/>
    <cellStyle name="Vejica 2 2 2 9 3 2 3 2" xfId="27927"/>
    <cellStyle name="Vejica 2 2 2 9 3 2 4" xfId="18027"/>
    <cellStyle name="Vejica 2 2 2 9 3 3" xfId="3909"/>
    <cellStyle name="Vejica 2 2 2 9 3 3 2" xfId="8135"/>
    <cellStyle name="Vejica 2 2 2 9 3 3 2 2" xfId="22293"/>
    <cellStyle name="Vejica 2 2 2 9 3 3 3" xfId="12361"/>
    <cellStyle name="Vejica 2 2 2 9 3 3 3 2" xfId="26519"/>
    <cellStyle name="Vejica 2 2 2 9 3 3 4" xfId="16619"/>
    <cellStyle name="Vejica 2 2 2 9 3 4" xfId="2501"/>
    <cellStyle name="Vejica 2 2 2 9 3 4 2" xfId="19443"/>
    <cellStyle name="Vejica 2 2 2 9 3 5" xfId="6727"/>
    <cellStyle name="Vejica 2 2 2 9 3 5 2" xfId="20885"/>
    <cellStyle name="Vejica 2 2 2 9 3 6" xfId="10953"/>
    <cellStyle name="Vejica 2 2 2 9 3 6 2" xfId="25111"/>
    <cellStyle name="Vejica 2 2 2 9 3 7" xfId="15211"/>
    <cellStyle name="Vejica 2 2 2 9 4" xfId="4613"/>
    <cellStyle name="Vejica 2 2 2 9 4 2" xfId="8839"/>
    <cellStyle name="Vejica 2 2 2 9 4 2 2" xfId="22997"/>
    <cellStyle name="Vejica 2 2 2 9 4 3" xfId="13065"/>
    <cellStyle name="Vejica 2 2 2 9 4 3 2" xfId="27223"/>
    <cellStyle name="Vejica 2 2 2 9 4 4" xfId="17323"/>
    <cellStyle name="Vejica 2 2 2 9 5" xfId="3205"/>
    <cellStyle name="Vejica 2 2 2 9 5 2" xfId="7431"/>
    <cellStyle name="Vejica 2 2 2 9 5 2 2" xfId="21589"/>
    <cellStyle name="Vejica 2 2 2 9 5 3" xfId="11657"/>
    <cellStyle name="Vejica 2 2 2 9 5 3 2" xfId="25815"/>
    <cellStyle name="Vejica 2 2 2 9 5 4" xfId="15915"/>
    <cellStyle name="Vejica 2 2 2 9 6" xfId="1797"/>
    <cellStyle name="Vejica 2 2 2 9 6 2" xfId="18739"/>
    <cellStyle name="Vejica 2 2 2 9 7" xfId="6023"/>
    <cellStyle name="Vejica 2 2 2 9 7 2" xfId="20181"/>
    <cellStyle name="Vejica 2 2 2 9 8" xfId="10249"/>
    <cellStyle name="Vejica 2 2 2 9 8 2" xfId="24407"/>
    <cellStyle name="Vejica 2 2 2 9 9" xfId="14507"/>
    <cellStyle name="Vejica 2 2 3" xfId="19"/>
    <cellStyle name="Vejica 2 2 3 10" xfId="730"/>
    <cellStyle name="Vejica 2 2 3 10 2" xfId="4991"/>
    <cellStyle name="Vejica 2 2 3 10 2 2" xfId="9217"/>
    <cellStyle name="Vejica 2 2 3 10 2 2 2" xfId="23375"/>
    <cellStyle name="Vejica 2 2 3 10 2 3" xfId="13443"/>
    <cellStyle name="Vejica 2 2 3 10 2 3 2" xfId="27601"/>
    <cellStyle name="Vejica 2 2 3 10 2 4" xfId="17701"/>
    <cellStyle name="Vejica 2 2 3 10 3" xfId="3583"/>
    <cellStyle name="Vejica 2 2 3 10 3 2" xfId="7809"/>
    <cellStyle name="Vejica 2 2 3 10 3 2 2" xfId="21967"/>
    <cellStyle name="Vejica 2 2 3 10 3 3" xfId="12035"/>
    <cellStyle name="Vejica 2 2 3 10 3 3 2" xfId="26193"/>
    <cellStyle name="Vejica 2 2 3 10 3 4" xfId="16293"/>
    <cellStyle name="Vejica 2 2 3 10 4" xfId="2175"/>
    <cellStyle name="Vejica 2 2 3 10 4 2" xfId="19117"/>
    <cellStyle name="Vejica 2 2 3 10 5" xfId="6401"/>
    <cellStyle name="Vejica 2 2 3 10 5 2" xfId="20559"/>
    <cellStyle name="Vejica 2 2 3 10 6" xfId="10627"/>
    <cellStyle name="Vejica 2 2 3 10 6 2" xfId="24785"/>
    <cellStyle name="Vejica 2 2 3 10 7" xfId="14885"/>
    <cellStyle name="Vejica 2 2 3 11" xfId="1436"/>
    <cellStyle name="Vejica 2 2 3 11 2" xfId="4287"/>
    <cellStyle name="Vejica 2 2 3 11 2 2" xfId="19821"/>
    <cellStyle name="Vejica 2 2 3 11 3" xfId="8513"/>
    <cellStyle name="Vejica 2 2 3 11 3 2" xfId="22671"/>
    <cellStyle name="Vejica 2 2 3 11 4" xfId="12739"/>
    <cellStyle name="Vejica 2 2 3 11 4 2" xfId="26897"/>
    <cellStyle name="Vejica 2 2 3 11 5" xfId="16997"/>
    <cellStyle name="Vejica 2 2 3 12" xfId="2879"/>
    <cellStyle name="Vejica 2 2 3 12 2" xfId="7105"/>
    <cellStyle name="Vejica 2 2 3 12 2 2" xfId="21263"/>
    <cellStyle name="Vejica 2 2 3 12 3" xfId="11331"/>
    <cellStyle name="Vejica 2 2 3 12 3 2" xfId="25489"/>
    <cellStyle name="Vejica 2 2 3 12 4" xfId="15589"/>
    <cellStyle name="Vejica 2 2 3 13" xfId="1473"/>
    <cellStyle name="Vejica 2 2 3 13 2" xfId="18415"/>
    <cellStyle name="Vejica 2 2 3 14" xfId="5699"/>
    <cellStyle name="Vejica 2 2 3 14 2" xfId="19857"/>
    <cellStyle name="Vejica 2 2 3 15" xfId="9925"/>
    <cellStyle name="Vejica 2 2 3 15 2" xfId="24083"/>
    <cellStyle name="Vejica 2 2 3 16" xfId="14149"/>
    <cellStyle name="Vejica 2 2 3 16 2" xfId="28307"/>
    <cellStyle name="Vejica 2 2 3 17" xfId="14183"/>
    <cellStyle name="Vejica 2 2 3 2" xfId="35"/>
    <cellStyle name="Vejica 2 2 3 2 10" xfId="1452"/>
    <cellStyle name="Vejica 2 2 3 2 10 2" xfId="4303"/>
    <cellStyle name="Vejica 2 2 3 2 10 2 2" xfId="19837"/>
    <cellStyle name="Vejica 2 2 3 2 10 3" xfId="8529"/>
    <cellStyle name="Vejica 2 2 3 2 10 3 2" xfId="22687"/>
    <cellStyle name="Vejica 2 2 3 2 10 4" xfId="12755"/>
    <cellStyle name="Vejica 2 2 3 2 10 4 2" xfId="26913"/>
    <cellStyle name="Vejica 2 2 3 2 10 5" xfId="17013"/>
    <cellStyle name="Vejica 2 2 3 2 11" xfId="2895"/>
    <cellStyle name="Vejica 2 2 3 2 11 2" xfId="7121"/>
    <cellStyle name="Vejica 2 2 3 2 11 2 2" xfId="21279"/>
    <cellStyle name="Vejica 2 2 3 2 11 3" xfId="11347"/>
    <cellStyle name="Vejica 2 2 3 2 11 3 2" xfId="25505"/>
    <cellStyle name="Vejica 2 2 3 2 11 4" xfId="15605"/>
    <cellStyle name="Vejica 2 2 3 2 12" xfId="1489"/>
    <cellStyle name="Vejica 2 2 3 2 12 2" xfId="18431"/>
    <cellStyle name="Vejica 2 2 3 2 13" xfId="5715"/>
    <cellStyle name="Vejica 2 2 3 2 13 2" xfId="19873"/>
    <cellStyle name="Vejica 2 2 3 2 14" xfId="9941"/>
    <cellStyle name="Vejica 2 2 3 2 14 2" xfId="24099"/>
    <cellStyle name="Vejica 2 2 3 2 15" xfId="14165"/>
    <cellStyle name="Vejica 2 2 3 2 15 2" xfId="28323"/>
    <cellStyle name="Vejica 2 2 3 2 16" xfId="14199"/>
    <cellStyle name="Vejica 2 2 3 2 2" xfId="107"/>
    <cellStyle name="Vejica 2 2 3 2 2 10" xfId="9973"/>
    <cellStyle name="Vejica 2 2 3 2 2 10 2" xfId="24131"/>
    <cellStyle name="Vejica 2 2 3 2 2 11" xfId="14231"/>
    <cellStyle name="Vejica 2 2 3 2 2 2" xfId="267"/>
    <cellStyle name="Vejica 2 2 3 2 2 2 2" xfId="620"/>
    <cellStyle name="Vejica 2 2 3 2 2 2 2 2" xfId="1324"/>
    <cellStyle name="Vejica 2 2 3 2 2 2 2 2 2" xfId="5585"/>
    <cellStyle name="Vejica 2 2 3 2 2 2 2 2 2 2" xfId="9811"/>
    <cellStyle name="Vejica 2 2 3 2 2 2 2 2 2 2 2" xfId="23969"/>
    <cellStyle name="Vejica 2 2 3 2 2 2 2 2 2 3" xfId="14037"/>
    <cellStyle name="Vejica 2 2 3 2 2 2 2 2 2 3 2" xfId="28195"/>
    <cellStyle name="Vejica 2 2 3 2 2 2 2 2 2 4" xfId="18295"/>
    <cellStyle name="Vejica 2 2 3 2 2 2 2 2 3" xfId="4177"/>
    <cellStyle name="Vejica 2 2 3 2 2 2 2 2 3 2" xfId="8403"/>
    <cellStyle name="Vejica 2 2 3 2 2 2 2 2 3 2 2" xfId="22561"/>
    <cellStyle name="Vejica 2 2 3 2 2 2 2 2 3 3" xfId="12629"/>
    <cellStyle name="Vejica 2 2 3 2 2 2 2 2 3 3 2" xfId="26787"/>
    <cellStyle name="Vejica 2 2 3 2 2 2 2 2 3 4" xfId="16887"/>
    <cellStyle name="Vejica 2 2 3 2 2 2 2 2 4" xfId="2769"/>
    <cellStyle name="Vejica 2 2 3 2 2 2 2 2 4 2" xfId="19711"/>
    <cellStyle name="Vejica 2 2 3 2 2 2 2 2 5" xfId="6995"/>
    <cellStyle name="Vejica 2 2 3 2 2 2 2 2 5 2" xfId="21153"/>
    <cellStyle name="Vejica 2 2 3 2 2 2 2 2 6" xfId="11221"/>
    <cellStyle name="Vejica 2 2 3 2 2 2 2 2 6 2" xfId="25379"/>
    <cellStyle name="Vejica 2 2 3 2 2 2 2 2 7" xfId="15479"/>
    <cellStyle name="Vejica 2 2 3 2 2 2 2 3" xfId="4881"/>
    <cellStyle name="Vejica 2 2 3 2 2 2 2 3 2" xfId="9107"/>
    <cellStyle name="Vejica 2 2 3 2 2 2 2 3 2 2" xfId="23265"/>
    <cellStyle name="Vejica 2 2 3 2 2 2 2 3 3" xfId="13333"/>
    <cellStyle name="Vejica 2 2 3 2 2 2 2 3 3 2" xfId="27491"/>
    <cellStyle name="Vejica 2 2 3 2 2 2 2 3 4" xfId="17591"/>
    <cellStyle name="Vejica 2 2 3 2 2 2 2 4" xfId="3473"/>
    <cellStyle name="Vejica 2 2 3 2 2 2 2 4 2" xfId="7699"/>
    <cellStyle name="Vejica 2 2 3 2 2 2 2 4 2 2" xfId="21857"/>
    <cellStyle name="Vejica 2 2 3 2 2 2 2 4 3" xfId="11925"/>
    <cellStyle name="Vejica 2 2 3 2 2 2 2 4 3 2" xfId="26083"/>
    <cellStyle name="Vejica 2 2 3 2 2 2 2 4 4" xfId="16183"/>
    <cellStyle name="Vejica 2 2 3 2 2 2 2 5" xfId="2065"/>
    <cellStyle name="Vejica 2 2 3 2 2 2 2 5 2" xfId="19007"/>
    <cellStyle name="Vejica 2 2 3 2 2 2 2 6" xfId="6291"/>
    <cellStyle name="Vejica 2 2 3 2 2 2 2 6 2" xfId="20449"/>
    <cellStyle name="Vejica 2 2 3 2 2 2 2 7" xfId="10517"/>
    <cellStyle name="Vejica 2 2 3 2 2 2 2 7 2" xfId="24675"/>
    <cellStyle name="Vejica 2 2 3 2 2 2 2 8" xfId="14775"/>
    <cellStyle name="Vejica 2 2 3 2 2 2 3" xfId="972"/>
    <cellStyle name="Vejica 2 2 3 2 2 2 3 2" xfId="5233"/>
    <cellStyle name="Vejica 2 2 3 2 2 2 3 2 2" xfId="9459"/>
    <cellStyle name="Vejica 2 2 3 2 2 2 3 2 2 2" xfId="23617"/>
    <cellStyle name="Vejica 2 2 3 2 2 2 3 2 3" xfId="13685"/>
    <cellStyle name="Vejica 2 2 3 2 2 2 3 2 3 2" xfId="27843"/>
    <cellStyle name="Vejica 2 2 3 2 2 2 3 2 4" xfId="17943"/>
    <cellStyle name="Vejica 2 2 3 2 2 2 3 3" xfId="3825"/>
    <cellStyle name="Vejica 2 2 3 2 2 2 3 3 2" xfId="8051"/>
    <cellStyle name="Vejica 2 2 3 2 2 2 3 3 2 2" xfId="22209"/>
    <cellStyle name="Vejica 2 2 3 2 2 2 3 3 3" xfId="12277"/>
    <cellStyle name="Vejica 2 2 3 2 2 2 3 3 3 2" xfId="26435"/>
    <cellStyle name="Vejica 2 2 3 2 2 2 3 3 4" xfId="16535"/>
    <cellStyle name="Vejica 2 2 3 2 2 2 3 4" xfId="2417"/>
    <cellStyle name="Vejica 2 2 3 2 2 2 3 4 2" xfId="19359"/>
    <cellStyle name="Vejica 2 2 3 2 2 2 3 5" xfId="6643"/>
    <cellStyle name="Vejica 2 2 3 2 2 2 3 5 2" xfId="20801"/>
    <cellStyle name="Vejica 2 2 3 2 2 2 3 6" xfId="10869"/>
    <cellStyle name="Vejica 2 2 3 2 2 2 3 6 2" xfId="25027"/>
    <cellStyle name="Vejica 2 2 3 2 2 2 3 7" xfId="15127"/>
    <cellStyle name="Vejica 2 2 3 2 2 2 4" xfId="4529"/>
    <cellStyle name="Vejica 2 2 3 2 2 2 4 2" xfId="8755"/>
    <cellStyle name="Vejica 2 2 3 2 2 2 4 2 2" xfId="22913"/>
    <cellStyle name="Vejica 2 2 3 2 2 2 4 3" xfId="12981"/>
    <cellStyle name="Vejica 2 2 3 2 2 2 4 3 2" xfId="27139"/>
    <cellStyle name="Vejica 2 2 3 2 2 2 4 4" xfId="17239"/>
    <cellStyle name="Vejica 2 2 3 2 2 2 5" xfId="3121"/>
    <cellStyle name="Vejica 2 2 3 2 2 2 5 2" xfId="7347"/>
    <cellStyle name="Vejica 2 2 3 2 2 2 5 2 2" xfId="21505"/>
    <cellStyle name="Vejica 2 2 3 2 2 2 5 3" xfId="11573"/>
    <cellStyle name="Vejica 2 2 3 2 2 2 5 3 2" xfId="25731"/>
    <cellStyle name="Vejica 2 2 3 2 2 2 5 4" xfId="15831"/>
    <cellStyle name="Vejica 2 2 3 2 2 2 6" xfId="1713"/>
    <cellStyle name="Vejica 2 2 3 2 2 2 6 2" xfId="18655"/>
    <cellStyle name="Vejica 2 2 3 2 2 2 7" xfId="5939"/>
    <cellStyle name="Vejica 2 2 3 2 2 2 7 2" xfId="20097"/>
    <cellStyle name="Vejica 2 2 3 2 2 2 8" xfId="10165"/>
    <cellStyle name="Vejica 2 2 3 2 2 2 8 2" xfId="24323"/>
    <cellStyle name="Vejica 2 2 3 2 2 2 9" xfId="14423"/>
    <cellStyle name="Vejica 2 2 3 2 2 3" xfId="312"/>
    <cellStyle name="Vejica 2 2 3 2 2 3 2" xfId="664"/>
    <cellStyle name="Vejica 2 2 3 2 2 3 2 2" xfId="1368"/>
    <cellStyle name="Vejica 2 2 3 2 2 3 2 2 2" xfId="5629"/>
    <cellStyle name="Vejica 2 2 3 2 2 3 2 2 2 2" xfId="9855"/>
    <cellStyle name="Vejica 2 2 3 2 2 3 2 2 2 2 2" xfId="24013"/>
    <cellStyle name="Vejica 2 2 3 2 2 3 2 2 2 3" xfId="14081"/>
    <cellStyle name="Vejica 2 2 3 2 2 3 2 2 2 3 2" xfId="28239"/>
    <cellStyle name="Vejica 2 2 3 2 2 3 2 2 2 4" xfId="18339"/>
    <cellStyle name="Vejica 2 2 3 2 2 3 2 2 3" xfId="4221"/>
    <cellStyle name="Vejica 2 2 3 2 2 3 2 2 3 2" xfId="8447"/>
    <cellStyle name="Vejica 2 2 3 2 2 3 2 2 3 2 2" xfId="22605"/>
    <cellStyle name="Vejica 2 2 3 2 2 3 2 2 3 3" xfId="12673"/>
    <cellStyle name="Vejica 2 2 3 2 2 3 2 2 3 3 2" xfId="26831"/>
    <cellStyle name="Vejica 2 2 3 2 2 3 2 2 3 4" xfId="16931"/>
    <cellStyle name="Vejica 2 2 3 2 2 3 2 2 4" xfId="2813"/>
    <cellStyle name="Vejica 2 2 3 2 2 3 2 2 4 2" xfId="19755"/>
    <cellStyle name="Vejica 2 2 3 2 2 3 2 2 5" xfId="7039"/>
    <cellStyle name="Vejica 2 2 3 2 2 3 2 2 5 2" xfId="21197"/>
    <cellStyle name="Vejica 2 2 3 2 2 3 2 2 6" xfId="11265"/>
    <cellStyle name="Vejica 2 2 3 2 2 3 2 2 6 2" xfId="25423"/>
    <cellStyle name="Vejica 2 2 3 2 2 3 2 2 7" xfId="15523"/>
    <cellStyle name="Vejica 2 2 3 2 2 3 2 3" xfId="4925"/>
    <cellStyle name="Vejica 2 2 3 2 2 3 2 3 2" xfId="9151"/>
    <cellStyle name="Vejica 2 2 3 2 2 3 2 3 2 2" xfId="23309"/>
    <cellStyle name="Vejica 2 2 3 2 2 3 2 3 3" xfId="13377"/>
    <cellStyle name="Vejica 2 2 3 2 2 3 2 3 3 2" xfId="27535"/>
    <cellStyle name="Vejica 2 2 3 2 2 3 2 3 4" xfId="17635"/>
    <cellStyle name="Vejica 2 2 3 2 2 3 2 4" xfId="3517"/>
    <cellStyle name="Vejica 2 2 3 2 2 3 2 4 2" xfId="7743"/>
    <cellStyle name="Vejica 2 2 3 2 2 3 2 4 2 2" xfId="21901"/>
    <cellStyle name="Vejica 2 2 3 2 2 3 2 4 3" xfId="11969"/>
    <cellStyle name="Vejica 2 2 3 2 2 3 2 4 3 2" xfId="26127"/>
    <cellStyle name="Vejica 2 2 3 2 2 3 2 4 4" xfId="16227"/>
    <cellStyle name="Vejica 2 2 3 2 2 3 2 5" xfId="2109"/>
    <cellStyle name="Vejica 2 2 3 2 2 3 2 5 2" xfId="19051"/>
    <cellStyle name="Vejica 2 2 3 2 2 3 2 6" xfId="6335"/>
    <cellStyle name="Vejica 2 2 3 2 2 3 2 6 2" xfId="20493"/>
    <cellStyle name="Vejica 2 2 3 2 2 3 2 7" xfId="10561"/>
    <cellStyle name="Vejica 2 2 3 2 2 3 2 7 2" xfId="24719"/>
    <cellStyle name="Vejica 2 2 3 2 2 3 2 8" xfId="14819"/>
    <cellStyle name="Vejica 2 2 3 2 2 3 3" xfId="1016"/>
    <cellStyle name="Vejica 2 2 3 2 2 3 3 2" xfId="5277"/>
    <cellStyle name="Vejica 2 2 3 2 2 3 3 2 2" xfId="9503"/>
    <cellStyle name="Vejica 2 2 3 2 2 3 3 2 2 2" xfId="23661"/>
    <cellStyle name="Vejica 2 2 3 2 2 3 3 2 3" xfId="13729"/>
    <cellStyle name="Vejica 2 2 3 2 2 3 3 2 3 2" xfId="27887"/>
    <cellStyle name="Vejica 2 2 3 2 2 3 3 2 4" xfId="17987"/>
    <cellStyle name="Vejica 2 2 3 2 2 3 3 3" xfId="3869"/>
    <cellStyle name="Vejica 2 2 3 2 2 3 3 3 2" xfId="8095"/>
    <cellStyle name="Vejica 2 2 3 2 2 3 3 3 2 2" xfId="22253"/>
    <cellStyle name="Vejica 2 2 3 2 2 3 3 3 3" xfId="12321"/>
    <cellStyle name="Vejica 2 2 3 2 2 3 3 3 3 2" xfId="26479"/>
    <cellStyle name="Vejica 2 2 3 2 2 3 3 3 4" xfId="16579"/>
    <cellStyle name="Vejica 2 2 3 2 2 3 3 4" xfId="2461"/>
    <cellStyle name="Vejica 2 2 3 2 2 3 3 4 2" xfId="19403"/>
    <cellStyle name="Vejica 2 2 3 2 2 3 3 5" xfId="6687"/>
    <cellStyle name="Vejica 2 2 3 2 2 3 3 5 2" xfId="20845"/>
    <cellStyle name="Vejica 2 2 3 2 2 3 3 6" xfId="10913"/>
    <cellStyle name="Vejica 2 2 3 2 2 3 3 6 2" xfId="25071"/>
    <cellStyle name="Vejica 2 2 3 2 2 3 3 7" xfId="15171"/>
    <cellStyle name="Vejica 2 2 3 2 2 3 4" xfId="4573"/>
    <cellStyle name="Vejica 2 2 3 2 2 3 4 2" xfId="8799"/>
    <cellStyle name="Vejica 2 2 3 2 2 3 4 2 2" xfId="22957"/>
    <cellStyle name="Vejica 2 2 3 2 2 3 4 3" xfId="13025"/>
    <cellStyle name="Vejica 2 2 3 2 2 3 4 3 2" xfId="27183"/>
    <cellStyle name="Vejica 2 2 3 2 2 3 4 4" xfId="17283"/>
    <cellStyle name="Vejica 2 2 3 2 2 3 5" xfId="3165"/>
    <cellStyle name="Vejica 2 2 3 2 2 3 5 2" xfId="7391"/>
    <cellStyle name="Vejica 2 2 3 2 2 3 5 2 2" xfId="21549"/>
    <cellStyle name="Vejica 2 2 3 2 2 3 5 3" xfId="11617"/>
    <cellStyle name="Vejica 2 2 3 2 2 3 5 3 2" xfId="25775"/>
    <cellStyle name="Vejica 2 2 3 2 2 3 5 4" xfId="15875"/>
    <cellStyle name="Vejica 2 2 3 2 2 3 6" xfId="1757"/>
    <cellStyle name="Vejica 2 2 3 2 2 3 6 2" xfId="18699"/>
    <cellStyle name="Vejica 2 2 3 2 2 3 7" xfId="5983"/>
    <cellStyle name="Vejica 2 2 3 2 2 3 7 2" xfId="20141"/>
    <cellStyle name="Vejica 2 2 3 2 2 3 8" xfId="10209"/>
    <cellStyle name="Vejica 2 2 3 2 2 3 8 2" xfId="24367"/>
    <cellStyle name="Vejica 2 2 3 2 2 3 9" xfId="14467"/>
    <cellStyle name="Vejica 2 2 3 2 2 4" xfId="492"/>
    <cellStyle name="Vejica 2 2 3 2 2 4 2" xfId="1196"/>
    <cellStyle name="Vejica 2 2 3 2 2 4 2 2" xfId="5457"/>
    <cellStyle name="Vejica 2 2 3 2 2 4 2 2 2" xfId="9683"/>
    <cellStyle name="Vejica 2 2 3 2 2 4 2 2 2 2" xfId="23841"/>
    <cellStyle name="Vejica 2 2 3 2 2 4 2 2 3" xfId="13909"/>
    <cellStyle name="Vejica 2 2 3 2 2 4 2 2 3 2" xfId="28067"/>
    <cellStyle name="Vejica 2 2 3 2 2 4 2 2 4" xfId="18167"/>
    <cellStyle name="Vejica 2 2 3 2 2 4 2 3" xfId="4049"/>
    <cellStyle name="Vejica 2 2 3 2 2 4 2 3 2" xfId="8275"/>
    <cellStyle name="Vejica 2 2 3 2 2 4 2 3 2 2" xfId="22433"/>
    <cellStyle name="Vejica 2 2 3 2 2 4 2 3 3" xfId="12501"/>
    <cellStyle name="Vejica 2 2 3 2 2 4 2 3 3 2" xfId="26659"/>
    <cellStyle name="Vejica 2 2 3 2 2 4 2 3 4" xfId="16759"/>
    <cellStyle name="Vejica 2 2 3 2 2 4 2 4" xfId="2641"/>
    <cellStyle name="Vejica 2 2 3 2 2 4 2 4 2" xfId="19583"/>
    <cellStyle name="Vejica 2 2 3 2 2 4 2 5" xfId="6867"/>
    <cellStyle name="Vejica 2 2 3 2 2 4 2 5 2" xfId="21025"/>
    <cellStyle name="Vejica 2 2 3 2 2 4 2 6" xfId="11093"/>
    <cellStyle name="Vejica 2 2 3 2 2 4 2 6 2" xfId="25251"/>
    <cellStyle name="Vejica 2 2 3 2 2 4 2 7" xfId="15351"/>
    <cellStyle name="Vejica 2 2 3 2 2 4 3" xfId="4753"/>
    <cellStyle name="Vejica 2 2 3 2 2 4 3 2" xfId="8979"/>
    <cellStyle name="Vejica 2 2 3 2 2 4 3 2 2" xfId="23137"/>
    <cellStyle name="Vejica 2 2 3 2 2 4 3 3" xfId="13205"/>
    <cellStyle name="Vejica 2 2 3 2 2 4 3 3 2" xfId="27363"/>
    <cellStyle name="Vejica 2 2 3 2 2 4 3 4" xfId="17463"/>
    <cellStyle name="Vejica 2 2 3 2 2 4 4" xfId="3345"/>
    <cellStyle name="Vejica 2 2 3 2 2 4 4 2" xfId="7571"/>
    <cellStyle name="Vejica 2 2 3 2 2 4 4 2 2" xfId="21729"/>
    <cellStyle name="Vejica 2 2 3 2 2 4 4 3" xfId="11797"/>
    <cellStyle name="Vejica 2 2 3 2 2 4 4 3 2" xfId="25955"/>
    <cellStyle name="Vejica 2 2 3 2 2 4 4 4" xfId="16055"/>
    <cellStyle name="Vejica 2 2 3 2 2 4 5" xfId="1937"/>
    <cellStyle name="Vejica 2 2 3 2 2 4 5 2" xfId="18879"/>
    <cellStyle name="Vejica 2 2 3 2 2 4 6" xfId="6163"/>
    <cellStyle name="Vejica 2 2 3 2 2 4 6 2" xfId="20321"/>
    <cellStyle name="Vejica 2 2 3 2 2 4 7" xfId="10389"/>
    <cellStyle name="Vejica 2 2 3 2 2 4 7 2" xfId="24547"/>
    <cellStyle name="Vejica 2 2 3 2 2 4 8" xfId="14647"/>
    <cellStyle name="Vejica 2 2 3 2 2 5" xfId="844"/>
    <cellStyle name="Vejica 2 2 3 2 2 5 2" xfId="5105"/>
    <cellStyle name="Vejica 2 2 3 2 2 5 2 2" xfId="9331"/>
    <cellStyle name="Vejica 2 2 3 2 2 5 2 2 2" xfId="23489"/>
    <cellStyle name="Vejica 2 2 3 2 2 5 2 3" xfId="13557"/>
    <cellStyle name="Vejica 2 2 3 2 2 5 2 3 2" xfId="27715"/>
    <cellStyle name="Vejica 2 2 3 2 2 5 2 4" xfId="17815"/>
    <cellStyle name="Vejica 2 2 3 2 2 5 3" xfId="3697"/>
    <cellStyle name="Vejica 2 2 3 2 2 5 3 2" xfId="7923"/>
    <cellStyle name="Vejica 2 2 3 2 2 5 3 2 2" xfId="22081"/>
    <cellStyle name="Vejica 2 2 3 2 2 5 3 3" xfId="12149"/>
    <cellStyle name="Vejica 2 2 3 2 2 5 3 3 2" xfId="26307"/>
    <cellStyle name="Vejica 2 2 3 2 2 5 3 4" xfId="16407"/>
    <cellStyle name="Vejica 2 2 3 2 2 5 4" xfId="2289"/>
    <cellStyle name="Vejica 2 2 3 2 2 5 4 2" xfId="19231"/>
    <cellStyle name="Vejica 2 2 3 2 2 5 5" xfId="6515"/>
    <cellStyle name="Vejica 2 2 3 2 2 5 5 2" xfId="20673"/>
    <cellStyle name="Vejica 2 2 3 2 2 5 6" xfId="10741"/>
    <cellStyle name="Vejica 2 2 3 2 2 5 6 2" xfId="24899"/>
    <cellStyle name="Vejica 2 2 3 2 2 5 7" xfId="14999"/>
    <cellStyle name="Vejica 2 2 3 2 2 6" xfId="4369"/>
    <cellStyle name="Vejica 2 2 3 2 2 6 2" xfId="8595"/>
    <cellStyle name="Vejica 2 2 3 2 2 6 2 2" xfId="22753"/>
    <cellStyle name="Vejica 2 2 3 2 2 6 3" xfId="12821"/>
    <cellStyle name="Vejica 2 2 3 2 2 6 3 2" xfId="26979"/>
    <cellStyle name="Vejica 2 2 3 2 2 6 4" xfId="17079"/>
    <cellStyle name="Vejica 2 2 3 2 2 7" xfId="2961"/>
    <cellStyle name="Vejica 2 2 3 2 2 7 2" xfId="7187"/>
    <cellStyle name="Vejica 2 2 3 2 2 7 2 2" xfId="21345"/>
    <cellStyle name="Vejica 2 2 3 2 2 7 3" xfId="11413"/>
    <cellStyle name="Vejica 2 2 3 2 2 7 3 2" xfId="25571"/>
    <cellStyle name="Vejica 2 2 3 2 2 7 4" xfId="15671"/>
    <cellStyle name="Vejica 2 2 3 2 2 8" xfId="1521"/>
    <cellStyle name="Vejica 2 2 3 2 2 8 2" xfId="18463"/>
    <cellStyle name="Vejica 2 2 3 2 2 9" xfId="5747"/>
    <cellStyle name="Vejica 2 2 3 2 2 9 2" xfId="19905"/>
    <cellStyle name="Vejica 2 2 3 2 3" xfId="139"/>
    <cellStyle name="Vejica 2 2 3 2 3 10" xfId="14295"/>
    <cellStyle name="Vejica 2 2 3 2 3 2" xfId="299"/>
    <cellStyle name="Vejica 2 2 3 2 3 2 2" xfId="652"/>
    <cellStyle name="Vejica 2 2 3 2 3 2 2 2" xfId="1356"/>
    <cellStyle name="Vejica 2 2 3 2 3 2 2 2 2" xfId="5617"/>
    <cellStyle name="Vejica 2 2 3 2 3 2 2 2 2 2" xfId="9843"/>
    <cellStyle name="Vejica 2 2 3 2 3 2 2 2 2 2 2" xfId="24001"/>
    <cellStyle name="Vejica 2 2 3 2 3 2 2 2 2 3" xfId="14069"/>
    <cellStyle name="Vejica 2 2 3 2 3 2 2 2 2 3 2" xfId="28227"/>
    <cellStyle name="Vejica 2 2 3 2 3 2 2 2 2 4" xfId="18327"/>
    <cellStyle name="Vejica 2 2 3 2 3 2 2 2 3" xfId="4209"/>
    <cellStyle name="Vejica 2 2 3 2 3 2 2 2 3 2" xfId="8435"/>
    <cellStyle name="Vejica 2 2 3 2 3 2 2 2 3 2 2" xfId="22593"/>
    <cellStyle name="Vejica 2 2 3 2 3 2 2 2 3 3" xfId="12661"/>
    <cellStyle name="Vejica 2 2 3 2 3 2 2 2 3 3 2" xfId="26819"/>
    <cellStyle name="Vejica 2 2 3 2 3 2 2 2 3 4" xfId="16919"/>
    <cellStyle name="Vejica 2 2 3 2 3 2 2 2 4" xfId="2801"/>
    <cellStyle name="Vejica 2 2 3 2 3 2 2 2 4 2" xfId="19743"/>
    <cellStyle name="Vejica 2 2 3 2 3 2 2 2 5" xfId="7027"/>
    <cellStyle name="Vejica 2 2 3 2 3 2 2 2 5 2" xfId="21185"/>
    <cellStyle name="Vejica 2 2 3 2 3 2 2 2 6" xfId="11253"/>
    <cellStyle name="Vejica 2 2 3 2 3 2 2 2 6 2" xfId="25411"/>
    <cellStyle name="Vejica 2 2 3 2 3 2 2 2 7" xfId="15511"/>
    <cellStyle name="Vejica 2 2 3 2 3 2 2 3" xfId="4913"/>
    <cellStyle name="Vejica 2 2 3 2 3 2 2 3 2" xfId="9139"/>
    <cellStyle name="Vejica 2 2 3 2 3 2 2 3 2 2" xfId="23297"/>
    <cellStyle name="Vejica 2 2 3 2 3 2 2 3 3" xfId="13365"/>
    <cellStyle name="Vejica 2 2 3 2 3 2 2 3 3 2" xfId="27523"/>
    <cellStyle name="Vejica 2 2 3 2 3 2 2 3 4" xfId="17623"/>
    <cellStyle name="Vejica 2 2 3 2 3 2 2 4" xfId="3505"/>
    <cellStyle name="Vejica 2 2 3 2 3 2 2 4 2" xfId="7731"/>
    <cellStyle name="Vejica 2 2 3 2 3 2 2 4 2 2" xfId="21889"/>
    <cellStyle name="Vejica 2 2 3 2 3 2 2 4 3" xfId="11957"/>
    <cellStyle name="Vejica 2 2 3 2 3 2 2 4 3 2" xfId="26115"/>
    <cellStyle name="Vejica 2 2 3 2 3 2 2 4 4" xfId="16215"/>
    <cellStyle name="Vejica 2 2 3 2 3 2 2 5" xfId="2097"/>
    <cellStyle name="Vejica 2 2 3 2 3 2 2 5 2" xfId="19039"/>
    <cellStyle name="Vejica 2 2 3 2 3 2 2 6" xfId="6323"/>
    <cellStyle name="Vejica 2 2 3 2 3 2 2 6 2" xfId="20481"/>
    <cellStyle name="Vejica 2 2 3 2 3 2 2 7" xfId="10549"/>
    <cellStyle name="Vejica 2 2 3 2 3 2 2 7 2" xfId="24707"/>
    <cellStyle name="Vejica 2 2 3 2 3 2 2 8" xfId="14807"/>
    <cellStyle name="Vejica 2 2 3 2 3 2 3" xfId="1004"/>
    <cellStyle name="Vejica 2 2 3 2 3 2 3 2" xfId="5265"/>
    <cellStyle name="Vejica 2 2 3 2 3 2 3 2 2" xfId="9491"/>
    <cellStyle name="Vejica 2 2 3 2 3 2 3 2 2 2" xfId="23649"/>
    <cellStyle name="Vejica 2 2 3 2 3 2 3 2 3" xfId="13717"/>
    <cellStyle name="Vejica 2 2 3 2 3 2 3 2 3 2" xfId="27875"/>
    <cellStyle name="Vejica 2 2 3 2 3 2 3 2 4" xfId="17975"/>
    <cellStyle name="Vejica 2 2 3 2 3 2 3 3" xfId="3857"/>
    <cellStyle name="Vejica 2 2 3 2 3 2 3 3 2" xfId="8083"/>
    <cellStyle name="Vejica 2 2 3 2 3 2 3 3 2 2" xfId="22241"/>
    <cellStyle name="Vejica 2 2 3 2 3 2 3 3 3" xfId="12309"/>
    <cellStyle name="Vejica 2 2 3 2 3 2 3 3 3 2" xfId="26467"/>
    <cellStyle name="Vejica 2 2 3 2 3 2 3 3 4" xfId="16567"/>
    <cellStyle name="Vejica 2 2 3 2 3 2 3 4" xfId="2449"/>
    <cellStyle name="Vejica 2 2 3 2 3 2 3 4 2" xfId="19391"/>
    <cellStyle name="Vejica 2 2 3 2 3 2 3 5" xfId="6675"/>
    <cellStyle name="Vejica 2 2 3 2 3 2 3 5 2" xfId="20833"/>
    <cellStyle name="Vejica 2 2 3 2 3 2 3 6" xfId="10901"/>
    <cellStyle name="Vejica 2 2 3 2 3 2 3 6 2" xfId="25059"/>
    <cellStyle name="Vejica 2 2 3 2 3 2 3 7" xfId="15159"/>
    <cellStyle name="Vejica 2 2 3 2 3 2 4" xfId="4561"/>
    <cellStyle name="Vejica 2 2 3 2 3 2 4 2" xfId="8787"/>
    <cellStyle name="Vejica 2 2 3 2 3 2 4 2 2" xfId="22945"/>
    <cellStyle name="Vejica 2 2 3 2 3 2 4 3" xfId="13013"/>
    <cellStyle name="Vejica 2 2 3 2 3 2 4 3 2" xfId="27171"/>
    <cellStyle name="Vejica 2 2 3 2 3 2 4 4" xfId="17271"/>
    <cellStyle name="Vejica 2 2 3 2 3 2 5" xfId="3153"/>
    <cellStyle name="Vejica 2 2 3 2 3 2 5 2" xfId="7379"/>
    <cellStyle name="Vejica 2 2 3 2 3 2 5 2 2" xfId="21537"/>
    <cellStyle name="Vejica 2 2 3 2 3 2 5 3" xfId="11605"/>
    <cellStyle name="Vejica 2 2 3 2 3 2 5 3 2" xfId="25763"/>
    <cellStyle name="Vejica 2 2 3 2 3 2 5 4" xfId="15863"/>
    <cellStyle name="Vejica 2 2 3 2 3 2 6" xfId="1745"/>
    <cellStyle name="Vejica 2 2 3 2 3 2 6 2" xfId="18687"/>
    <cellStyle name="Vejica 2 2 3 2 3 2 7" xfId="5971"/>
    <cellStyle name="Vejica 2 2 3 2 3 2 7 2" xfId="20129"/>
    <cellStyle name="Vejica 2 2 3 2 3 2 8" xfId="10197"/>
    <cellStyle name="Vejica 2 2 3 2 3 2 8 2" xfId="24355"/>
    <cellStyle name="Vejica 2 2 3 2 3 2 9" xfId="14455"/>
    <cellStyle name="Vejica 2 2 3 2 3 3" xfId="524"/>
    <cellStyle name="Vejica 2 2 3 2 3 3 2" xfId="1228"/>
    <cellStyle name="Vejica 2 2 3 2 3 3 2 2" xfId="5489"/>
    <cellStyle name="Vejica 2 2 3 2 3 3 2 2 2" xfId="9715"/>
    <cellStyle name="Vejica 2 2 3 2 3 3 2 2 2 2" xfId="23873"/>
    <cellStyle name="Vejica 2 2 3 2 3 3 2 2 3" xfId="13941"/>
    <cellStyle name="Vejica 2 2 3 2 3 3 2 2 3 2" xfId="28099"/>
    <cellStyle name="Vejica 2 2 3 2 3 3 2 2 4" xfId="18199"/>
    <cellStyle name="Vejica 2 2 3 2 3 3 2 3" xfId="4081"/>
    <cellStyle name="Vejica 2 2 3 2 3 3 2 3 2" xfId="8307"/>
    <cellStyle name="Vejica 2 2 3 2 3 3 2 3 2 2" xfId="22465"/>
    <cellStyle name="Vejica 2 2 3 2 3 3 2 3 3" xfId="12533"/>
    <cellStyle name="Vejica 2 2 3 2 3 3 2 3 3 2" xfId="26691"/>
    <cellStyle name="Vejica 2 2 3 2 3 3 2 3 4" xfId="16791"/>
    <cellStyle name="Vejica 2 2 3 2 3 3 2 4" xfId="2673"/>
    <cellStyle name="Vejica 2 2 3 2 3 3 2 4 2" xfId="19615"/>
    <cellStyle name="Vejica 2 2 3 2 3 3 2 5" xfId="6899"/>
    <cellStyle name="Vejica 2 2 3 2 3 3 2 5 2" xfId="21057"/>
    <cellStyle name="Vejica 2 2 3 2 3 3 2 6" xfId="11125"/>
    <cellStyle name="Vejica 2 2 3 2 3 3 2 6 2" xfId="25283"/>
    <cellStyle name="Vejica 2 2 3 2 3 3 2 7" xfId="15383"/>
    <cellStyle name="Vejica 2 2 3 2 3 3 3" xfId="4785"/>
    <cellStyle name="Vejica 2 2 3 2 3 3 3 2" xfId="9011"/>
    <cellStyle name="Vejica 2 2 3 2 3 3 3 2 2" xfId="23169"/>
    <cellStyle name="Vejica 2 2 3 2 3 3 3 3" xfId="13237"/>
    <cellStyle name="Vejica 2 2 3 2 3 3 3 3 2" xfId="27395"/>
    <cellStyle name="Vejica 2 2 3 2 3 3 3 4" xfId="17495"/>
    <cellStyle name="Vejica 2 2 3 2 3 3 4" xfId="3377"/>
    <cellStyle name="Vejica 2 2 3 2 3 3 4 2" xfId="7603"/>
    <cellStyle name="Vejica 2 2 3 2 3 3 4 2 2" xfId="21761"/>
    <cellStyle name="Vejica 2 2 3 2 3 3 4 3" xfId="11829"/>
    <cellStyle name="Vejica 2 2 3 2 3 3 4 3 2" xfId="25987"/>
    <cellStyle name="Vejica 2 2 3 2 3 3 4 4" xfId="16087"/>
    <cellStyle name="Vejica 2 2 3 2 3 3 5" xfId="1969"/>
    <cellStyle name="Vejica 2 2 3 2 3 3 5 2" xfId="18911"/>
    <cellStyle name="Vejica 2 2 3 2 3 3 6" xfId="6195"/>
    <cellStyle name="Vejica 2 2 3 2 3 3 6 2" xfId="20353"/>
    <cellStyle name="Vejica 2 2 3 2 3 3 7" xfId="10421"/>
    <cellStyle name="Vejica 2 2 3 2 3 3 7 2" xfId="24579"/>
    <cellStyle name="Vejica 2 2 3 2 3 3 8" xfId="14679"/>
    <cellStyle name="Vejica 2 2 3 2 3 4" xfId="876"/>
    <cellStyle name="Vejica 2 2 3 2 3 4 2" xfId="5137"/>
    <cellStyle name="Vejica 2 2 3 2 3 4 2 2" xfId="9363"/>
    <cellStyle name="Vejica 2 2 3 2 3 4 2 2 2" xfId="23521"/>
    <cellStyle name="Vejica 2 2 3 2 3 4 2 3" xfId="13589"/>
    <cellStyle name="Vejica 2 2 3 2 3 4 2 3 2" xfId="27747"/>
    <cellStyle name="Vejica 2 2 3 2 3 4 2 4" xfId="17847"/>
    <cellStyle name="Vejica 2 2 3 2 3 4 3" xfId="3729"/>
    <cellStyle name="Vejica 2 2 3 2 3 4 3 2" xfId="7955"/>
    <cellStyle name="Vejica 2 2 3 2 3 4 3 2 2" xfId="22113"/>
    <cellStyle name="Vejica 2 2 3 2 3 4 3 3" xfId="12181"/>
    <cellStyle name="Vejica 2 2 3 2 3 4 3 3 2" xfId="26339"/>
    <cellStyle name="Vejica 2 2 3 2 3 4 3 4" xfId="16439"/>
    <cellStyle name="Vejica 2 2 3 2 3 4 4" xfId="2321"/>
    <cellStyle name="Vejica 2 2 3 2 3 4 4 2" xfId="19263"/>
    <cellStyle name="Vejica 2 2 3 2 3 4 5" xfId="6547"/>
    <cellStyle name="Vejica 2 2 3 2 3 4 5 2" xfId="20705"/>
    <cellStyle name="Vejica 2 2 3 2 3 4 6" xfId="10773"/>
    <cellStyle name="Vejica 2 2 3 2 3 4 6 2" xfId="24931"/>
    <cellStyle name="Vejica 2 2 3 2 3 4 7" xfId="15031"/>
    <cellStyle name="Vejica 2 2 3 2 3 5" xfId="4401"/>
    <cellStyle name="Vejica 2 2 3 2 3 5 2" xfId="8627"/>
    <cellStyle name="Vejica 2 2 3 2 3 5 2 2" xfId="22785"/>
    <cellStyle name="Vejica 2 2 3 2 3 5 3" xfId="12853"/>
    <cellStyle name="Vejica 2 2 3 2 3 5 3 2" xfId="27011"/>
    <cellStyle name="Vejica 2 2 3 2 3 5 4" xfId="17111"/>
    <cellStyle name="Vejica 2 2 3 2 3 6" xfId="2993"/>
    <cellStyle name="Vejica 2 2 3 2 3 6 2" xfId="7219"/>
    <cellStyle name="Vejica 2 2 3 2 3 6 2 2" xfId="21377"/>
    <cellStyle name="Vejica 2 2 3 2 3 6 3" xfId="11445"/>
    <cellStyle name="Vejica 2 2 3 2 3 6 3 2" xfId="25603"/>
    <cellStyle name="Vejica 2 2 3 2 3 6 4" xfId="15703"/>
    <cellStyle name="Vejica 2 2 3 2 3 7" xfId="1585"/>
    <cellStyle name="Vejica 2 2 3 2 3 7 2" xfId="18527"/>
    <cellStyle name="Vejica 2 2 3 2 3 8" xfId="5811"/>
    <cellStyle name="Vejica 2 2 3 2 3 8 2" xfId="19969"/>
    <cellStyle name="Vejica 2 2 3 2 3 9" xfId="10037"/>
    <cellStyle name="Vejica 2 2 3 2 3 9 2" xfId="24195"/>
    <cellStyle name="Vejica 2 2 3 2 4" xfId="69"/>
    <cellStyle name="Vejica 2 2 3 2 4 10" xfId="14263"/>
    <cellStyle name="Vejica 2 2 3 2 4 2" xfId="235"/>
    <cellStyle name="Vejica 2 2 3 2 4 2 2" xfId="588"/>
    <cellStyle name="Vejica 2 2 3 2 4 2 2 2" xfId="1292"/>
    <cellStyle name="Vejica 2 2 3 2 4 2 2 2 2" xfId="5553"/>
    <cellStyle name="Vejica 2 2 3 2 4 2 2 2 2 2" xfId="9779"/>
    <cellStyle name="Vejica 2 2 3 2 4 2 2 2 2 2 2" xfId="23937"/>
    <cellStyle name="Vejica 2 2 3 2 4 2 2 2 2 3" xfId="14005"/>
    <cellStyle name="Vejica 2 2 3 2 4 2 2 2 2 3 2" xfId="28163"/>
    <cellStyle name="Vejica 2 2 3 2 4 2 2 2 2 4" xfId="18263"/>
    <cellStyle name="Vejica 2 2 3 2 4 2 2 2 3" xfId="4145"/>
    <cellStyle name="Vejica 2 2 3 2 4 2 2 2 3 2" xfId="8371"/>
    <cellStyle name="Vejica 2 2 3 2 4 2 2 2 3 2 2" xfId="22529"/>
    <cellStyle name="Vejica 2 2 3 2 4 2 2 2 3 3" xfId="12597"/>
    <cellStyle name="Vejica 2 2 3 2 4 2 2 2 3 3 2" xfId="26755"/>
    <cellStyle name="Vejica 2 2 3 2 4 2 2 2 3 4" xfId="16855"/>
    <cellStyle name="Vejica 2 2 3 2 4 2 2 2 4" xfId="2737"/>
    <cellStyle name="Vejica 2 2 3 2 4 2 2 2 4 2" xfId="19679"/>
    <cellStyle name="Vejica 2 2 3 2 4 2 2 2 5" xfId="6963"/>
    <cellStyle name="Vejica 2 2 3 2 4 2 2 2 5 2" xfId="21121"/>
    <cellStyle name="Vejica 2 2 3 2 4 2 2 2 6" xfId="11189"/>
    <cellStyle name="Vejica 2 2 3 2 4 2 2 2 6 2" xfId="25347"/>
    <cellStyle name="Vejica 2 2 3 2 4 2 2 2 7" xfId="15447"/>
    <cellStyle name="Vejica 2 2 3 2 4 2 2 3" xfId="4849"/>
    <cellStyle name="Vejica 2 2 3 2 4 2 2 3 2" xfId="9075"/>
    <cellStyle name="Vejica 2 2 3 2 4 2 2 3 2 2" xfId="23233"/>
    <cellStyle name="Vejica 2 2 3 2 4 2 2 3 3" xfId="13301"/>
    <cellStyle name="Vejica 2 2 3 2 4 2 2 3 3 2" xfId="27459"/>
    <cellStyle name="Vejica 2 2 3 2 4 2 2 3 4" xfId="17559"/>
    <cellStyle name="Vejica 2 2 3 2 4 2 2 4" xfId="3441"/>
    <cellStyle name="Vejica 2 2 3 2 4 2 2 4 2" xfId="7667"/>
    <cellStyle name="Vejica 2 2 3 2 4 2 2 4 2 2" xfId="21825"/>
    <cellStyle name="Vejica 2 2 3 2 4 2 2 4 3" xfId="11893"/>
    <cellStyle name="Vejica 2 2 3 2 4 2 2 4 3 2" xfId="26051"/>
    <cellStyle name="Vejica 2 2 3 2 4 2 2 4 4" xfId="16151"/>
    <cellStyle name="Vejica 2 2 3 2 4 2 2 5" xfId="2033"/>
    <cellStyle name="Vejica 2 2 3 2 4 2 2 5 2" xfId="18975"/>
    <cellStyle name="Vejica 2 2 3 2 4 2 2 6" xfId="6259"/>
    <cellStyle name="Vejica 2 2 3 2 4 2 2 6 2" xfId="20417"/>
    <cellStyle name="Vejica 2 2 3 2 4 2 2 7" xfId="10485"/>
    <cellStyle name="Vejica 2 2 3 2 4 2 2 7 2" xfId="24643"/>
    <cellStyle name="Vejica 2 2 3 2 4 2 2 8" xfId="14743"/>
    <cellStyle name="Vejica 2 2 3 2 4 2 3" xfId="940"/>
    <cellStyle name="Vejica 2 2 3 2 4 2 3 2" xfId="5201"/>
    <cellStyle name="Vejica 2 2 3 2 4 2 3 2 2" xfId="9427"/>
    <cellStyle name="Vejica 2 2 3 2 4 2 3 2 2 2" xfId="23585"/>
    <cellStyle name="Vejica 2 2 3 2 4 2 3 2 3" xfId="13653"/>
    <cellStyle name="Vejica 2 2 3 2 4 2 3 2 3 2" xfId="27811"/>
    <cellStyle name="Vejica 2 2 3 2 4 2 3 2 4" xfId="17911"/>
    <cellStyle name="Vejica 2 2 3 2 4 2 3 3" xfId="3793"/>
    <cellStyle name="Vejica 2 2 3 2 4 2 3 3 2" xfId="8019"/>
    <cellStyle name="Vejica 2 2 3 2 4 2 3 3 2 2" xfId="22177"/>
    <cellStyle name="Vejica 2 2 3 2 4 2 3 3 3" xfId="12245"/>
    <cellStyle name="Vejica 2 2 3 2 4 2 3 3 3 2" xfId="26403"/>
    <cellStyle name="Vejica 2 2 3 2 4 2 3 3 4" xfId="16503"/>
    <cellStyle name="Vejica 2 2 3 2 4 2 3 4" xfId="2385"/>
    <cellStyle name="Vejica 2 2 3 2 4 2 3 4 2" xfId="19327"/>
    <cellStyle name="Vejica 2 2 3 2 4 2 3 5" xfId="6611"/>
    <cellStyle name="Vejica 2 2 3 2 4 2 3 5 2" xfId="20769"/>
    <cellStyle name="Vejica 2 2 3 2 4 2 3 6" xfId="10837"/>
    <cellStyle name="Vejica 2 2 3 2 4 2 3 6 2" xfId="24995"/>
    <cellStyle name="Vejica 2 2 3 2 4 2 3 7" xfId="15095"/>
    <cellStyle name="Vejica 2 2 3 2 4 2 4" xfId="4497"/>
    <cellStyle name="Vejica 2 2 3 2 4 2 4 2" xfId="8723"/>
    <cellStyle name="Vejica 2 2 3 2 4 2 4 2 2" xfId="22881"/>
    <cellStyle name="Vejica 2 2 3 2 4 2 4 3" xfId="12949"/>
    <cellStyle name="Vejica 2 2 3 2 4 2 4 3 2" xfId="27107"/>
    <cellStyle name="Vejica 2 2 3 2 4 2 4 4" xfId="17207"/>
    <cellStyle name="Vejica 2 2 3 2 4 2 5" xfId="3089"/>
    <cellStyle name="Vejica 2 2 3 2 4 2 5 2" xfId="7315"/>
    <cellStyle name="Vejica 2 2 3 2 4 2 5 2 2" xfId="21473"/>
    <cellStyle name="Vejica 2 2 3 2 4 2 5 3" xfId="11541"/>
    <cellStyle name="Vejica 2 2 3 2 4 2 5 3 2" xfId="25699"/>
    <cellStyle name="Vejica 2 2 3 2 4 2 5 4" xfId="15799"/>
    <cellStyle name="Vejica 2 2 3 2 4 2 6" xfId="1681"/>
    <cellStyle name="Vejica 2 2 3 2 4 2 6 2" xfId="18623"/>
    <cellStyle name="Vejica 2 2 3 2 4 2 7" xfId="5907"/>
    <cellStyle name="Vejica 2 2 3 2 4 2 7 2" xfId="20065"/>
    <cellStyle name="Vejica 2 2 3 2 4 2 8" xfId="10133"/>
    <cellStyle name="Vejica 2 2 3 2 4 2 8 2" xfId="24291"/>
    <cellStyle name="Vejica 2 2 3 2 4 2 9" xfId="14391"/>
    <cellStyle name="Vejica 2 2 3 2 4 3" xfId="460"/>
    <cellStyle name="Vejica 2 2 3 2 4 3 2" xfId="1164"/>
    <cellStyle name="Vejica 2 2 3 2 4 3 2 2" xfId="5425"/>
    <cellStyle name="Vejica 2 2 3 2 4 3 2 2 2" xfId="9651"/>
    <cellStyle name="Vejica 2 2 3 2 4 3 2 2 2 2" xfId="23809"/>
    <cellStyle name="Vejica 2 2 3 2 4 3 2 2 3" xfId="13877"/>
    <cellStyle name="Vejica 2 2 3 2 4 3 2 2 3 2" xfId="28035"/>
    <cellStyle name="Vejica 2 2 3 2 4 3 2 2 4" xfId="18135"/>
    <cellStyle name="Vejica 2 2 3 2 4 3 2 3" xfId="4017"/>
    <cellStyle name="Vejica 2 2 3 2 4 3 2 3 2" xfId="8243"/>
    <cellStyle name="Vejica 2 2 3 2 4 3 2 3 2 2" xfId="22401"/>
    <cellStyle name="Vejica 2 2 3 2 4 3 2 3 3" xfId="12469"/>
    <cellStyle name="Vejica 2 2 3 2 4 3 2 3 3 2" xfId="26627"/>
    <cellStyle name="Vejica 2 2 3 2 4 3 2 3 4" xfId="16727"/>
    <cellStyle name="Vejica 2 2 3 2 4 3 2 4" xfId="2609"/>
    <cellStyle name="Vejica 2 2 3 2 4 3 2 4 2" xfId="19551"/>
    <cellStyle name="Vejica 2 2 3 2 4 3 2 5" xfId="6835"/>
    <cellStyle name="Vejica 2 2 3 2 4 3 2 5 2" xfId="20993"/>
    <cellStyle name="Vejica 2 2 3 2 4 3 2 6" xfId="11061"/>
    <cellStyle name="Vejica 2 2 3 2 4 3 2 6 2" xfId="25219"/>
    <cellStyle name="Vejica 2 2 3 2 4 3 2 7" xfId="15319"/>
    <cellStyle name="Vejica 2 2 3 2 4 3 3" xfId="4721"/>
    <cellStyle name="Vejica 2 2 3 2 4 3 3 2" xfId="8947"/>
    <cellStyle name="Vejica 2 2 3 2 4 3 3 2 2" xfId="23105"/>
    <cellStyle name="Vejica 2 2 3 2 4 3 3 3" xfId="13173"/>
    <cellStyle name="Vejica 2 2 3 2 4 3 3 3 2" xfId="27331"/>
    <cellStyle name="Vejica 2 2 3 2 4 3 3 4" xfId="17431"/>
    <cellStyle name="Vejica 2 2 3 2 4 3 4" xfId="3313"/>
    <cellStyle name="Vejica 2 2 3 2 4 3 4 2" xfId="7539"/>
    <cellStyle name="Vejica 2 2 3 2 4 3 4 2 2" xfId="21697"/>
    <cellStyle name="Vejica 2 2 3 2 4 3 4 3" xfId="11765"/>
    <cellStyle name="Vejica 2 2 3 2 4 3 4 3 2" xfId="25923"/>
    <cellStyle name="Vejica 2 2 3 2 4 3 4 4" xfId="16023"/>
    <cellStyle name="Vejica 2 2 3 2 4 3 5" xfId="1905"/>
    <cellStyle name="Vejica 2 2 3 2 4 3 5 2" xfId="18847"/>
    <cellStyle name="Vejica 2 2 3 2 4 3 6" xfId="6131"/>
    <cellStyle name="Vejica 2 2 3 2 4 3 6 2" xfId="20289"/>
    <cellStyle name="Vejica 2 2 3 2 4 3 7" xfId="10357"/>
    <cellStyle name="Vejica 2 2 3 2 4 3 7 2" xfId="24515"/>
    <cellStyle name="Vejica 2 2 3 2 4 3 8" xfId="14615"/>
    <cellStyle name="Vejica 2 2 3 2 4 4" xfId="812"/>
    <cellStyle name="Vejica 2 2 3 2 4 4 2" xfId="5073"/>
    <cellStyle name="Vejica 2 2 3 2 4 4 2 2" xfId="9299"/>
    <cellStyle name="Vejica 2 2 3 2 4 4 2 2 2" xfId="23457"/>
    <cellStyle name="Vejica 2 2 3 2 4 4 2 3" xfId="13525"/>
    <cellStyle name="Vejica 2 2 3 2 4 4 2 3 2" xfId="27683"/>
    <cellStyle name="Vejica 2 2 3 2 4 4 2 4" xfId="17783"/>
    <cellStyle name="Vejica 2 2 3 2 4 4 3" xfId="3665"/>
    <cellStyle name="Vejica 2 2 3 2 4 4 3 2" xfId="7891"/>
    <cellStyle name="Vejica 2 2 3 2 4 4 3 2 2" xfId="22049"/>
    <cellStyle name="Vejica 2 2 3 2 4 4 3 3" xfId="12117"/>
    <cellStyle name="Vejica 2 2 3 2 4 4 3 3 2" xfId="26275"/>
    <cellStyle name="Vejica 2 2 3 2 4 4 3 4" xfId="16375"/>
    <cellStyle name="Vejica 2 2 3 2 4 4 4" xfId="2257"/>
    <cellStyle name="Vejica 2 2 3 2 4 4 4 2" xfId="19199"/>
    <cellStyle name="Vejica 2 2 3 2 4 4 5" xfId="6483"/>
    <cellStyle name="Vejica 2 2 3 2 4 4 5 2" xfId="20641"/>
    <cellStyle name="Vejica 2 2 3 2 4 4 6" xfId="10709"/>
    <cellStyle name="Vejica 2 2 3 2 4 4 6 2" xfId="24867"/>
    <cellStyle name="Vejica 2 2 3 2 4 4 7" xfId="14967"/>
    <cellStyle name="Vejica 2 2 3 2 4 5" xfId="4337"/>
    <cellStyle name="Vejica 2 2 3 2 4 5 2" xfId="8563"/>
    <cellStyle name="Vejica 2 2 3 2 4 5 2 2" xfId="22721"/>
    <cellStyle name="Vejica 2 2 3 2 4 5 3" xfId="12789"/>
    <cellStyle name="Vejica 2 2 3 2 4 5 3 2" xfId="26947"/>
    <cellStyle name="Vejica 2 2 3 2 4 5 4" xfId="17047"/>
    <cellStyle name="Vejica 2 2 3 2 4 6" xfId="2929"/>
    <cellStyle name="Vejica 2 2 3 2 4 6 2" xfId="7155"/>
    <cellStyle name="Vejica 2 2 3 2 4 6 2 2" xfId="21313"/>
    <cellStyle name="Vejica 2 2 3 2 4 6 3" xfId="11381"/>
    <cellStyle name="Vejica 2 2 3 2 4 6 3 2" xfId="25539"/>
    <cellStyle name="Vejica 2 2 3 2 4 6 4" xfId="15639"/>
    <cellStyle name="Vejica 2 2 3 2 4 7" xfId="1553"/>
    <cellStyle name="Vejica 2 2 3 2 4 7 2" xfId="18495"/>
    <cellStyle name="Vejica 2 2 3 2 4 8" xfId="5779"/>
    <cellStyle name="Vejica 2 2 3 2 4 8 2" xfId="19937"/>
    <cellStyle name="Vejica 2 2 3 2 4 9" xfId="10005"/>
    <cellStyle name="Vejica 2 2 3 2 4 9 2" xfId="24163"/>
    <cellStyle name="Vejica 2 2 3 2 5" xfId="169"/>
    <cellStyle name="Vejica 2 2 3 2 5 2" xfId="554"/>
    <cellStyle name="Vejica 2 2 3 2 5 2 2" xfId="1258"/>
    <cellStyle name="Vejica 2 2 3 2 5 2 2 2" xfId="5519"/>
    <cellStyle name="Vejica 2 2 3 2 5 2 2 2 2" xfId="9745"/>
    <cellStyle name="Vejica 2 2 3 2 5 2 2 2 2 2" xfId="23903"/>
    <cellStyle name="Vejica 2 2 3 2 5 2 2 2 3" xfId="13971"/>
    <cellStyle name="Vejica 2 2 3 2 5 2 2 2 3 2" xfId="28129"/>
    <cellStyle name="Vejica 2 2 3 2 5 2 2 2 4" xfId="18229"/>
    <cellStyle name="Vejica 2 2 3 2 5 2 2 3" xfId="4111"/>
    <cellStyle name="Vejica 2 2 3 2 5 2 2 3 2" xfId="8337"/>
    <cellStyle name="Vejica 2 2 3 2 5 2 2 3 2 2" xfId="22495"/>
    <cellStyle name="Vejica 2 2 3 2 5 2 2 3 3" xfId="12563"/>
    <cellStyle name="Vejica 2 2 3 2 5 2 2 3 3 2" xfId="26721"/>
    <cellStyle name="Vejica 2 2 3 2 5 2 2 3 4" xfId="16821"/>
    <cellStyle name="Vejica 2 2 3 2 5 2 2 4" xfId="2703"/>
    <cellStyle name="Vejica 2 2 3 2 5 2 2 4 2" xfId="19645"/>
    <cellStyle name="Vejica 2 2 3 2 5 2 2 5" xfId="6929"/>
    <cellStyle name="Vejica 2 2 3 2 5 2 2 5 2" xfId="21087"/>
    <cellStyle name="Vejica 2 2 3 2 5 2 2 6" xfId="11155"/>
    <cellStyle name="Vejica 2 2 3 2 5 2 2 6 2" xfId="25313"/>
    <cellStyle name="Vejica 2 2 3 2 5 2 2 7" xfId="15413"/>
    <cellStyle name="Vejica 2 2 3 2 5 2 3" xfId="4815"/>
    <cellStyle name="Vejica 2 2 3 2 5 2 3 2" xfId="9041"/>
    <cellStyle name="Vejica 2 2 3 2 5 2 3 2 2" xfId="23199"/>
    <cellStyle name="Vejica 2 2 3 2 5 2 3 3" xfId="13267"/>
    <cellStyle name="Vejica 2 2 3 2 5 2 3 3 2" xfId="27425"/>
    <cellStyle name="Vejica 2 2 3 2 5 2 3 4" xfId="17525"/>
    <cellStyle name="Vejica 2 2 3 2 5 2 4" xfId="3407"/>
    <cellStyle name="Vejica 2 2 3 2 5 2 4 2" xfId="7633"/>
    <cellStyle name="Vejica 2 2 3 2 5 2 4 2 2" xfId="21791"/>
    <cellStyle name="Vejica 2 2 3 2 5 2 4 3" xfId="11859"/>
    <cellStyle name="Vejica 2 2 3 2 5 2 4 3 2" xfId="26017"/>
    <cellStyle name="Vejica 2 2 3 2 5 2 4 4" xfId="16117"/>
    <cellStyle name="Vejica 2 2 3 2 5 2 5" xfId="1999"/>
    <cellStyle name="Vejica 2 2 3 2 5 2 5 2" xfId="18941"/>
    <cellStyle name="Vejica 2 2 3 2 5 2 6" xfId="6225"/>
    <cellStyle name="Vejica 2 2 3 2 5 2 6 2" xfId="20383"/>
    <cellStyle name="Vejica 2 2 3 2 5 2 7" xfId="10451"/>
    <cellStyle name="Vejica 2 2 3 2 5 2 7 2" xfId="24609"/>
    <cellStyle name="Vejica 2 2 3 2 5 2 8" xfId="14709"/>
    <cellStyle name="Vejica 2 2 3 2 5 3" xfId="906"/>
    <cellStyle name="Vejica 2 2 3 2 5 3 2" xfId="5167"/>
    <cellStyle name="Vejica 2 2 3 2 5 3 2 2" xfId="9393"/>
    <cellStyle name="Vejica 2 2 3 2 5 3 2 2 2" xfId="23551"/>
    <cellStyle name="Vejica 2 2 3 2 5 3 2 3" xfId="13619"/>
    <cellStyle name="Vejica 2 2 3 2 5 3 2 3 2" xfId="27777"/>
    <cellStyle name="Vejica 2 2 3 2 5 3 2 4" xfId="17877"/>
    <cellStyle name="Vejica 2 2 3 2 5 3 3" xfId="3759"/>
    <cellStyle name="Vejica 2 2 3 2 5 3 3 2" xfId="7985"/>
    <cellStyle name="Vejica 2 2 3 2 5 3 3 2 2" xfId="22143"/>
    <cellStyle name="Vejica 2 2 3 2 5 3 3 3" xfId="12211"/>
    <cellStyle name="Vejica 2 2 3 2 5 3 3 3 2" xfId="26369"/>
    <cellStyle name="Vejica 2 2 3 2 5 3 3 4" xfId="16469"/>
    <cellStyle name="Vejica 2 2 3 2 5 3 4" xfId="2351"/>
    <cellStyle name="Vejica 2 2 3 2 5 3 4 2" xfId="19293"/>
    <cellStyle name="Vejica 2 2 3 2 5 3 5" xfId="6577"/>
    <cellStyle name="Vejica 2 2 3 2 5 3 5 2" xfId="20735"/>
    <cellStyle name="Vejica 2 2 3 2 5 3 6" xfId="10803"/>
    <cellStyle name="Vejica 2 2 3 2 5 3 6 2" xfId="24961"/>
    <cellStyle name="Vejica 2 2 3 2 5 3 7" xfId="15061"/>
    <cellStyle name="Vejica 2 2 3 2 5 4" xfId="4431"/>
    <cellStyle name="Vejica 2 2 3 2 5 4 2" xfId="8657"/>
    <cellStyle name="Vejica 2 2 3 2 5 4 2 2" xfId="22815"/>
    <cellStyle name="Vejica 2 2 3 2 5 4 3" xfId="12883"/>
    <cellStyle name="Vejica 2 2 3 2 5 4 3 2" xfId="27041"/>
    <cellStyle name="Vejica 2 2 3 2 5 4 4" xfId="17141"/>
    <cellStyle name="Vejica 2 2 3 2 5 5" xfId="3023"/>
    <cellStyle name="Vejica 2 2 3 2 5 5 2" xfId="7249"/>
    <cellStyle name="Vejica 2 2 3 2 5 5 2 2" xfId="21407"/>
    <cellStyle name="Vejica 2 2 3 2 5 5 3" xfId="11475"/>
    <cellStyle name="Vejica 2 2 3 2 5 5 3 2" xfId="25633"/>
    <cellStyle name="Vejica 2 2 3 2 5 5 4" xfId="15733"/>
    <cellStyle name="Vejica 2 2 3 2 5 6" xfId="1615"/>
    <cellStyle name="Vejica 2 2 3 2 5 6 2" xfId="18557"/>
    <cellStyle name="Vejica 2 2 3 2 5 7" xfId="5841"/>
    <cellStyle name="Vejica 2 2 3 2 5 7 2" xfId="19999"/>
    <cellStyle name="Vejica 2 2 3 2 5 8" xfId="10067"/>
    <cellStyle name="Vejica 2 2 3 2 5 8 2" xfId="24225"/>
    <cellStyle name="Vejica 2 2 3 2 5 9" xfId="14325"/>
    <cellStyle name="Vejica 2 2 3 2 6" xfId="201"/>
    <cellStyle name="Vejica 2 2 3 2 6 2" xfId="426"/>
    <cellStyle name="Vejica 2 2 3 2 6 2 2" xfId="1130"/>
    <cellStyle name="Vejica 2 2 3 2 6 2 2 2" xfId="5391"/>
    <cellStyle name="Vejica 2 2 3 2 6 2 2 2 2" xfId="9617"/>
    <cellStyle name="Vejica 2 2 3 2 6 2 2 2 2 2" xfId="23775"/>
    <cellStyle name="Vejica 2 2 3 2 6 2 2 2 3" xfId="13843"/>
    <cellStyle name="Vejica 2 2 3 2 6 2 2 2 3 2" xfId="28001"/>
    <cellStyle name="Vejica 2 2 3 2 6 2 2 2 4" xfId="18101"/>
    <cellStyle name="Vejica 2 2 3 2 6 2 2 3" xfId="3983"/>
    <cellStyle name="Vejica 2 2 3 2 6 2 2 3 2" xfId="8209"/>
    <cellStyle name="Vejica 2 2 3 2 6 2 2 3 2 2" xfId="22367"/>
    <cellStyle name="Vejica 2 2 3 2 6 2 2 3 3" xfId="12435"/>
    <cellStyle name="Vejica 2 2 3 2 6 2 2 3 3 2" xfId="26593"/>
    <cellStyle name="Vejica 2 2 3 2 6 2 2 3 4" xfId="16693"/>
    <cellStyle name="Vejica 2 2 3 2 6 2 2 4" xfId="2575"/>
    <cellStyle name="Vejica 2 2 3 2 6 2 2 4 2" xfId="19517"/>
    <cellStyle name="Vejica 2 2 3 2 6 2 2 5" xfId="6801"/>
    <cellStyle name="Vejica 2 2 3 2 6 2 2 5 2" xfId="20959"/>
    <cellStyle name="Vejica 2 2 3 2 6 2 2 6" xfId="11027"/>
    <cellStyle name="Vejica 2 2 3 2 6 2 2 6 2" xfId="25185"/>
    <cellStyle name="Vejica 2 2 3 2 6 2 2 7" xfId="15285"/>
    <cellStyle name="Vejica 2 2 3 2 6 2 3" xfId="4687"/>
    <cellStyle name="Vejica 2 2 3 2 6 2 3 2" xfId="8913"/>
    <cellStyle name="Vejica 2 2 3 2 6 2 3 2 2" xfId="23071"/>
    <cellStyle name="Vejica 2 2 3 2 6 2 3 3" xfId="13139"/>
    <cellStyle name="Vejica 2 2 3 2 6 2 3 3 2" xfId="27297"/>
    <cellStyle name="Vejica 2 2 3 2 6 2 3 4" xfId="17397"/>
    <cellStyle name="Vejica 2 2 3 2 6 2 4" xfId="3279"/>
    <cellStyle name="Vejica 2 2 3 2 6 2 4 2" xfId="7505"/>
    <cellStyle name="Vejica 2 2 3 2 6 2 4 2 2" xfId="21663"/>
    <cellStyle name="Vejica 2 2 3 2 6 2 4 3" xfId="11731"/>
    <cellStyle name="Vejica 2 2 3 2 6 2 4 3 2" xfId="25889"/>
    <cellStyle name="Vejica 2 2 3 2 6 2 4 4" xfId="15989"/>
    <cellStyle name="Vejica 2 2 3 2 6 2 5" xfId="1871"/>
    <cellStyle name="Vejica 2 2 3 2 6 2 5 2" xfId="18813"/>
    <cellStyle name="Vejica 2 2 3 2 6 2 6" xfId="6097"/>
    <cellStyle name="Vejica 2 2 3 2 6 2 6 2" xfId="20255"/>
    <cellStyle name="Vejica 2 2 3 2 6 2 7" xfId="10323"/>
    <cellStyle name="Vejica 2 2 3 2 6 2 7 2" xfId="24481"/>
    <cellStyle name="Vejica 2 2 3 2 6 2 8" xfId="14581"/>
    <cellStyle name="Vejica 2 2 3 2 6 3" xfId="778"/>
    <cellStyle name="Vejica 2 2 3 2 6 3 2" xfId="5039"/>
    <cellStyle name="Vejica 2 2 3 2 6 3 2 2" xfId="9265"/>
    <cellStyle name="Vejica 2 2 3 2 6 3 2 2 2" xfId="23423"/>
    <cellStyle name="Vejica 2 2 3 2 6 3 2 3" xfId="13491"/>
    <cellStyle name="Vejica 2 2 3 2 6 3 2 3 2" xfId="27649"/>
    <cellStyle name="Vejica 2 2 3 2 6 3 2 4" xfId="17749"/>
    <cellStyle name="Vejica 2 2 3 2 6 3 3" xfId="3631"/>
    <cellStyle name="Vejica 2 2 3 2 6 3 3 2" xfId="7857"/>
    <cellStyle name="Vejica 2 2 3 2 6 3 3 2 2" xfId="22015"/>
    <cellStyle name="Vejica 2 2 3 2 6 3 3 3" xfId="12083"/>
    <cellStyle name="Vejica 2 2 3 2 6 3 3 3 2" xfId="26241"/>
    <cellStyle name="Vejica 2 2 3 2 6 3 3 4" xfId="16341"/>
    <cellStyle name="Vejica 2 2 3 2 6 3 4" xfId="2223"/>
    <cellStyle name="Vejica 2 2 3 2 6 3 4 2" xfId="19165"/>
    <cellStyle name="Vejica 2 2 3 2 6 3 5" xfId="6449"/>
    <cellStyle name="Vejica 2 2 3 2 6 3 5 2" xfId="20607"/>
    <cellStyle name="Vejica 2 2 3 2 6 3 6" xfId="10675"/>
    <cellStyle name="Vejica 2 2 3 2 6 3 6 2" xfId="24833"/>
    <cellStyle name="Vejica 2 2 3 2 6 3 7" xfId="14933"/>
    <cellStyle name="Vejica 2 2 3 2 6 4" xfId="4463"/>
    <cellStyle name="Vejica 2 2 3 2 6 4 2" xfId="8689"/>
    <cellStyle name="Vejica 2 2 3 2 6 4 2 2" xfId="22847"/>
    <cellStyle name="Vejica 2 2 3 2 6 4 3" xfId="12915"/>
    <cellStyle name="Vejica 2 2 3 2 6 4 3 2" xfId="27073"/>
    <cellStyle name="Vejica 2 2 3 2 6 4 4" xfId="17173"/>
    <cellStyle name="Vejica 2 2 3 2 6 5" xfId="3055"/>
    <cellStyle name="Vejica 2 2 3 2 6 5 2" xfId="7281"/>
    <cellStyle name="Vejica 2 2 3 2 6 5 2 2" xfId="21439"/>
    <cellStyle name="Vejica 2 2 3 2 6 5 3" xfId="11507"/>
    <cellStyle name="Vejica 2 2 3 2 6 5 3 2" xfId="25665"/>
    <cellStyle name="Vejica 2 2 3 2 6 5 4" xfId="15765"/>
    <cellStyle name="Vejica 2 2 3 2 6 6" xfId="1647"/>
    <cellStyle name="Vejica 2 2 3 2 6 6 2" xfId="18589"/>
    <cellStyle name="Vejica 2 2 3 2 6 7" xfId="5873"/>
    <cellStyle name="Vejica 2 2 3 2 6 7 2" xfId="20031"/>
    <cellStyle name="Vejica 2 2 3 2 6 8" xfId="10099"/>
    <cellStyle name="Vejica 2 2 3 2 6 8 2" xfId="24257"/>
    <cellStyle name="Vejica 2 2 3 2 6 9" xfId="14357"/>
    <cellStyle name="Vejica 2 2 3 2 7" xfId="361"/>
    <cellStyle name="Vejica 2 2 3 2 7 2" xfId="713"/>
    <cellStyle name="Vejica 2 2 3 2 7 2 2" xfId="1417"/>
    <cellStyle name="Vejica 2 2 3 2 7 2 2 2" xfId="5678"/>
    <cellStyle name="Vejica 2 2 3 2 7 2 2 2 2" xfId="9904"/>
    <cellStyle name="Vejica 2 2 3 2 7 2 2 2 2 2" xfId="24062"/>
    <cellStyle name="Vejica 2 2 3 2 7 2 2 2 3" xfId="14130"/>
    <cellStyle name="Vejica 2 2 3 2 7 2 2 2 3 2" xfId="28288"/>
    <cellStyle name="Vejica 2 2 3 2 7 2 2 2 4" xfId="18388"/>
    <cellStyle name="Vejica 2 2 3 2 7 2 2 3" xfId="4270"/>
    <cellStyle name="Vejica 2 2 3 2 7 2 2 3 2" xfId="8496"/>
    <cellStyle name="Vejica 2 2 3 2 7 2 2 3 2 2" xfId="22654"/>
    <cellStyle name="Vejica 2 2 3 2 7 2 2 3 3" xfId="12722"/>
    <cellStyle name="Vejica 2 2 3 2 7 2 2 3 3 2" xfId="26880"/>
    <cellStyle name="Vejica 2 2 3 2 7 2 2 3 4" xfId="16980"/>
    <cellStyle name="Vejica 2 2 3 2 7 2 2 4" xfId="2862"/>
    <cellStyle name="Vejica 2 2 3 2 7 2 2 4 2" xfId="19804"/>
    <cellStyle name="Vejica 2 2 3 2 7 2 2 5" xfId="7088"/>
    <cellStyle name="Vejica 2 2 3 2 7 2 2 5 2" xfId="21246"/>
    <cellStyle name="Vejica 2 2 3 2 7 2 2 6" xfId="11314"/>
    <cellStyle name="Vejica 2 2 3 2 7 2 2 6 2" xfId="25472"/>
    <cellStyle name="Vejica 2 2 3 2 7 2 2 7" xfId="15572"/>
    <cellStyle name="Vejica 2 2 3 2 7 2 3" xfId="4974"/>
    <cellStyle name="Vejica 2 2 3 2 7 2 3 2" xfId="9200"/>
    <cellStyle name="Vejica 2 2 3 2 7 2 3 2 2" xfId="23358"/>
    <cellStyle name="Vejica 2 2 3 2 7 2 3 3" xfId="13426"/>
    <cellStyle name="Vejica 2 2 3 2 7 2 3 3 2" xfId="27584"/>
    <cellStyle name="Vejica 2 2 3 2 7 2 3 4" xfId="17684"/>
    <cellStyle name="Vejica 2 2 3 2 7 2 4" xfId="3566"/>
    <cellStyle name="Vejica 2 2 3 2 7 2 4 2" xfId="7792"/>
    <cellStyle name="Vejica 2 2 3 2 7 2 4 2 2" xfId="21950"/>
    <cellStyle name="Vejica 2 2 3 2 7 2 4 3" xfId="12018"/>
    <cellStyle name="Vejica 2 2 3 2 7 2 4 3 2" xfId="26176"/>
    <cellStyle name="Vejica 2 2 3 2 7 2 4 4" xfId="16276"/>
    <cellStyle name="Vejica 2 2 3 2 7 2 5" xfId="2158"/>
    <cellStyle name="Vejica 2 2 3 2 7 2 5 2" xfId="19100"/>
    <cellStyle name="Vejica 2 2 3 2 7 2 6" xfId="6384"/>
    <cellStyle name="Vejica 2 2 3 2 7 2 6 2" xfId="20542"/>
    <cellStyle name="Vejica 2 2 3 2 7 2 7" xfId="10610"/>
    <cellStyle name="Vejica 2 2 3 2 7 2 7 2" xfId="24768"/>
    <cellStyle name="Vejica 2 2 3 2 7 2 8" xfId="14868"/>
    <cellStyle name="Vejica 2 2 3 2 7 3" xfId="1065"/>
    <cellStyle name="Vejica 2 2 3 2 7 3 2" xfId="5326"/>
    <cellStyle name="Vejica 2 2 3 2 7 3 2 2" xfId="9552"/>
    <cellStyle name="Vejica 2 2 3 2 7 3 2 2 2" xfId="23710"/>
    <cellStyle name="Vejica 2 2 3 2 7 3 2 3" xfId="13778"/>
    <cellStyle name="Vejica 2 2 3 2 7 3 2 3 2" xfId="27936"/>
    <cellStyle name="Vejica 2 2 3 2 7 3 2 4" xfId="18036"/>
    <cellStyle name="Vejica 2 2 3 2 7 3 3" xfId="3918"/>
    <cellStyle name="Vejica 2 2 3 2 7 3 3 2" xfId="8144"/>
    <cellStyle name="Vejica 2 2 3 2 7 3 3 2 2" xfId="22302"/>
    <cellStyle name="Vejica 2 2 3 2 7 3 3 3" xfId="12370"/>
    <cellStyle name="Vejica 2 2 3 2 7 3 3 3 2" xfId="26528"/>
    <cellStyle name="Vejica 2 2 3 2 7 3 3 4" xfId="16628"/>
    <cellStyle name="Vejica 2 2 3 2 7 3 4" xfId="2510"/>
    <cellStyle name="Vejica 2 2 3 2 7 3 4 2" xfId="19452"/>
    <cellStyle name="Vejica 2 2 3 2 7 3 5" xfId="6736"/>
    <cellStyle name="Vejica 2 2 3 2 7 3 5 2" xfId="20894"/>
    <cellStyle name="Vejica 2 2 3 2 7 3 6" xfId="10962"/>
    <cellStyle name="Vejica 2 2 3 2 7 3 6 2" xfId="25120"/>
    <cellStyle name="Vejica 2 2 3 2 7 3 7" xfId="15220"/>
    <cellStyle name="Vejica 2 2 3 2 7 4" xfId="4622"/>
    <cellStyle name="Vejica 2 2 3 2 7 4 2" xfId="8848"/>
    <cellStyle name="Vejica 2 2 3 2 7 4 2 2" xfId="23006"/>
    <cellStyle name="Vejica 2 2 3 2 7 4 3" xfId="13074"/>
    <cellStyle name="Vejica 2 2 3 2 7 4 3 2" xfId="27232"/>
    <cellStyle name="Vejica 2 2 3 2 7 4 4" xfId="17332"/>
    <cellStyle name="Vejica 2 2 3 2 7 5" xfId="3214"/>
    <cellStyle name="Vejica 2 2 3 2 7 5 2" xfId="7440"/>
    <cellStyle name="Vejica 2 2 3 2 7 5 2 2" xfId="21598"/>
    <cellStyle name="Vejica 2 2 3 2 7 5 3" xfId="11666"/>
    <cellStyle name="Vejica 2 2 3 2 7 5 3 2" xfId="25824"/>
    <cellStyle name="Vejica 2 2 3 2 7 5 4" xfId="15924"/>
    <cellStyle name="Vejica 2 2 3 2 7 6" xfId="1806"/>
    <cellStyle name="Vejica 2 2 3 2 7 6 2" xfId="18748"/>
    <cellStyle name="Vejica 2 2 3 2 7 7" xfId="6032"/>
    <cellStyle name="Vejica 2 2 3 2 7 7 2" xfId="20190"/>
    <cellStyle name="Vejica 2 2 3 2 7 8" xfId="10258"/>
    <cellStyle name="Vejica 2 2 3 2 7 8 2" xfId="24416"/>
    <cellStyle name="Vejica 2 2 3 2 7 9" xfId="14516"/>
    <cellStyle name="Vejica 2 2 3 2 8" xfId="394"/>
    <cellStyle name="Vejica 2 2 3 2 8 2" xfId="1098"/>
    <cellStyle name="Vejica 2 2 3 2 8 2 2" xfId="5359"/>
    <cellStyle name="Vejica 2 2 3 2 8 2 2 2" xfId="9585"/>
    <cellStyle name="Vejica 2 2 3 2 8 2 2 2 2" xfId="23743"/>
    <cellStyle name="Vejica 2 2 3 2 8 2 2 3" xfId="13811"/>
    <cellStyle name="Vejica 2 2 3 2 8 2 2 3 2" xfId="27969"/>
    <cellStyle name="Vejica 2 2 3 2 8 2 2 4" xfId="18069"/>
    <cellStyle name="Vejica 2 2 3 2 8 2 3" xfId="3951"/>
    <cellStyle name="Vejica 2 2 3 2 8 2 3 2" xfId="8177"/>
    <cellStyle name="Vejica 2 2 3 2 8 2 3 2 2" xfId="22335"/>
    <cellStyle name="Vejica 2 2 3 2 8 2 3 3" xfId="12403"/>
    <cellStyle name="Vejica 2 2 3 2 8 2 3 3 2" xfId="26561"/>
    <cellStyle name="Vejica 2 2 3 2 8 2 3 4" xfId="16661"/>
    <cellStyle name="Vejica 2 2 3 2 8 2 4" xfId="2543"/>
    <cellStyle name="Vejica 2 2 3 2 8 2 4 2" xfId="19485"/>
    <cellStyle name="Vejica 2 2 3 2 8 2 5" xfId="6769"/>
    <cellStyle name="Vejica 2 2 3 2 8 2 5 2" xfId="20927"/>
    <cellStyle name="Vejica 2 2 3 2 8 2 6" xfId="10995"/>
    <cellStyle name="Vejica 2 2 3 2 8 2 6 2" xfId="25153"/>
    <cellStyle name="Vejica 2 2 3 2 8 2 7" xfId="15253"/>
    <cellStyle name="Vejica 2 2 3 2 8 3" xfId="4655"/>
    <cellStyle name="Vejica 2 2 3 2 8 3 2" xfId="8881"/>
    <cellStyle name="Vejica 2 2 3 2 8 3 2 2" xfId="23039"/>
    <cellStyle name="Vejica 2 2 3 2 8 3 3" xfId="13107"/>
    <cellStyle name="Vejica 2 2 3 2 8 3 3 2" xfId="27265"/>
    <cellStyle name="Vejica 2 2 3 2 8 3 4" xfId="17365"/>
    <cellStyle name="Vejica 2 2 3 2 8 4" xfId="3247"/>
    <cellStyle name="Vejica 2 2 3 2 8 4 2" xfId="7473"/>
    <cellStyle name="Vejica 2 2 3 2 8 4 2 2" xfId="21631"/>
    <cellStyle name="Vejica 2 2 3 2 8 4 3" xfId="11699"/>
    <cellStyle name="Vejica 2 2 3 2 8 4 3 2" xfId="25857"/>
    <cellStyle name="Vejica 2 2 3 2 8 4 4" xfId="15957"/>
    <cellStyle name="Vejica 2 2 3 2 8 5" xfId="1839"/>
    <cellStyle name="Vejica 2 2 3 2 8 5 2" xfId="18781"/>
    <cellStyle name="Vejica 2 2 3 2 8 6" xfId="6065"/>
    <cellStyle name="Vejica 2 2 3 2 8 6 2" xfId="20223"/>
    <cellStyle name="Vejica 2 2 3 2 8 7" xfId="10291"/>
    <cellStyle name="Vejica 2 2 3 2 8 7 2" xfId="24449"/>
    <cellStyle name="Vejica 2 2 3 2 8 8" xfId="14549"/>
    <cellStyle name="Vejica 2 2 3 2 9" xfId="746"/>
    <cellStyle name="Vejica 2 2 3 2 9 2" xfId="5007"/>
    <cellStyle name="Vejica 2 2 3 2 9 2 2" xfId="9233"/>
    <cellStyle name="Vejica 2 2 3 2 9 2 2 2" xfId="23391"/>
    <cellStyle name="Vejica 2 2 3 2 9 2 3" xfId="13459"/>
    <cellStyle name="Vejica 2 2 3 2 9 2 3 2" xfId="27617"/>
    <cellStyle name="Vejica 2 2 3 2 9 2 4" xfId="17717"/>
    <cellStyle name="Vejica 2 2 3 2 9 3" xfId="3599"/>
    <cellStyle name="Vejica 2 2 3 2 9 3 2" xfId="7825"/>
    <cellStyle name="Vejica 2 2 3 2 9 3 2 2" xfId="21983"/>
    <cellStyle name="Vejica 2 2 3 2 9 3 3" xfId="12051"/>
    <cellStyle name="Vejica 2 2 3 2 9 3 3 2" xfId="26209"/>
    <cellStyle name="Vejica 2 2 3 2 9 3 4" xfId="16309"/>
    <cellStyle name="Vejica 2 2 3 2 9 4" xfId="2191"/>
    <cellStyle name="Vejica 2 2 3 2 9 4 2" xfId="19133"/>
    <cellStyle name="Vejica 2 2 3 2 9 5" xfId="6417"/>
    <cellStyle name="Vejica 2 2 3 2 9 5 2" xfId="20575"/>
    <cellStyle name="Vejica 2 2 3 2 9 6" xfId="10643"/>
    <cellStyle name="Vejica 2 2 3 2 9 6 2" xfId="24801"/>
    <cellStyle name="Vejica 2 2 3 2 9 7" xfId="14901"/>
    <cellStyle name="Vejica 2 2 3 3" xfId="91"/>
    <cellStyle name="Vejica 2 2 3 3 10" xfId="9957"/>
    <cellStyle name="Vejica 2 2 3 3 10 2" xfId="24115"/>
    <cellStyle name="Vejica 2 2 3 3 11" xfId="14215"/>
    <cellStyle name="Vejica 2 2 3 3 2" xfId="251"/>
    <cellStyle name="Vejica 2 2 3 3 2 2" xfId="604"/>
    <cellStyle name="Vejica 2 2 3 3 2 2 2" xfId="1308"/>
    <cellStyle name="Vejica 2 2 3 3 2 2 2 2" xfId="5569"/>
    <cellStyle name="Vejica 2 2 3 3 2 2 2 2 2" xfId="9795"/>
    <cellStyle name="Vejica 2 2 3 3 2 2 2 2 2 2" xfId="23953"/>
    <cellStyle name="Vejica 2 2 3 3 2 2 2 2 3" xfId="14021"/>
    <cellStyle name="Vejica 2 2 3 3 2 2 2 2 3 2" xfId="28179"/>
    <cellStyle name="Vejica 2 2 3 3 2 2 2 2 4" xfId="18279"/>
    <cellStyle name="Vejica 2 2 3 3 2 2 2 3" xfId="4161"/>
    <cellStyle name="Vejica 2 2 3 3 2 2 2 3 2" xfId="8387"/>
    <cellStyle name="Vejica 2 2 3 3 2 2 2 3 2 2" xfId="22545"/>
    <cellStyle name="Vejica 2 2 3 3 2 2 2 3 3" xfId="12613"/>
    <cellStyle name="Vejica 2 2 3 3 2 2 2 3 3 2" xfId="26771"/>
    <cellStyle name="Vejica 2 2 3 3 2 2 2 3 4" xfId="16871"/>
    <cellStyle name="Vejica 2 2 3 3 2 2 2 4" xfId="2753"/>
    <cellStyle name="Vejica 2 2 3 3 2 2 2 4 2" xfId="19695"/>
    <cellStyle name="Vejica 2 2 3 3 2 2 2 5" xfId="6979"/>
    <cellStyle name="Vejica 2 2 3 3 2 2 2 5 2" xfId="21137"/>
    <cellStyle name="Vejica 2 2 3 3 2 2 2 6" xfId="11205"/>
    <cellStyle name="Vejica 2 2 3 3 2 2 2 6 2" xfId="25363"/>
    <cellStyle name="Vejica 2 2 3 3 2 2 2 7" xfId="15463"/>
    <cellStyle name="Vejica 2 2 3 3 2 2 3" xfId="4865"/>
    <cellStyle name="Vejica 2 2 3 3 2 2 3 2" xfId="9091"/>
    <cellStyle name="Vejica 2 2 3 3 2 2 3 2 2" xfId="23249"/>
    <cellStyle name="Vejica 2 2 3 3 2 2 3 3" xfId="13317"/>
    <cellStyle name="Vejica 2 2 3 3 2 2 3 3 2" xfId="27475"/>
    <cellStyle name="Vejica 2 2 3 3 2 2 3 4" xfId="17575"/>
    <cellStyle name="Vejica 2 2 3 3 2 2 4" xfId="3457"/>
    <cellStyle name="Vejica 2 2 3 3 2 2 4 2" xfId="7683"/>
    <cellStyle name="Vejica 2 2 3 3 2 2 4 2 2" xfId="21841"/>
    <cellStyle name="Vejica 2 2 3 3 2 2 4 3" xfId="11909"/>
    <cellStyle name="Vejica 2 2 3 3 2 2 4 3 2" xfId="26067"/>
    <cellStyle name="Vejica 2 2 3 3 2 2 4 4" xfId="16167"/>
    <cellStyle name="Vejica 2 2 3 3 2 2 5" xfId="2049"/>
    <cellStyle name="Vejica 2 2 3 3 2 2 5 2" xfId="18991"/>
    <cellStyle name="Vejica 2 2 3 3 2 2 6" xfId="6275"/>
    <cellStyle name="Vejica 2 2 3 3 2 2 6 2" xfId="20433"/>
    <cellStyle name="Vejica 2 2 3 3 2 2 7" xfId="10501"/>
    <cellStyle name="Vejica 2 2 3 3 2 2 7 2" xfId="24659"/>
    <cellStyle name="Vejica 2 2 3 3 2 2 8" xfId="14759"/>
    <cellStyle name="Vejica 2 2 3 3 2 3" xfId="956"/>
    <cellStyle name="Vejica 2 2 3 3 2 3 2" xfId="5217"/>
    <cellStyle name="Vejica 2 2 3 3 2 3 2 2" xfId="9443"/>
    <cellStyle name="Vejica 2 2 3 3 2 3 2 2 2" xfId="23601"/>
    <cellStyle name="Vejica 2 2 3 3 2 3 2 3" xfId="13669"/>
    <cellStyle name="Vejica 2 2 3 3 2 3 2 3 2" xfId="27827"/>
    <cellStyle name="Vejica 2 2 3 3 2 3 2 4" xfId="17927"/>
    <cellStyle name="Vejica 2 2 3 3 2 3 3" xfId="3809"/>
    <cellStyle name="Vejica 2 2 3 3 2 3 3 2" xfId="8035"/>
    <cellStyle name="Vejica 2 2 3 3 2 3 3 2 2" xfId="22193"/>
    <cellStyle name="Vejica 2 2 3 3 2 3 3 3" xfId="12261"/>
    <cellStyle name="Vejica 2 2 3 3 2 3 3 3 2" xfId="26419"/>
    <cellStyle name="Vejica 2 2 3 3 2 3 3 4" xfId="16519"/>
    <cellStyle name="Vejica 2 2 3 3 2 3 4" xfId="2401"/>
    <cellStyle name="Vejica 2 2 3 3 2 3 4 2" xfId="19343"/>
    <cellStyle name="Vejica 2 2 3 3 2 3 5" xfId="6627"/>
    <cellStyle name="Vejica 2 2 3 3 2 3 5 2" xfId="20785"/>
    <cellStyle name="Vejica 2 2 3 3 2 3 6" xfId="10853"/>
    <cellStyle name="Vejica 2 2 3 3 2 3 6 2" xfId="25011"/>
    <cellStyle name="Vejica 2 2 3 3 2 3 7" xfId="15111"/>
    <cellStyle name="Vejica 2 2 3 3 2 4" xfId="4513"/>
    <cellStyle name="Vejica 2 2 3 3 2 4 2" xfId="8739"/>
    <cellStyle name="Vejica 2 2 3 3 2 4 2 2" xfId="22897"/>
    <cellStyle name="Vejica 2 2 3 3 2 4 3" xfId="12965"/>
    <cellStyle name="Vejica 2 2 3 3 2 4 3 2" xfId="27123"/>
    <cellStyle name="Vejica 2 2 3 3 2 4 4" xfId="17223"/>
    <cellStyle name="Vejica 2 2 3 3 2 5" xfId="3105"/>
    <cellStyle name="Vejica 2 2 3 3 2 5 2" xfId="7331"/>
    <cellStyle name="Vejica 2 2 3 3 2 5 2 2" xfId="21489"/>
    <cellStyle name="Vejica 2 2 3 3 2 5 3" xfId="11557"/>
    <cellStyle name="Vejica 2 2 3 3 2 5 3 2" xfId="25715"/>
    <cellStyle name="Vejica 2 2 3 3 2 5 4" xfId="15815"/>
    <cellStyle name="Vejica 2 2 3 3 2 6" xfId="1697"/>
    <cellStyle name="Vejica 2 2 3 3 2 6 2" xfId="18639"/>
    <cellStyle name="Vejica 2 2 3 3 2 7" xfId="5923"/>
    <cellStyle name="Vejica 2 2 3 3 2 7 2" xfId="20081"/>
    <cellStyle name="Vejica 2 2 3 3 2 8" xfId="10149"/>
    <cellStyle name="Vejica 2 2 3 3 2 8 2" xfId="24307"/>
    <cellStyle name="Vejica 2 2 3 3 2 9" xfId="14407"/>
    <cellStyle name="Vejica 2 2 3 3 3" xfId="310"/>
    <cellStyle name="Vejica 2 2 3 3 3 2" xfId="662"/>
    <cellStyle name="Vejica 2 2 3 3 3 2 2" xfId="1366"/>
    <cellStyle name="Vejica 2 2 3 3 3 2 2 2" xfId="5627"/>
    <cellStyle name="Vejica 2 2 3 3 3 2 2 2 2" xfId="9853"/>
    <cellStyle name="Vejica 2 2 3 3 3 2 2 2 2 2" xfId="24011"/>
    <cellStyle name="Vejica 2 2 3 3 3 2 2 2 3" xfId="14079"/>
    <cellStyle name="Vejica 2 2 3 3 3 2 2 2 3 2" xfId="28237"/>
    <cellStyle name="Vejica 2 2 3 3 3 2 2 2 4" xfId="18337"/>
    <cellStyle name="Vejica 2 2 3 3 3 2 2 3" xfId="4219"/>
    <cellStyle name="Vejica 2 2 3 3 3 2 2 3 2" xfId="8445"/>
    <cellStyle name="Vejica 2 2 3 3 3 2 2 3 2 2" xfId="22603"/>
    <cellStyle name="Vejica 2 2 3 3 3 2 2 3 3" xfId="12671"/>
    <cellStyle name="Vejica 2 2 3 3 3 2 2 3 3 2" xfId="26829"/>
    <cellStyle name="Vejica 2 2 3 3 3 2 2 3 4" xfId="16929"/>
    <cellStyle name="Vejica 2 2 3 3 3 2 2 4" xfId="2811"/>
    <cellStyle name="Vejica 2 2 3 3 3 2 2 4 2" xfId="19753"/>
    <cellStyle name="Vejica 2 2 3 3 3 2 2 5" xfId="7037"/>
    <cellStyle name="Vejica 2 2 3 3 3 2 2 5 2" xfId="21195"/>
    <cellStyle name="Vejica 2 2 3 3 3 2 2 6" xfId="11263"/>
    <cellStyle name="Vejica 2 2 3 3 3 2 2 6 2" xfId="25421"/>
    <cellStyle name="Vejica 2 2 3 3 3 2 2 7" xfId="15521"/>
    <cellStyle name="Vejica 2 2 3 3 3 2 3" xfId="4923"/>
    <cellStyle name="Vejica 2 2 3 3 3 2 3 2" xfId="9149"/>
    <cellStyle name="Vejica 2 2 3 3 3 2 3 2 2" xfId="23307"/>
    <cellStyle name="Vejica 2 2 3 3 3 2 3 3" xfId="13375"/>
    <cellStyle name="Vejica 2 2 3 3 3 2 3 3 2" xfId="27533"/>
    <cellStyle name="Vejica 2 2 3 3 3 2 3 4" xfId="17633"/>
    <cellStyle name="Vejica 2 2 3 3 3 2 4" xfId="3515"/>
    <cellStyle name="Vejica 2 2 3 3 3 2 4 2" xfId="7741"/>
    <cellStyle name="Vejica 2 2 3 3 3 2 4 2 2" xfId="21899"/>
    <cellStyle name="Vejica 2 2 3 3 3 2 4 3" xfId="11967"/>
    <cellStyle name="Vejica 2 2 3 3 3 2 4 3 2" xfId="26125"/>
    <cellStyle name="Vejica 2 2 3 3 3 2 4 4" xfId="16225"/>
    <cellStyle name="Vejica 2 2 3 3 3 2 5" xfId="2107"/>
    <cellStyle name="Vejica 2 2 3 3 3 2 5 2" xfId="19049"/>
    <cellStyle name="Vejica 2 2 3 3 3 2 6" xfId="6333"/>
    <cellStyle name="Vejica 2 2 3 3 3 2 6 2" xfId="20491"/>
    <cellStyle name="Vejica 2 2 3 3 3 2 7" xfId="10559"/>
    <cellStyle name="Vejica 2 2 3 3 3 2 7 2" xfId="24717"/>
    <cellStyle name="Vejica 2 2 3 3 3 2 8" xfId="14817"/>
    <cellStyle name="Vejica 2 2 3 3 3 3" xfId="1014"/>
    <cellStyle name="Vejica 2 2 3 3 3 3 2" xfId="5275"/>
    <cellStyle name="Vejica 2 2 3 3 3 3 2 2" xfId="9501"/>
    <cellStyle name="Vejica 2 2 3 3 3 3 2 2 2" xfId="23659"/>
    <cellStyle name="Vejica 2 2 3 3 3 3 2 3" xfId="13727"/>
    <cellStyle name="Vejica 2 2 3 3 3 3 2 3 2" xfId="27885"/>
    <cellStyle name="Vejica 2 2 3 3 3 3 2 4" xfId="17985"/>
    <cellStyle name="Vejica 2 2 3 3 3 3 3" xfId="3867"/>
    <cellStyle name="Vejica 2 2 3 3 3 3 3 2" xfId="8093"/>
    <cellStyle name="Vejica 2 2 3 3 3 3 3 2 2" xfId="22251"/>
    <cellStyle name="Vejica 2 2 3 3 3 3 3 3" xfId="12319"/>
    <cellStyle name="Vejica 2 2 3 3 3 3 3 3 2" xfId="26477"/>
    <cellStyle name="Vejica 2 2 3 3 3 3 3 4" xfId="16577"/>
    <cellStyle name="Vejica 2 2 3 3 3 3 4" xfId="2459"/>
    <cellStyle name="Vejica 2 2 3 3 3 3 4 2" xfId="19401"/>
    <cellStyle name="Vejica 2 2 3 3 3 3 5" xfId="6685"/>
    <cellStyle name="Vejica 2 2 3 3 3 3 5 2" xfId="20843"/>
    <cellStyle name="Vejica 2 2 3 3 3 3 6" xfId="10911"/>
    <cellStyle name="Vejica 2 2 3 3 3 3 6 2" xfId="25069"/>
    <cellStyle name="Vejica 2 2 3 3 3 3 7" xfId="15169"/>
    <cellStyle name="Vejica 2 2 3 3 3 4" xfId="4571"/>
    <cellStyle name="Vejica 2 2 3 3 3 4 2" xfId="8797"/>
    <cellStyle name="Vejica 2 2 3 3 3 4 2 2" xfId="22955"/>
    <cellStyle name="Vejica 2 2 3 3 3 4 3" xfId="13023"/>
    <cellStyle name="Vejica 2 2 3 3 3 4 3 2" xfId="27181"/>
    <cellStyle name="Vejica 2 2 3 3 3 4 4" xfId="17281"/>
    <cellStyle name="Vejica 2 2 3 3 3 5" xfId="3163"/>
    <cellStyle name="Vejica 2 2 3 3 3 5 2" xfId="7389"/>
    <cellStyle name="Vejica 2 2 3 3 3 5 2 2" xfId="21547"/>
    <cellStyle name="Vejica 2 2 3 3 3 5 3" xfId="11615"/>
    <cellStyle name="Vejica 2 2 3 3 3 5 3 2" xfId="25773"/>
    <cellStyle name="Vejica 2 2 3 3 3 5 4" xfId="15873"/>
    <cellStyle name="Vejica 2 2 3 3 3 6" xfId="1755"/>
    <cellStyle name="Vejica 2 2 3 3 3 6 2" xfId="18697"/>
    <cellStyle name="Vejica 2 2 3 3 3 7" xfId="5981"/>
    <cellStyle name="Vejica 2 2 3 3 3 7 2" xfId="20139"/>
    <cellStyle name="Vejica 2 2 3 3 3 8" xfId="10207"/>
    <cellStyle name="Vejica 2 2 3 3 3 8 2" xfId="24365"/>
    <cellStyle name="Vejica 2 2 3 3 3 9" xfId="14465"/>
    <cellStyle name="Vejica 2 2 3 3 4" xfId="476"/>
    <cellStyle name="Vejica 2 2 3 3 4 2" xfId="1180"/>
    <cellStyle name="Vejica 2 2 3 3 4 2 2" xfId="5441"/>
    <cellStyle name="Vejica 2 2 3 3 4 2 2 2" xfId="9667"/>
    <cellStyle name="Vejica 2 2 3 3 4 2 2 2 2" xfId="23825"/>
    <cellStyle name="Vejica 2 2 3 3 4 2 2 3" xfId="13893"/>
    <cellStyle name="Vejica 2 2 3 3 4 2 2 3 2" xfId="28051"/>
    <cellStyle name="Vejica 2 2 3 3 4 2 2 4" xfId="18151"/>
    <cellStyle name="Vejica 2 2 3 3 4 2 3" xfId="4033"/>
    <cellStyle name="Vejica 2 2 3 3 4 2 3 2" xfId="8259"/>
    <cellStyle name="Vejica 2 2 3 3 4 2 3 2 2" xfId="22417"/>
    <cellStyle name="Vejica 2 2 3 3 4 2 3 3" xfId="12485"/>
    <cellStyle name="Vejica 2 2 3 3 4 2 3 3 2" xfId="26643"/>
    <cellStyle name="Vejica 2 2 3 3 4 2 3 4" xfId="16743"/>
    <cellStyle name="Vejica 2 2 3 3 4 2 4" xfId="2625"/>
    <cellStyle name="Vejica 2 2 3 3 4 2 4 2" xfId="19567"/>
    <cellStyle name="Vejica 2 2 3 3 4 2 5" xfId="6851"/>
    <cellStyle name="Vejica 2 2 3 3 4 2 5 2" xfId="21009"/>
    <cellStyle name="Vejica 2 2 3 3 4 2 6" xfId="11077"/>
    <cellStyle name="Vejica 2 2 3 3 4 2 6 2" xfId="25235"/>
    <cellStyle name="Vejica 2 2 3 3 4 2 7" xfId="15335"/>
    <cellStyle name="Vejica 2 2 3 3 4 3" xfId="4737"/>
    <cellStyle name="Vejica 2 2 3 3 4 3 2" xfId="8963"/>
    <cellStyle name="Vejica 2 2 3 3 4 3 2 2" xfId="23121"/>
    <cellStyle name="Vejica 2 2 3 3 4 3 3" xfId="13189"/>
    <cellStyle name="Vejica 2 2 3 3 4 3 3 2" xfId="27347"/>
    <cellStyle name="Vejica 2 2 3 3 4 3 4" xfId="17447"/>
    <cellStyle name="Vejica 2 2 3 3 4 4" xfId="3329"/>
    <cellStyle name="Vejica 2 2 3 3 4 4 2" xfId="7555"/>
    <cellStyle name="Vejica 2 2 3 3 4 4 2 2" xfId="21713"/>
    <cellStyle name="Vejica 2 2 3 3 4 4 3" xfId="11781"/>
    <cellStyle name="Vejica 2 2 3 3 4 4 3 2" xfId="25939"/>
    <cellStyle name="Vejica 2 2 3 3 4 4 4" xfId="16039"/>
    <cellStyle name="Vejica 2 2 3 3 4 5" xfId="1921"/>
    <cellStyle name="Vejica 2 2 3 3 4 5 2" xfId="18863"/>
    <cellStyle name="Vejica 2 2 3 3 4 6" xfId="6147"/>
    <cellStyle name="Vejica 2 2 3 3 4 6 2" xfId="20305"/>
    <cellStyle name="Vejica 2 2 3 3 4 7" xfId="10373"/>
    <cellStyle name="Vejica 2 2 3 3 4 7 2" xfId="24531"/>
    <cellStyle name="Vejica 2 2 3 3 4 8" xfId="14631"/>
    <cellStyle name="Vejica 2 2 3 3 5" xfId="828"/>
    <cellStyle name="Vejica 2 2 3 3 5 2" xfId="5089"/>
    <cellStyle name="Vejica 2 2 3 3 5 2 2" xfId="9315"/>
    <cellStyle name="Vejica 2 2 3 3 5 2 2 2" xfId="23473"/>
    <cellStyle name="Vejica 2 2 3 3 5 2 3" xfId="13541"/>
    <cellStyle name="Vejica 2 2 3 3 5 2 3 2" xfId="27699"/>
    <cellStyle name="Vejica 2 2 3 3 5 2 4" xfId="17799"/>
    <cellStyle name="Vejica 2 2 3 3 5 3" xfId="3681"/>
    <cellStyle name="Vejica 2 2 3 3 5 3 2" xfId="7907"/>
    <cellStyle name="Vejica 2 2 3 3 5 3 2 2" xfId="22065"/>
    <cellStyle name="Vejica 2 2 3 3 5 3 3" xfId="12133"/>
    <cellStyle name="Vejica 2 2 3 3 5 3 3 2" xfId="26291"/>
    <cellStyle name="Vejica 2 2 3 3 5 3 4" xfId="16391"/>
    <cellStyle name="Vejica 2 2 3 3 5 4" xfId="2273"/>
    <cellStyle name="Vejica 2 2 3 3 5 4 2" xfId="19215"/>
    <cellStyle name="Vejica 2 2 3 3 5 5" xfId="6499"/>
    <cellStyle name="Vejica 2 2 3 3 5 5 2" xfId="20657"/>
    <cellStyle name="Vejica 2 2 3 3 5 6" xfId="10725"/>
    <cellStyle name="Vejica 2 2 3 3 5 6 2" xfId="24883"/>
    <cellStyle name="Vejica 2 2 3 3 5 7" xfId="14983"/>
    <cellStyle name="Vejica 2 2 3 3 6" xfId="4353"/>
    <cellStyle name="Vejica 2 2 3 3 6 2" xfId="8579"/>
    <cellStyle name="Vejica 2 2 3 3 6 2 2" xfId="22737"/>
    <cellStyle name="Vejica 2 2 3 3 6 3" xfId="12805"/>
    <cellStyle name="Vejica 2 2 3 3 6 3 2" xfId="26963"/>
    <cellStyle name="Vejica 2 2 3 3 6 4" xfId="17063"/>
    <cellStyle name="Vejica 2 2 3 3 7" xfId="2945"/>
    <cellStyle name="Vejica 2 2 3 3 7 2" xfId="7171"/>
    <cellStyle name="Vejica 2 2 3 3 7 2 2" xfId="21329"/>
    <cellStyle name="Vejica 2 2 3 3 7 3" xfId="11397"/>
    <cellStyle name="Vejica 2 2 3 3 7 3 2" xfId="25555"/>
    <cellStyle name="Vejica 2 2 3 3 7 4" xfId="15655"/>
    <cellStyle name="Vejica 2 2 3 3 8" xfId="1505"/>
    <cellStyle name="Vejica 2 2 3 3 8 2" xfId="18447"/>
    <cellStyle name="Vejica 2 2 3 3 9" xfId="5731"/>
    <cellStyle name="Vejica 2 2 3 3 9 2" xfId="19889"/>
    <cellStyle name="Vejica 2 2 3 4" xfId="123"/>
    <cellStyle name="Vejica 2 2 3 4 10" xfId="14279"/>
    <cellStyle name="Vejica 2 2 3 4 2" xfId="283"/>
    <cellStyle name="Vejica 2 2 3 4 2 2" xfId="636"/>
    <cellStyle name="Vejica 2 2 3 4 2 2 2" xfId="1340"/>
    <cellStyle name="Vejica 2 2 3 4 2 2 2 2" xfId="5601"/>
    <cellStyle name="Vejica 2 2 3 4 2 2 2 2 2" xfId="9827"/>
    <cellStyle name="Vejica 2 2 3 4 2 2 2 2 2 2" xfId="23985"/>
    <cellStyle name="Vejica 2 2 3 4 2 2 2 2 3" xfId="14053"/>
    <cellStyle name="Vejica 2 2 3 4 2 2 2 2 3 2" xfId="28211"/>
    <cellStyle name="Vejica 2 2 3 4 2 2 2 2 4" xfId="18311"/>
    <cellStyle name="Vejica 2 2 3 4 2 2 2 3" xfId="4193"/>
    <cellStyle name="Vejica 2 2 3 4 2 2 2 3 2" xfId="8419"/>
    <cellStyle name="Vejica 2 2 3 4 2 2 2 3 2 2" xfId="22577"/>
    <cellStyle name="Vejica 2 2 3 4 2 2 2 3 3" xfId="12645"/>
    <cellStyle name="Vejica 2 2 3 4 2 2 2 3 3 2" xfId="26803"/>
    <cellStyle name="Vejica 2 2 3 4 2 2 2 3 4" xfId="16903"/>
    <cellStyle name="Vejica 2 2 3 4 2 2 2 4" xfId="2785"/>
    <cellStyle name="Vejica 2 2 3 4 2 2 2 4 2" xfId="19727"/>
    <cellStyle name="Vejica 2 2 3 4 2 2 2 5" xfId="7011"/>
    <cellStyle name="Vejica 2 2 3 4 2 2 2 5 2" xfId="21169"/>
    <cellStyle name="Vejica 2 2 3 4 2 2 2 6" xfId="11237"/>
    <cellStyle name="Vejica 2 2 3 4 2 2 2 6 2" xfId="25395"/>
    <cellStyle name="Vejica 2 2 3 4 2 2 2 7" xfId="15495"/>
    <cellStyle name="Vejica 2 2 3 4 2 2 3" xfId="4897"/>
    <cellStyle name="Vejica 2 2 3 4 2 2 3 2" xfId="9123"/>
    <cellStyle name="Vejica 2 2 3 4 2 2 3 2 2" xfId="23281"/>
    <cellStyle name="Vejica 2 2 3 4 2 2 3 3" xfId="13349"/>
    <cellStyle name="Vejica 2 2 3 4 2 2 3 3 2" xfId="27507"/>
    <cellStyle name="Vejica 2 2 3 4 2 2 3 4" xfId="17607"/>
    <cellStyle name="Vejica 2 2 3 4 2 2 4" xfId="3489"/>
    <cellStyle name="Vejica 2 2 3 4 2 2 4 2" xfId="7715"/>
    <cellStyle name="Vejica 2 2 3 4 2 2 4 2 2" xfId="21873"/>
    <cellStyle name="Vejica 2 2 3 4 2 2 4 3" xfId="11941"/>
    <cellStyle name="Vejica 2 2 3 4 2 2 4 3 2" xfId="26099"/>
    <cellStyle name="Vejica 2 2 3 4 2 2 4 4" xfId="16199"/>
    <cellStyle name="Vejica 2 2 3 4 2 2 5" xfId="2081"/>
    <cellStyle name="Vejica 2 2 3 4 2 2 5 2" xfId="19023"/>
    <cellStyle name="Vejica 2 2 3 4 2 2 6" xfId="6307"/>
    <cellStyle name="Vejica 2 2 3 4 2 2 6 2" xfId="20465"/>
    <cellStyle name="Vejica 2 2 3 4 2 2 7" xfId="10533"/>
    <cellStyle name="Vejica 2 2 3 4 2 2 7 2" xfId="24691"/>
    <cellStyle name="Vejica 2 2 3 4 2 2 8" xfId="14791"/>
    <cellStyle name="Vejica 2 2 3 4 2 3" xfId="988"/>
    <cellStyle name="Vejica 2 2 3 4 2 3 2" xfId="5249"/>
    <cellStyle name="Vejica 2 2 3 4 2 3 2 2" xfId="9475"/>
    <cellStyle name="Vejica 2 2 3 4 2 3 2 2 2" xfId="23633"/>
    <cellStyle name="Vejica 2 2 3 4 2 3 2 3" xfId="13701"/>
    <cellStyle name="Vejica 2 2 3 4 2 3 2 3 2" xfId="27859"/>
    <cellStyle name="Vejica 2 2 3 4 2 3 2 4" xfId="17959"/>
    <cellStyle name="Vejica 2 2 3 4 2 3 3" xfId="3841"/>
    <cellStyle name="Vejica 2 2 3 4 2 3 3 2" xfId="8067"/>
    <cellStyle name="Vejica 2 2 3 4 2 3 3 2 2" xfId="22225"/>
    <cellStyle name="Vejica 2 2 3 4 2 3 3 3" xfId="12293"/>
    <cellStyle name="Vejica 2 2 3 4 2 3 3 3 2" xfId="26451"/>
    <cellStyle name="Vejica 2 2 3 4 2 3 3 4" xfId="16551"/>
    <cellStyle name="Vejica 2 2 3 4 2 3 4" xfId="2433"/>
    <cellStyle name="Vejica 2 2 3 4 2 3 4 2" xfId="19375"/>
    <cellStyle name="Vejica 2 2 3 4 2 3 5" xfId="6659"/>
    <cellStyle name="Vejica 2 2 3 4 2 3 5 2" xfId="20817"/>
    <cellStyle name="Vejica 2 2 3 4 2 3 6" xfId="10885"/>
    <cellStyle name="Vejica 2 2 3 4 2 3 6 2" xfId="25043"/>
    <cellStyle name="Vejica 2 2 3 4 2 3 7" xfId="15143"/>
    <cellStyle name="Vejica 2 2 3 4 2 4" xfId="4545"/>
    <cellStyle name="Vejica 2 2 3 4 2 4 2" xfId="8771"/>
    <cellStyle name="Vejica 2 2 3 4 2 4 2 2" xfId="22929"/>
    <cellStyle name="Vejica 2 2 3 4 2 4 3" xfId="12997"/>
    <cellStyle name="Vejica 2 2 3 4 2 4 3 2" xfId="27155"/>
    <cellStyle name="Vejica 2 2 3 4 2 4 4" xfId="17255"/>
    <cellStyle name="Vejica 2 2 3 4 2 5" xfId="3137"/>
    <cellStyle name="Vejica 2 2 3 4 2 5 2" xfId="7363"/>
    <cellStyle name="Vejica 2 2 3 4 2 5 2 2" xfId="21521"/>
    <cellStyle name="Vejica 2 2 3 4 2 5 3" xfId="11589"/>
    <cellStyle name="Vejica 2 2 3 4 2 5 3 2" xfId="25747"/>
    <cellStyle name="Vejica 2 2 3 4 2 5 4" xfId="15847"/>
    <cellStyle name="Vejica 2 2 3 4 2 6" xfId="1729"/>
    <cellStyle name="Vejica 2 2 3 4 2 6 2" xfId="18671"/>
    <cellStyle name="Vejica 2 2 3 4 2 7" xfId="5955"/>
    <cellStyle name="Vejica 2 2 3 4 2 7 2" xfId="20113"/>
    <cellStyle name="Vejica 2 2 3 4 2 8" xfId="10181"/>
    <cellStyle name="Vejica 2 2 3 4 2 8 2" xfId="24339"/>
    <cellStyle name="Vejica 2 2 3 4 2 9" xfId="14439"/>
    <cellStyle name="Vejica 2 2 3 4 3" xfId="508"/>
    <cellStyle name="Vejica 2 2 3 4 3 2" xfId="1212"/>
    <cellStyle name="Vejica 2 2 3 4 3 2 2" xfId="5473"/>
    <cellStyle name="Vejica 2 2 3 4 3 2 2 2" xfId="9699"/>
    <cellStyle name="Vejica 2 2 3 4 3 2 2 2 2" xfId="23857"/>
    <cellStyle name="Vejica 2 2 3 4 3 2 2 3" xfId="13925"/>
    <cellStyle name="Vejica 2 2 3 4 3 2 2 3 2" xfId="28083"/>
    <cellStyle name="Vejica 2 2 3 4 3 2 2 4" xfId="18183"/>
    <cellStyle name="Vejica 2 2 3 4 3 2 3" xfId="4065"/>
    <cellStyle name="Vejica 2 2 3 4 3 2 3 2" xfId="8291"/>
    <cellStyle name="Vejica 2 2 3 4 3 2 3 2 2" xfId="22449"/>
    <cellStyle name="Vejica 2 2 3 4 3 2 3 3" xfId="12517"/>
    <cellStyle name="Vejica 2 2 3 4 3 2 3 3 2" xfId="26675"/>
    <cellStyle name="Vejica 2 2 3 4 3 2 3 4" xfId="16775"/>
    <cellStyle name="Vejica 2 2 3 4 3 2 4" xfId="2657"/>
    <cellStyle name="Vejica 2 2 3 4 3 2 4 2" xfId="19599"/>
    <cellStyle name="Vejica 2 2 3 4 3 2 5" xfId="6883"/>
    <cellStyle name="Vejica 2 2 3 4 3 2 5 2" xfId="21041"/>
    <cellStyle name="Vejica 2 2 3 4 3 2 6" xfId="11109"/>
    <cellStyle name="Vejica 2 2 3 4 3 2 6 2" xfId="25267"/>
    <cellStyle name="Vejica 2 2 3 4 3 2 7" xfId="15367"/>
    <cellStyle name="Vejica 2 2 3 4 3 3" xfId="4769"/>
    <cellStyle name="Vejica 2 2 3 4 3 3 2" xfId="8995"/>
    <cellStyle name="Vejica 2 2 3 4 3 3 2 2" xfId="23153"/>
    <cellStyle name="Vejica 2 2 3 4 3 3 3" xfId="13221"/>
    <cellStyle name="Vejica 2 2 3 4 3 3 3 2" xfId="27379"/>
    <cellStyle name="Vejica 2 2 3 4 3 3 4" xfId="17479"/>
    <cellStyle name="Vejica 2 2 3 4 3 4" xfId="3361"/>
    <cellStyle name="Vejica 2 2 3 4 3 4 2" xfId="7587"/>
    <cellStyle name="Vejica 2 2 3 4 3 4 2 2" xfId="21745"/>
    <cellStyle name="Vejica 2 2 3 4 3 4 3" xfId="11813"/>
    <cellStyle name="Vejica 2 2 3 4 3 4 3 2" xfId="25971"/>
    <cellStyle name="Vejica 2 2 3 4 3 4 4" xfId="16071"/>
    <cellStyle name="Vejica 2 2 3 4 3 5" xfId="1953"/>
    <cellStyle name="Vejica 2 2 3 4 3 5 2" xfId="18895"/>
    <cellStyle name="Vejica 2 2 3 4 3 6" xfId="6179"/>
    <cellStyle name="Vejica 2 2 3 4 3 6 2" xfId="20337"/>
    <cellStyle name="Vejica 2 2 3 4 3 7" xfId="10405"/>
    <cellStyle name="Vejica 2 2 3 4 3 7 2" xfId="24563"/>
    <cellStyle name="Vejica 2 2 3 4 3 8" xfId="14663"/>
    <cellStyle name="Vejica 2 2 3 4 4" xfId="860"/>
    <cellStyle name="Vejica 2 2 3 4 4 2" xfId="5121"/>
    <cellStyle name="Vejica 2 2 3 4 4 2 2" xfId="9347"/>
    <cellStyle name="Vejica 2 2 3 4 4 2 2 2" xfId="23505"/>
    <cellStyle name="Vejica 2 2 3 4 4 2 3" xfId="13573"/>
    <cellStyle name="Vejica 2 2 3 4 4 2 3 2" xfId="27731"/>
    <cellStyle name="Vejica 2 2 3 4 4 2 4" xfId="17831"/>
    <cellStyle name="Vejica 2 2 3 4 4 3" xfId="3713"/>
    <cellStyle name="Vejica 2 2 3 4 4 3 2" xfId="7939"/>
    <cellStyle name="Vejica 2 2 3 4 4 3 2 2" xfId="22097"/>
    <cellStyle name="Vejica 2 2 3 4 4 3 3" xfId="12165"/>
    <cellStyle name="Vejica 2 2 3 4 4 3 3 2" xfId="26323"/>
    <cellStyle name="Vejica 2 2 3 4 4 3 4" xfId="16423"/>
    <cellStyle name="Vejica 2 2 3 4 4 4" xfId="2305"/>
    <cellStyle name="Vejica 2 2 3 4 4 4 2" xfId="19247"/>
    <cellStyle name="Vejica 2 2 3 4 4 5" xfId="6531"/>
    <cellStyle name="Vejica 2 2 3 4 4 5 2" xfId="20689"/>
    <cellStyle name="Vejica 2 2 3 4 4 6" xfId="10757"/>
    <cellStyle name="Vejica 2 2 3 4 4 6 2" xfId="24915"/>
    <cellStyle name="Vejica 2 2 3 4 4 7" xfId="15015"/>
    <cellStyle name="Vejica 2 2 3 4 5" xfId="4385"/>
    <cellStyle name="Vejica 2 2 3 4 5 2" xfId="8611"/>
    <cellStyle name="Vejica 2 2 3 4 5 2 2" xfId="22769"/>
    <cellStyle name="Vejica 2 2 3 4 5 3" xfId="12837"/>
    <cellStyle name="Vejica 2 2 3 4 5 3 2" xfId="26995"/>
    <cellStyle name="Vejica 2 2 3 4 5 4" xfId="17095"/>
    <cellStyle name="Vejica 2 2 3 4 6" xfId="2977"/>
    <cellStyle name="Vejica 2 2 3 4 6 2" xfId="7203"/>
    <cellStyle name="Vejica 2 2 3 4 6 2 2" xfId="21361"/>
    <cellStyle name="Vejica 2 2 3 4 6 3" xfId="11429"/>
    <cellStyle name="Vejica 2 2 3 4 6 3 2" xfId="25587"/>
    <cellStyle name="Vejica 2 2 3 4 6 4" xfId="15687"/>
    <cellStyle name="Vejica 2 2 3 4 7" xfId="1569"/>
    <cellStyle name="Vejica 2 2 3 4 7 2" xfId="18511"/>
    <cellStyle name="Vejica 2 2 3 4 8" xfId="5795"/>
    <cellStyle name="Vejica 2 2 3 4 8 2" xfId="19953"/>
    <cellStyle name="Vejica 2 2 3 4 9" xfId="10021"/>
    <cellStyle name="Vejica 2 2 3 4 9 2" xfId="24179"/>
    <cellStyle name="Vejica 2 2 3 5" xfId="53"/>
    <cellStyle name="Vejica 2 2 3 5 10" xfId="14247"/>
    <cellStyle name="Vejica 2 2 3 5 2" xfId="219"/>
    <cellStyle name="Vejica 2 2 3 5 2 2" xfId="572"/>
    <cellStyle name="Vejica 2 2 3 5 2 2 2" xfId="1276"/>
    <cellStyle name="Vejica 2 2 3 5 2 2 2 2" xfId="5537"/>
    <cellStyle name="Vejica 2 2 3 5 2 2 2 2 2" xfId="9763"/>
    <cellStyle name="Vejica 2 2 3 5 2 2 2 2 2 2" xfId="23921"/>
    <cellStyle name="Vejica 2 2 3 5 2 2 2 2 3" xfId="13989"/>
    <cellStyle name="Vejica 2 2 3 5 2 2 2 2 3 2" xfId="28147"/>
    <cellStyle name="Vejica 2 2 3 5 2 2 2 2 4" xfId="18247"/>
    <cellStyle name="Vejica 2 2 3 5 2 2 2 3" xfId="4129"/>
    <cellStyle name="Vejica 2 2 3 5 2 2 2 3 2" xfId="8355"/>
    <cellStyle name="Vejica 2 2 3 5 2 2 2 3 2 2" xfId="22513"/>
    <cellStyle name="Vejica 2 2 3 5 2 2 2 3 3" xfId="12581"/>
    <cellStyle name="Vejica 2 2 3 5 2 2 2 3 3 2" xfId="26739"/>
    <cellStyle name="Vejica 2 2 3 5 2 2 2 3 4" xfId="16839"/>
    <cellStyle name="Vejica 2 2 3 5 2 2 2 4" xfId="2721"/>
    <cellStyle name="Vejica 2 2 3 5 2 2 2 4 2" xfId="19663"/>
    <cellStyle name="Vejica 2 2 3 5 2 2 2 5" xfId="6947"/>
    <cellStyle name="Vejica 2 2 3 5 2 2 2 5 2" xfId="21105"/>
    <cellStyle name="Vejica 2 2 3 5 2 2 2 6" xfId="11173"/>
    <cellStyle name="Vejica 2 2 3 5 2 2 2 6 2" xfId="25331"/>
    <cellStyle name="Vejica 2 2 3 5 2 2 2 7" xfId="15431"/>
    <cellStyle name="Vejica 2 2 3 5 2 2 3" xfId="4833"/>
    <cellStyle name="Vejica 2 2 3 5 2 2 3 2" xfId="9059"/>
    <cellStyle name="Vejica 2 2 3 5 2 2 3 2 2" xfId="23217"/>
    <cellStyle name="Vejica 2 2 3 5 2 2 3 3" xfId="13285"/>
    <cellStyle name="Vejica 2 2 3 5 2 2 3 3 2" xfId="27443"/>
    <cellStyle name="Vejica 2 2 3 5 2 2 3 4" xfId="17543"/>
    <cellStyle name="Vejica 2 2 3 5 2 2 4" xfId="3425"/>
    <cellStyle name="Vejica 2 2 3 5 2 2 4 2" xfId="7651"/>
    <cellStyle name="Vejica 2 2 3 5 2 2 4 2 2" xfId="21809"/>
    <cellStyle name="Vejica 2 2 3 5 2 2 4 3" xfId="11877"/>
    <cellStyle name="Vejica 2 2 3 5 2 2 4 3 2" xfId="26035"/>
    <cellStyle name="Vejica 2 2 3 5 2 2 4 4" xfId="16135"/>
    <cellStyle name="Vejica 2 2 3 5 2 2 5" xfId="2017"/>
    <cellStyle name="Vejica 2 2 3 5 2 2 5 2" xfId="18959"/>
    <cellStyle name="Vejica 2 2 3 5 2 2 6" xfId="6243"/>
    <cellStyle name="Vejica 2 2 3 5 2 2 6 2" xfId="20401"/>
    <cellStyle name="Vejica 2 2 3 5 2 2 7" xfId="10469"/>
    <cellStyle name="Vejica 2 2 3 5 2 2 7 2" xfId="24627"/>
    <cellStyle name="Vejica 2 2 3 5 2 2 8" xfId="14727"/>
    <cellStyle name="Vejica 2 2 3 5 2 3" xfId="924"/>
    <cellStyle name="Vejica 2 2 3 5 2 3 2" xfId="5185"/>
    <cellStyle name="Vejica 2 2 3 5 2 3 2 2" xfId="9411"/>
    <cellStyle name="Vejica 2 2 3 5 2 3 2 2 2" xfId="23569"/>
    <cellStyle name="Vejica 2 2 3 5 2 3 2 3" xfId="13637"/>
    <cellStyle name="Vejica 2 2 3 5 2 3 2 3 2" xfId="27795"/>
    <cellStyle name="Vejica 2 2 3 5 2 3 2 4" xfId="17895"/>
    <cellStyle name="Vejica 2 2 3 5 2 3 3" xfId="3777"/>
    <cellStyle name="Vejica 2 2 3 5 2 3 3 2" xfId="8003"/>
    <cellStyle name="Vejica 2 2 3 5 2 3 3 2 2" xfId="22161"/>
    <cellStyle name="Vejica 2 2 3 5 2 3 3 3" xfId="12229"/>
    <cellStyle name="Vejica 2 2 3 5 2 3 3 3 2" xfId="26387"/>
    <cellStyle name="Vejica 2 2 3 5 2 3 3 4" xfId="16487"/>
    <cellStyle name="Vejica 2 2 3 5 2 3 4" xfId="2369"/>
    <cellStyle name="Vejica 2 2 3 5 2 3 4 2" xfId="19311"/>
    <cellStyle name="Vejica 2 2 3 5 2 3 5" xfId="6595"/>
    <cellStyle name="Vejica 2 2 3 5 2 3 5 2" xfId="20753"/>
    <cellStyle name="Vejica 2 2 3 5 2 3 6" xfId="10821"/>
    <cellStyle name="Vejica 2 2 3 5 2 3 6 2" xfId="24979"/>
    <cellStyle name="Vejica 2 2 3 5 2 3 7" xfId="15079"/>
    <cellStyle name="Vejica 2 2 3 5 2 4" xfId="4481"/>
    <cellStyle name="Vejica 2 2 3 5 2 4 2" xfId="8707"/>
    <cellStyle name="Vejica 2 2 3 5 2 4 2 2" xfId="22865"/>
    <cellStyle name="Vejica 2 2 3 5 2 4 3" xfId="12933"/>
    <cellStyle name="Vejica 2 2 3 5 2 4 3 2" xfId="27091"/>
    <cellStyle name="Vejica 2 2 3 5 2 4 4" xfId="17191"/>
    <cellStyle name="Vejica 2 2 3 5 2 5" xfId="3073"/>
    <cellStyle name="Vejica 2 2 3 5 2 5 2" xfId="7299"/>
    <cellStyle name="Vejica 2 2 3 5 2 5 2 2" xfId="21457"/>
    <cellStyle name="Vejica 2 2 3 5 2 5 3" xfId="11525"/>
    <cellStyle name="Vejica 2 2 3 5 2 5 3 2" xfId="25683"/>
    <cellStyle name="Vejica 2 2 3 5 2 5 4" xfId="15783"/>
    <cellStyle name="Vejica 2 2 3 5 2 6" xfId="1665"/>
    <cellStyle name="Vejica 2 2 3 5 2 6 2" xfId="18607"/>
    <cellStyle name="Vejica 2 2 3 5 2 7" xfId="5891"/>
    <cellStyle name="Vejica 2 2 3 5 2 7 2" xfId="20049"/>
    <cellStyle name="Vejica 2 2 3 5 2 8" xfId="10117"/>
    <cellStyle name="Vejica 2 2 3 5 2 8 2" xfId="24275"/>
    <cellStyle name="Vejica 2 2 3 5 2 9" xfId="14375"/>
    <cellStyle name="Vejica 2 2 3 5 3" xfId="444"/>
    <cellStyle name="Vejica 2 2 3 5 3 2" xfId="1148"/>
    <cellStyle name="Vejica 2 2 3 5 3 2 2" xfId="5409"/>
    <cellStyle name="Vejica 2 2 3 5 3 2 2 2" xfId="9635"/>
    <cellStyle name="Vejica 2 2 3 5 3 2 2 2 2" xfId="23793"/>
    <cellStyle name="Vejica 2 2 3 5 3 2 2 3" xfId="13861"/>
    <cellStyle name="Vejica 2 2 3 5 3 2 2 3 2" xfId="28019"/>
    <cellStyle name="Vejica 2 2 3 5 3 2 2 4" xfId="18119"/>
    <cellStyle name="Vejica 2 2 3 5 3 2 3" xfId="4001"/>
    <cellStyle name="Vejica 2 2 3 5 3 2 3 2" xfId="8227"/>
    <cellStyle name="Vejica 2 2 3 5 3 2 3 2 2" xfId="22385"/>
    <cellStyle name="Vejica 2 2 3 5 3 2 3 3" xfId="12453"/>
    <cellStyle name="Vejica 2 2 3 5 3 2 3 3 2" xfId="26611"/>
    <cellStyle name="Vejica 2 2 3 5 3 2 3 4" xfId="16711"/>
    <cellStyle name="Vejica 2 2 3 5 3 2 4" xfId="2593"/>
    <cellStyle name="Vejica 2 2 3 5 3 2 4 2" xfId="19535"/>
    <cellStyle name="Vejica 2 2 3 5 3 2 5" xfId="6819"/>
    <cellStyle name="Vejica 2 2 3 5 3 2 5 2" xfId="20977"/>
    <cellStyle name="Vejica 2 2 3 5 3 2 6" xfId="11045"/>
    <cellStyle name="Vejica 2 2 3 5 3 2 6 2" xfId="25203"/>
    <cellStyle name="Vejica 2 2 3 5 3 2 7" xfId="15303"/>
    <cellStyle name="Vejica 2 2 3 5 3 3" xfId="4705"/>
    <cellStyle name="Vejica 2 2 3 5 3 3 2" xfId="8931"/>
    <cellStyle name="Vejica 2 2 3 5 3 3 2 2" xfId="23089"/>
    <cellStyle name="Vejica 2 2 3 5 3 3 3" xfId="13157"/>
    <cellStyle name="Vejica 2 2 3 5 3 3 3 2" xfId="27315"/>
    <cellStyle name="Vejica 2 2 3 5 3 3 4" xfId="17415"/>
    <cellStyle name="Vejica 2 2 3 5 3 4" xfId="3297"/>
    <cellStyle name="Vejica 2 2 3 5 3 4 2" xfId="7523"/>
    <cellStyle name="Vejica 2 2 3 5 3 4 2 2" xfId="21681"/>
    <cellStyle name="Vejica 2 2 3 5 3 4 3" xfId="11749"/>
    <cellStyle name="Vejica 2 2 3 5 3 4 3 2" xfId="25907"/>
    <cellStyle name="Vejica 2 2 3 5 3 4 4" xfId="16007"/>
    <cellStyle name="Vejica 2 2 3 5 3 5" xfId="1889"/>
    <cellStyle name="Vejica 2 2 3 5 3 5 2" xfId="18831"/>
    <cellStyle name="Vejica 2 2 3 5 3 6" xfId="6115"/>
    <cellStyle name="Vejica 2 2 3 5 3 6 2" xfId="20273"/>
    <cellStyle name="Vejica 2 2 3 5 3 7" xfId="10341"/>
    <cellStyle name="Vejica 2 2 3 5 3 7 2" xfId="24499"/>
    <cellStyle name="Vejica 2 2 3 5 3 8" xfId="14599"/>
    <cellStyle name="Vejica 2 2 3 5 4" xfId="796"/>
    <cellStyle name="Vejica 2 2 3 5 4 2" xfId="5057"/>
    <cellStyle name="Vejica 2 2 3 5 4 2 2" xfId="9283"/>
    <cellStyle name="Vejica 2 2 3 5 4 2 2 2" xfId="23441"/>
    <cellStyle name="Vejica 2 2 3 5 4 2 3" xfId="13509"/>
    <cellStyle name="Vejica 2 2 3 5 4 2 3 2" xfId="27667"/>
    <cellStyle name="Vejica 2 2 3 5 4 2 4" xfId="17767"/>
    <cellStyle name="Vejica 2 2 3 5 4 3" xfId="3649"/>
    <cellStyle name="Vejica 2 2 3 5 4 3 2" xfId="7875"/>
    <cellStyle name="Vejica 2 2 3 5 4 3 2 2" xfId="22033"/>
    <cellStyle name="Vejica 2 2 3 5 4 3 3" xfId="12101"/>
    <cellStyle name="Vejica 2 2 3 5 4 3 3 2" xfId="26259"/>
    <cellStyle name="Vejica 2 2 3 5 4 3 4" xfId="16359"/>
    <cellStyle name="Vejica 2 2 3 5 4 4" xfId="2241"/>
    <cellStyle name="Vejica 2 2 3 5 4 4 2" xfId="19183"/>
    <cellStyle name="Vejica 2 2 3 5 4 5" xfId="6467"/>
    <cellStyle name="Vejica 2 2 3 5 4 5 2" xfId="20625"/>
    <cellStyle name="Vejica 2 2 3 5 4 6" xfId="10693"/>
    <cellStyle name="Vejica 2 2 3 5 4 6 2" xfId="24851"/>
    <cellStyle name="Vejica 2 2 3 5 4 7" xfId="14951"/>
    <cellStyle name="Vejica 2 2 3 5 5" xfId="4321"/>
    <cellStyle name="Vejica 2 2 3 5 5 2" xfId="8547"/>
    <cellStyle name="Vejica 2 2 3 5 5 2 2" xfId="22705"/>
    <cellStyle name="Vejica 2 2 3 5 5 3" xfId="12773"/>
    <cellStyle name="Vejica 2 2 3 5 5 3 2" xfId="26931"/>
    <cellStyle name="Vejica 2 2 3 5 5 4" xfId="17031"/>
    <cellStyle name="Vejica 2 2 3 5 6" xfId="2913"/>
    <cellStyle name="Vejica 2 2 3 5 6 2" xfId="7139"/>
    <cellStyle name="Vejica 2 2 3 5 6 2 2" xfId="21297"/>
    <cellStyle name="Vejica 2 2 3 5 6 3" xfId="11365"/>
    <cellStyle name="Vejica 2 2 3 5 6 3 2" xfId="25523"/>
    <cellStyle name="Vejica 2 2 3 5 6 4" xfId="15623"/>
    <cellStyle name="Vejica 2 2 3 5 7" xfId="1537"/>
    <cellStyle name="Vejica 2 2 3 5 7 2" xfId="18479"/>
    <cellStyle name="Vejica 2 2 3 5 8" xfId="5763"/>
    <cellStyle name="Vejica 2 2 3 5 8 2" xfId="19921"/>
    <cellStyle name="Vejica 2 2 3 5 9" xfId="9989"/>
    <cellStyle name="Vejica 2 2 3 5 9 2" xfId="24147"/>
    <cellStyle name="Vejica 2 2 3 6" xfId="153"/>
    <cellStyle name="Vejica 2 2 3 6 2" xfId="538"/>
    <cellStyle name="Vejica 2 2 3 6 2 2" xfId="1242"/>
    <cellStyle name="Vejica 2 2 3 6 2 2 2" xfId="5503"/>
    <cellStyle name="Vejica 2 2 3 6 2 2 2 2" xfId="9729"/>
    <cellStyle name="Vejica 2 2 3 6 2 2 2 2 2" xfId="23887"/>
    <cellStyle name="Vejica 2 2 3 6 2 2 2 3" xfId="13955"/>
    <cellStyle name="Vejica 2 2 3 6 2 2 2 3 2" xfId="28113"/>
    <cellStyle name="Vejica 2 2 3 6 2 2 2 4" xfId="18213"/>
    <cellStyle name="Vejica 2 2 3 6 2 2 3" xfId="4095"/>
    <cellStyle name="Vejica 2 2 3 6 2 2 3 2" xfId="8321"/>
    <cellStyle name="Vejica 2 2 3 6 2 2 3 2 2" xfId="22479"/>
    <cellStyle name="Vejica 2 2 3 6 2 2 3 3" xfId="12547"/>
    <cellStyle name="Vejica 2 2 3 6 2 2 3 3 2" xfId="26705"/>
    <cellStyle name="Vejica 2 2 3 6 2 2 3 4" xfId="16805"/>
    <cellStyle name="Vejica 2 2 3 6 2 2 4" xfId="2687"/>
    <cellStyle name="Vejica 2 2 3 6 2 2 4 2" xfId="19629"/>
    <cellStyle name="Vejica 2 2 3 6 2 2 5" xfId="6913"/>
    <cellStyle name="Vejica 2 2 3 6 2 2 5 2" xfId="21071"/>
    <cellStyle name="Vejica 2 2 3 6 2 2 6" xfId="11139"/>
    <cellStyle name="Vejica 2 2 3 6 2 2 6 2" xfId="25297"/>
    <cellStyle name="Vejica 2 2 3 6 2 2 7" xfId="15397"/>
    <cellStyle name="Vejica 2 2 3 6 2 3" xfId="4799"/>
    <cellStyle name="Vejica 2 2 3 6 2 3 2" xfId="9025"/>
    <cellStyle name="Vejica 2 2 3 6 2 3 2 2" xfId="23183"/>
    <cellStyle name="Vejica 2 2 3 6 2 3 3" xfId="13251"/>
    <cellStyle name="Vejica 2 2 3 6 2 3 3 2" xfId="27409"/>
    <cellStyle name="Vejica 2 2 3 6 2 3 4" xfId="17509"/>
    <cellStyle name="Vejica 2 2 3 6 2 4" xfId="3391"/>
    <cellStyle name="Vejica 2 2 3 6 2 4 2" xfId="7617"/>
    <cellStyle name="Vejica 2 2 3 6 2 4 2 2" xfId="21775"/>
    <cellStyle name="Vejica 2 2 3 6 2 4 3" xfId="11843"/>
    <cellStyle name="Vejica 2 2 3 6 2 4 3 2" xfId="26001"/>
    <cellStyle name="Vejica 2 2 3 6 2 4 4" xfId="16101"/>
    <cellStyle name="Vejica 2 2 3 6 2 5" xfId="1983"/>
    <cellStyle name="Vejica 2 2 3 6 2 5 2" xfId="18925"/>
    <cellStyle name="Vejica 2 2 3 6 2 6" xfId="6209"/>
    <cellStyle name="Vejica 2 2 3 6 2 6 2" xfId="20367"/>
    <cellStyle name="Vejica 2 2 3 6 2 7" xfId="10435"/>
    <cellStyle name="Vejica 2 2 3 6 2 7 2" xfId="24593"/>
    <cellStyle name="Vejica 2 2 3 6 2 8" xfId="14693"/>
    <cellStyle name="Vejica 2 2 3 6 3" xfId="890"/>
    <cellStyle name="Vejica 2 2 3 6 3 2" xfId="5151"/>
    <cellStyle name="Vejica 2 2 3 6 3 2 2" xfId="9377"/>
    <cellStyle name="Vejica 2 2 3 6 3 2 2 2" xfId="23535"/>
    <cellStyle name="Vejica 2 2 3 6 3 2 3" xfId="13603"/>
    <cellStyle name="Vejica 2 2 3 6 3 2 3 2" xfId="27761"/>
    <cellStyle name="Vejica 2 2 3 6 3 2 4" xfId="17861"/>
    <cellStyle name="Vejica 2 2 3 6 3 3" xfId="3743"/>
    <cellStyle name="Vejica 2 2 3 6 3 3 2" xfId="7969"/>
    <cellStyle name="Vejica 2 2 3 6 3 3 2 2" xfId="22127"/>
    <cellStyle name="Vejica 2 2 3 6 3 3 3" xfId="12195"/>
    <cellStyle name="Vejica 2 2 3 6 3 3 3 2" xfId="26353"/>
    <cellStyle name="Vejica 2 2 3 6 3 3 4" xfId="16453"/>
    <cellStyle name="Vejica 2 2 3 6 3 4" xfId="2335"/>
    <cellStyle name="Vejica 2 2 3 6 3 4 2" xfId="19277"/>
    <cellStyle name="Vejica 2 2 3 6 3 5" xfId="6561"/>
    <cellStyle name="Vejica 2 2 3 6 3 5 2" xfId="20719"/>
    <cellStyle name="Vejica 2 2 3 6 3 6" xfId="10787"/>
    <cellStyle name="Vejica 2 2 3 6 3 6 2" xfId="24945"/>
    <cellStyle name="Vejica 2 2 3 6 3 7" xfId="15045"/>
    <cellStyle name="Vejica 2 2 3 6 4" xfId="4415"/>
    <cellStyle name="Vejica 2 2 3 6 4 2" xfId="8641"/>
    <cellStyle name="Vejica 2 2 3 6 4 2 2" xfId="22799"/>
    <cellStyle name="Vejica 2 2 3 6 4 3" xfId="12867"/>
    <cellStyle name="Vejica 2 2 3 6 4 3 2" xfId="27025"/>
    <cellStyle name="Vejica 2 2 3 6 4 4" xfId="17125"/>
    <cellStyle name="Vejica 2 2 3 6 5" xfId="3007"/>
    <cellStyle name="Vejica 2 2 3 6 5 2" xfId="7233"/>
    <cellStyle name="Vejica 2 2 3 6 5 2 2" xfId="21391"/>
    <cellStyle name="Vejica 2 2 3 6 5 3" xfId="11459"/>
    <cellStyle name="Vejica 2 2 3 6 5 3 2" xfId="25617"/>
    <cellStyle name="Vejica 2 2 3 6 5 4" xfId="15717"/>
    <cellStyle name="Vejica 2 2 3 6 6" xfId="1599"/>
    <cellStyle name="Vejica 2 2 3 6 6 2" xfId="18541"/>
    <cellStyle name="Vejica 2 2 3 6 7" xfId="5825"/>
    <cellStyle name="Vejica 2 2 3 6 7 2" xfId="19983"/>
    <cellStyle name="Vejica 2 2 3 6 8" xfId="10051"/>
    <cellStyle name="Vejica 2 2 3 6 8 2" xfId="24209"/>
    <cellStyle name="Vejica 2 2 3 6 9" xfId="14309"/>
    <cellStyle name="Vejica 2 2 3 7" xfId="185"/>
    <cellStyle name="Vejica 2 2 3 7 2" xfId="410"/>
    <cellStyle name="Vejica 2 2 3 7 2 2" xfId="1114"/>
    <cellStyle name="Vejica 2 2 3 7 2 2 2" xfId="5375"/>
    <cellStyle name="Vejica 2 2 3 7 2 2 2 2" xfId="9601"/>
    <cellStyle name="Vejica 2 2 3 7 2 2 2 2 2" xfId="23759"/>
    <cellStyle name="Vejica 2 2 3 7 2 2 2 3" xfId="13827"/>
    <cellStyle name="Vejica 2 2 3 7 2 2 2 3 2" xfId="27985"/>
    <cellStyle name="Vejica 2 2 3 7 2 2 2 4" xfId="18085"/>
    <cellStyle name="Vejica 2 2 3 7 2 2 3" xfId="3967"/>
    <cellStyle name="Vejica 2 2 3 7 2 2 3 2" xfId="8193"/>
    <cellStyle name="Vejica 2 2 3 7 2 2 3 2 2" xfId="22351"/>
    <cellStyle name="Vejica 2 2 3 7 2 2 3 3" xfId="12419"/>
    <cellStyle name="Vejica 2 2 3 7 2 2 3 3 2" xfId="26577"/>
    <cellStyle name="Vejica 2 2 3 7 2 2 3 4" xfId="16677"/>
    <cellStyle name="Vejica 2 2 3 7 2 2 4" xfId="2559"/>
    <cellStyle name="Vejica 2 2 3 7 2 2 4 2" xfId="19501"/>
    <cellStyle name="Vejica 2 2 3 7 2 2 5" xfId="6785"/>
    <cellStyle name="Vejica 2 2 3 7 2 2 5 2" xfId="20943"/>
    <cellStyle name="Vejica 2 2 3 7 2 2 6" xfId="11011"/>
    <cellStyle name="Vejica 2 2 3 7 2 2 6 2" xfId="25169"/>
    <cellStyle name="Vejica 2 2 3 7 2 2 7" xfId="15269"/>
    <cellStyle name="Vejica 2 2 3 7 2 3" xfId="4671"/>
    <cellStyle name="Vejica 2 2 3 7 2 3 2" xfId="8897"/>
    <cellStyle name="Vejica 2 2 3 7 2 3 2 2" xfId="23055"/>
    <cellStyle name="Vejica 2 2 3 7 2 3 3" xfId="13123"/>
    <cellStyle name="Vejica 2 2 3 7 2 3 3 2" xfId="27281"/>
    <cellStyle name="Vejica 2 2 3 7 2 3 4" xfId="17381"/>
    <cellStyle name="Vejica 2 2 3 7 2 4" xfId="3263"/>
    <cellStyle name="Vejica 2 2 3 7 2 4 2" xfId="7489"/>
    <cellStyle name="Vejica 2 2 3 7 2 4 2 2" xfId="21647"/>
    <cellStyle name="Vejica 2 2 3 7 2 4 3" xfId="11715"/>
    <cellStyle name="Vejica 2 2 3 7 2 4 3 2" xfId="25873"/>
    <cellStyle name="Vejica 2 2 3 7 2 4 4" xfId="15973"/>
    <cellStyle name="Vejica 2 2 3 7 2 5" xfId="1855"/>
    <cellStyle name="Vejica 2 2 3 7 2 5 2" xfId="18797"/>
    <cellStyle name="Vejica 2 2 3 7 2 6" xfId="6081"/>
    <cellStyle name="Vejica 2 2 3 7 2 6 2" xfId="20239"/>
    <cellStyle name="Vejica 2 2 3 7 2 7" xfId="10307"/>
    <cellStyle name="Vejica 2 2 3 7 2 7 2" xfId="24465"/>
    <cellStyle name="Vejica 2 2 3 7 2 8" xfId="14565"/>
    <cellStyle name="Vejica 2 2 3 7 3" xfId="762"/>
    <cellStyle name="Vejica 2 2 3 7 3 2" xfId="5023"/>
    <cellStyle name="Vejica 2 2 3 7 3 2 2" xfId="9249"/>
    <cellStyle name="Vejica 2 2 3 7 3 2 2 2" xfId="23407"/>
    <cellStyle name="Vejica 2 2 3 7 3 2 3" xfId="13475"/>
    <cellStyle name="Vejica 2 2 3 7 3 2 3 2" xfId="27633"/>
    <cellStyle name="Vejica 2 2 3 7 3 2 4" xfId="17733"/>
    <cellStyle name="Vejica 2 2 3 7 3 3" xfId="3615"/>
    <cellStyle name="Vejica 2 2 3 7 3 3 2" xfId="7841"/>
    <cellStyle name="Vejica 2 2 3 7 3 3 2 2" xfId="21999"/>
    <cellStyle name="Vejica 2 2 3 7 3 3 3" xfId="12067"/>
    <cellStyle name="Vejica 2 2 3 7 3 3 3 2" xfId="26225"/>
    <cellStyle name="Vejica 2 2 3 7 3 3 4" xfId="16325"/>
    <cellStyle name="Vejica 2 2 3 7 3 4" xfId="2207"/>
    <cellStyle name="Vejica 2 2 3 7 3 4 2" xfId="19149"/>
    <cellStyle name="Vejica 2 2 3 7 3 5" xfId="6433"/>
    <cellStyle name="Vejica 2 2 3 7 3 5 2" xfId="20591"/>
    <cellStyle name="Vejica 2 2 3 7 3 6" xfId="10659"/>
    <cellStyle name="Vejica 2 2 3 7 3 6 2" xfId="24817"/>
    <cellStyle name="Vejica 2 2 3 7 3 7" xfId="14917"/>
    <cellStyle name="Vejica 2 2 3 7 4" xfId="4447"/>
    <cellStyle name="Vejica 2 2 3 7 4 2" xfId="8673"/>
    <cellStyle name="Vejica 2 2 3 7 4 2 2" xfId="22831"/>
    <cellStyle name="Vejica 2 2 3 7 4 3" xfId="12899"/>
    <cellStyle name="Vejica 2 2 3 7 4 3 2" xfId="27057"/>
    <cellStyle name="Vejica 2 2 3 7 4 4" xfId="17157"/>
    <cellStyle name="Vejica 2 2 3 7 5" xfId="3039"/>
    <cellStyle name="Vejica 2 2 3 7 5 2" xfId="7265"/>
    <cellStyle name="Vejica 2 2 3 7 5 2 2" xfId="21423"/>
    <cellStyle name="Vejica 2 2 3 7 5 3" xfId="11491"/>
    <cellStyle name="Vejica 2 2 3 7 5 3 2" xfId="25649"/>
    <cellStyle name="Vejica 2 2 3 7 5 4" xfId="15749"/>
    <cellStyle name="Vejica 2 2 3 7 6" xfId="1631"/>
    <cellStyle name="Vejica 2 2 3 7 6 2" xfId="18573"/>
    <cellStyle name="Vejica 2 2 3 7 7" xfId="5857"/>
    <cellStyle name="Vejica 2 2 3 7 7 2" xfId="20015"/>
    <cellStyle name="Vejica 2 2 3 7 8" xfId="10083"/>
    <cellStyle name="Vejica 2 2 3 7 8 2" xfId="24241"/>
    <cellStyle name="Vejica 2 2 3 7 9" xfId="14341"/>
    <cellStyle name="Vejica 2 2 3 8" xfId="315"/>
    <cellStyle name="Vejica 2 2 3 8 2" xfId="667"/>
    <cellStyle name="Vejica 2 2 3 8 2 2" xfId="1371"/>
    <cellStyle name="Vejica 2 2 3 8 2 2 2" xfId="5632"/>
    <cellStyle name="Vejica 2 2 3 8 2 2 2 2" xfId="9858"/>
    <cellStyle name="Vejica 2 2 3 8 2 2 2 2 2" xfId="24016"/>
    <cellStyle name="Vejica 2 2 3 8 2 2 2 3" xfId="14084"/>
    <cellStyle name="Vejica 2 2 3 8 2 2 2 3 2" xfId="28242"/>
    <cellStyle name="Vejica 2 2 3 8 2 2 2 4" xfId="18342"/>
    <cellStyle name="Vejica 2 2 3 8 2 2 3" xfId="4224"/>
    <cellStyle name="Vejica 2 2 3 8 2 2 3 2" xfId="8450"/>
    <cellStyle name="Vejica 2 2 3 8 2 2 3 2 2" xfId="22608"/>
    <cellStyle name="Vejica 2 2 3 8 2 2 3 3" xfId="12676"/>
    <cellStyle name="Vejica 2 2 3 8 2 2 3 3 2" xfId="26834"/>
    <cellStyle name="Vejica 2 2 3 8 2 2 3 4" xfId="16934"/>
    <cellStyle name="Vejica 2 2 3 8 2 2 4" xfId="2816"/>
    <cellStyle name="Vejica 2 2 3 8 2 2 4 2" xfId="19758"/>
    <cellStyle name="Vejica 2 2 3 8 2 2 5" xfId="7042"/>
    <cellStyle name="Vejica 2 2 3 8 2 2 5 2" xfId="21200"/>
    <cellStyle name="Vejica 2 2 3 8 2 2 6" xfId="11268"/>
    <cellStyle name="Vejica 2 2 3 8 2 2 6 2" xfId="25426"/>
    <cellStyle name="Vejica 2 2 3 8 2 2 7" xfId="15526"/>
    <cellStyle name="Vejica 2 2 3 8 2 3" xfId="4928"/>
    <cellStyle name="Vejica 2 2 3 8 2 3 2" xfId="9154"/>
    <cellStyle name="Vejica 2 2 3 8 2 3 2 2" xfId="23312"/>
    <cellStyle name="Vejica 2 2 3 8 2 3 3" xfId="13380"/>
    <cellStyle name="Vejica 2 2 3 8 2 3 3 2" xfId="27538"/>
    <cellStyle name="Vejica 2 2 3 8 2 3 4" xfId="17638"/>
    <cellStyle name="Vejica 2 2 3 8 2 4" xfId="3520"/>
    <cellStyle name="Vejica 2 2 3 8 2 4 2" xfId="7746"/>
    <cellStyle name="Vejica 2 2 3 8 2 4 2 2" xfId="21904"/>
    <cellStyle name="Vejica 2 2 3 8 2 4 3" xfId="11972"/>
    <cellStyle name="Vejica 2 2 3 8 2 4 3 2" xfId="26130"/>
    <cellStyle name="Vejica 2 2 3 8 2 4 4" xfId="16230"/>
    <cellStyle name="Vejica 2 2 3 8 2 5" xfId="2112"/>
    <cellStyle name="Vejica 2 2 3 8 2 5 2" xfId="19054"/>
    <cellStyle name="Vejica 2 2 3 8 2 6" xfId="6338"/>
    <cellStyle name="Vejica 2 2 3 8 2 6 2" xfId="20496"/>
    <cellStyle name="Vejica 2 2 3 8 2 7" xfId="10564"/>
    <cellStyle name="Vejica 2 2 3 8 2 7 2" xfId="24722"/>
    <cellStyle name="Vejica 2 2 3 8 2 8" xfId="14822"/>
    <cellStyle name="Vejica 2 2 3 8 3" xfId="1019"/>
    <cellStyle name="Vejica 2 2 3 8 3 2" xfId="5280"/>
    <cellStyle name="Vejica 2 2 3 8 3 2 2" xfId="9506"/>
    <cellStyle name="Vejica 2 2 3 8 3 2 2 2" xfId="23664"/>
    <cellStyle name="Vejica 2 2 3 8 3 2 3" xfId="13732"/>
    <cellStyle name="Vejica 2 2 3 8 3 2 3 2" xfId="27890"/>
    <cellStyle name="Vejica 2 2 3 8 3 2 4" xfId="17990"/>
    <cellStyle name="Vejica 2 2 3 8 3 3" xfId="3872"/>
    <cellStyle name="Vejica 2 2 3 8 3 3 2" xfId="8098"/>
    <cellStyle name="Vejica 2 2 3 8 3 3 2 2" xfId="22256"/>
    <cellStyle name="Vejica 2 2 3 8 3 3 3" xfId="12324"/>
    <cellStyle name="Vejica 2 2 3 8 3 3 3 2" xfId="26482"/>
    <cellStyle name="Vejica 2 2 3 8 3 3 4" xfId="16582"/>
    <cellStyle name="Vejica 2 2 3 8 3 4" xfId="2464"/>
    <cellStyle name="Vejica 2 2 3 8 3 4 2" xfId="19406"/>
    <cellStyle name="Vejica 2 2 3 8 3 5" xfId="6690"/>
    <cellStyle name="Vejica 2 2 3 8 3 5 2" xfId="20848"/>
    <cellStyle name="Vejica 2 2 3 8 3 6" xfId="10916"/>
    <cellStyle name="Vejica 2 2 3 8 3 6 2" xfId="25074"/>
    <cellStyle name="Vejica 2 2 3 8 3 7" xfId="15174"/>
    <cellStyle name="Vejica 2 2 3 8 4" xfId="4576"/>
    <cellStyle name="Vejica 2 2 3 8 4 2" xfId="8802"/>
    <cellStyle name="Vejica 2 2 3 8 4 2 2" xfId="22960"/>
    <cellStyle name="Vejica 2 2 3 8 4 3" xfId="13028"/>
    <cellStyle name="Vejica 2 2 3 8 4 3 2" xfId="27186"/>
    <cellStyle name="Vejica 2 2 3 8 4 4" xfId="17286"/>
    <cellStyle name="Vejica 2 2 3 8 5" xfId="3168"/>
    <cellStyle name="Vejica 2 2 3 8 5 2" xfId="7394"/>
    <cellStyle name="Vejica 2 2 3 8 5 2 2" xfId="21552"/>
    <cellStyle name="Vejica 2 2 3 8 5 3" xfId="11620"/>
    <cellStyle name="Vejica 2 2 3 8 5 3 2" xfId="25778"/>
    <cellStyle name="Vejica 2 2 3 8 5 4" xfId="15878"/>
    <cellStyle name="Vejica 2 2 3 8 6" xfId="1760"/>
    <cellStyle name="Vejica 2 2 3 8 6 2" xfId="18702"/>
    <cellStyle name="Vejica 2 2 3 8 7" xfId="5986"/>
    <cellStyle name="Vejica 2 2 3 8 7 2" xfId="20144"/>
    <cellStyle name="Vejica 2 2 3 8 8" xfId="10212"/>
    <cellStyle name="Vejica 2 2 3 8 8 2" xfId="24370"/>
    <cellStyle name="Vejica 2 2 3 8 9" xfId="14470"/>
    <cellStyle name="Vejica 2 2 3 9" xfId="378"/>
    <cellStyle name="Vejica 2 2 3 9 2" xfId="1082"/>
    <cellStyle name="Vejica 2 2 3 9 2 2" xfId="5343"/>
    <cellStyle name="Vejica 2 2 3 9 2 2 2" xfId="9569"/>
    <cellStyle name="Vejica 2 2 3 9 2 2 2 2" xfId="23727"/>
    <cellStyle name="Vejica 2 2 3 9 2 2 3" xfId="13795"/>
    <cellStyle name="Vejica 2 2 3 9 2 2 3 2" xfId="27953"/>
    <cellStyle name="Vejica 2 2 3 9 2 2 4" xfId="18053"/>
    <cellStyle name="Vejica 2 2 3 9 2 3" xfId="3935"/>
    <cellStyle name="Vejica 2 2 3 9 2 3 2" xfId="8161"/>
    <cellStyle name="Vejica 2 2 3 9 2 3 2 2" xfId="22319"/>
    <cellStyle name="Vejica 2 2 3 9 2 3 3" xfId="12387"/>
    <cellStyle name="Vejica 2 2 3 9 2 3 3 2" xfId="26545"/>
    <cellStyle name="Vejica 2 2 3 9 2 3 4" xfId="16645"/>
    <cellStyle name="Vejica 2 2 3 9 2 4" xfId="2527"/>
    <cellStyle name="Vejica 2 2 3 9 2 4 2" xfId="19469"/>
    <cellStyle name="Vejica 2 2 3 9 2 5" xfId="6753"/>
    <cellStyle name="Vejica 2 2 3 9 2 5 2" xfId="20911"/>
    <cellStyle name="Vejica 2 2 3 9 2 6" xfId="10979"/>
    <cellStyle name="Vejica 2 2 3 9 2 6 2" xfId="25137"/>
    <cellStyle name="Vejica 2 2 3 9 2 7" xfId="15237"/>
    <cellStyle name="Vejica 2 2 3 9 3" xfId="4639"/>
    <cellStyle name="Vejica 2 2 3 9 3 2" xfId="8865"/>
    <cellStyle name="Vejica 2 2 3 9 3 2 2" xfId="23023"/>
    <cellStyle name="Vejica 2 2 3 9 3 3" xfId="13091"/>
    <cellStyle name="Vejica 2 2 3 9 3 3 2" xfId="27249"/>
    <cellStyle name="Vejica 2 2 3 9 3 4" xfId="17349"/>
    <cellStyle name="Vejica 2 2 3 9 4" xfId="3231"/>
    <cellStyle name="Vejica 2 2 3 9 4 2" xfId="7457"/>
    <cellStyle name="Vejica 2 2 3 9 4 2 2" xfId="21615"/>
    <cellStyle name="Vejica 2 2 3 9 4 3" xfId="11683"/>
    <cellStyle name="Vejica 2 2 3 9 4 3 2" xfId="25841"/>
    <cellStyle name="Vejica 2 2 3 9 4 4" xfId="15941"/>
    <cellStyle name="Vejica 2 2 3 9 5" xfId="1823"/>
    <cellStyle name="Vejica 2 2 3 9 5 2" xfId="18765"/>
    <cellStyle name="Vejica 2 2 3 9 6" xfId="6049"/>
    <cellStyle name="Vejica 2 2 3 9 6 2" xfId="20207"/>
    <cellStyle name="Vejica 2 2 3 9 7" xfId="10275"/>
    <cellStyle name="Vejica 2 2 3 9 7 2" xfId="24433"/>
    <cellStyle name="Vejica 2 2 3 9 8" xfId="14533"/>
    <cellStyle name="Vejica 2 2 4" xfId="27"/>
    <cellStyle name="Vejica 2 2 4 10" xfId="1444"/>
    <cellStyle name="Vejica 2 2 4 10 2" xfId="4295"/>
    <cellStyle name="Vejica 2 2 4 10 2 2" xfId="19829"/>
    <cellStyle name="Vejica 2 2 4 10 3" xfId="8521"/>
    <cellStyle name="Vejica 2 2 4 10 3 2" xfId="22679"/>
    <cellStyle name="Vejica 2 2 4 10 4" xfId="12747"/>
    <cellStyle name="Vejica 2 2 4 10 4 2" xfId="26905"/>
    <cellStyle name="Vejica 2 2 4 10 5" xfId="17005"/>
    <cellStyle name="Vejica 2 2 4 11" xfId="2887"/>
    <cellStyle name="Vejica 2 2 4 11 2" xfId="7113"/>
    <cellStyle name="Vejica 2 2 4 11 2 2" xfId="21271"/>
    <cellStyle name="Vejica 2 2 4 11 3" xfId="11339"/>
    <cellStyle name="Vejica 2 2 4 11 3 2" xfId="25497"/>
    <cellStyle name="Vejica 2 2 4 11 4" xfId="15597"/>
    <cellStyle name="Vejica 2 2 4 12" xfId="1481"/>
    <cellStyle name="Vejica 2 2 4 12 2" xfId="18423"/>
    <cellStyle name="Vejica 2 2 4 13" xfId="5707"/>
    <cellStyle name="Vejica 2 2 4 13 2" xfId="19865"/>
    <cellStyle name="Vejica 2 2 4 14" xfId="9933"/>
    <cellStyle name="Vejica 2 2 4 14 2" xfId="24091"/>
    <cellStyle name="Vejica 2 2 4 15" xfId="14157"/>
    <cellStyle name="Vejica 2 2 4 15 2" xfId="28315"/>
    <cellStyle name="Vejica 2 2 4 16" xfId="14191"/>
    <cellStyle name="Vejica 2 2 4 2" xfId="99"/>
    <cellStyle name="Vejica 2 2 4 2 10" xfId="9965"/>
    <cellStyle name="Vejica 2 2 4 2 10 2" xfId="24123"/>
    <cellStyle name="Vejica 2 2 4 2 11" xfId="14223"/>
    <cellStyle name="Vejica 2 2 4 2 2" xfId="259"/>
    <cellStyle name="Vejica 2 2 4 2 2 2" xfId="612"/>
    <cellStyle name="Vejica 2 2 4 2 2 2 2" xfId="1316"/>
    <cellStyle name="Vejica 2 2 4 2 2 2 2 2" xfId="5577"/>
    <cellStyle name="Vejica 2 2 4 2 2 2 2 2 2" xfId="9803"/>
    <cellStyle name="Vejica 2 2 4 2 2 2 2 2 2 2" xfId="23961"/>
    <cellStyle name="Vejica 2 2 4 2 2 2 2 2 3" xfId="14029"/>
    <cellStyle name="Vejica 2 2 4 2 2 2 2 2 3 2" xfId="28187"/>
    <cellStyle name="Vejica 2 2 4 2 2 2 2 2 4" xfId="18287"/>
    <cellStyle name="Vejica 2 2 4 2 2 2 2 3" xfId="4169"/>
    <cellStyle name="Vejica 2 2 4 2 2 2 2 3 2" xfId="8395"/>
    <cellStyle name="Vejica 2 2 4 2 2 2 2 3 2 2" xfId="22553"/>
    <cellStyle name="Vejica 2 2 4 2 2 2 2 3 3" xfId="12621"/>
    <cellStyle name="Vejica 2 2 4 2 2 2 2 3 3 2" xfId="26779"/>
    <cellStyle name="Vejica 2 2 4 2 2 2 2 3 4" xfId="16879"/>
    <cellStyle name="Vejica 2 2 4 2 2 2 2 4" xfId="2761"/>
    <cellStyle name="Vejica 2 2 4 2 2 2 2 4 2" xfId="19703"/>
    <cellStyle name="Vejica 2 2 4 2 2 2 2 5" xfId="6987"/>
    <cellStyle name="Vejica 2 2 4 2 2 2 2 5 2" xfId="21145"/>
    <cellStyle name="Vejica 2 2 4 2 2 2 2 6" xfId="11213"/>
    <cellStyle name="Vejica 2 2 4 2 2 2 2 6 2" xfId="25371"/>
    <cellStyle name="Vejica 2 2 4 2 2 2 2 7" xfId="15471"/>
    <cellStyle name="Vejica 2 2 4 2 2 2 3" xfId="4873"/>
    <cellStyle name="Vejica 2 2 4 2 2 2 3 2" xfId="9099"/>
    <cellStyle name="Vejica 2 2 4 2 2 2 3 2 2" xfId="23257"/>
    <cellStyle name="Vejica 2 2 4 2 2 2 3 3" xfId="13325"/>
    <cellStyle name="Vejica 2 2 4 2 2 2 3 3 2" xfId="27483"/>
    <cellStyle name="Vejica 2 2 4 2 2 2 3 4" xfId="17583"/>
    <cellStyle name="Vejica 2 2 4 2 2 2 4" xfId="3465"/>
    <cellStyle name="Vejica 2 2 4 2 2 2 4 2" xfId="7691"/>
    <cellStyle name="Vejica 2 2 4 2 2 2 4 2 2" xfId="21849"/>
    <cellStyle name="Vejica 2 2 4 2 2 2 4 3" xfId="11917"/>
    <cellStyle name="Vejica 2 2 4 2 2 2 4 3 2" xfId="26075"/>
    <cellStyle name="Vejica 2 2 4 2 2 2 4 4" xfId="16175"/>
    <cellStyle name="Vejica 2 2 4 2 2 2 5" xfId="2057"/>
    <cellStyle name="Vejica 2 2 4 2 2 2 5 2" xfId="18999"/>
    <cellStyle name="Vejica 2 2 4 2 2 2 6" xfId="6283"/>
    <cellStyle name="Vejica 2 2 4 2 2 2 6 2" xfId="20441"/>
    <cellStyle name="Vejica 2 2 4 2 2 2 7" xfId="10509"/>
    <cellStyle name="Vejica 2 2 4 2 2 2 7 2" xfId="24667"/>
    <cellStyle name="Vejica 2 2 4 2 2 2 8" xfId="14767"/>
    <cellStyle name="Vejica 2 2 4 2 2 3" xfId="964"/>
    <cellStyle name="Vejica 2 2 4 2 2 3 2" xfId="5225"/>
    <cellStyle name="Vejica 2 2 4 2 2 3 2 2" xfId="9451"/>
    <cellStyle name="Vejica 2 2 4 2 2 3 2 2 2" xfId="23609"/>
    <cellStyle name="Vejica 2 2 4 2 2 3 2 3" xfId="13677"/>
    <cellStyle name="Vejica 2 2 4 2 2 3 2 3 2" xfId="27835"/>
    <cellStyle name="Vejica 2 2 4 2 2 3 2 4" xfId="17935"/>
    <cellStyle name="Vejica 2 2 4 2 2 3 3" xfId="3817"/>
    <cellStyle name="Vejica 2 2 4 2 2 3 3 2" xfId="8043"/>
    <cellStyle name="Vejica 2 2 4 2 2 3 3 2 2" xfId="22201"/>
    <cellStyle name="Vejica 2 2 4 2 2 3 3 3" xfId="12269"/>
    <cellStyle name="Vejica 2 2 4 2 2 3 3 3 2" xfId="26427"/>
    <cellStyle name="Vejica 2 2 4 2 2 3 3 4" xfId="16527"/>
    <cellStyle name="Vejica 2 2 4 2 2 3 4" xfId="2409"/>
    <cellStyle name="Vejica 2 2 4 2 2 3 4 2" xfId="19351"/>
    <cellStyle name="Vejica 2 2 4 2 2 3 5" xfId="6635"/>
    <cellStyle name="Vejica 2 2 4 2 2 3 5 2" xfId="20793"/>
    <cellStyle name="Vejica 2 2 4 2 2 3 6" xfId="10861"/>
    <cellStyle name="Vejica 2 2 4 2 2 3 6 2" xfId="25019"/>
    <cellStyle name="Vejica 2 2 4 2 2 3 7" xfId="15119"/>
    <cellStyle name="Vejica 2 2 4 2 2 4" xfId="4521"/>
    <cellStyle name="Vejica 2 2 4 2 2 4 2" xfId="8747"/>
    <cellStyle name="Vejica 2 2 4 2 2 4 2 2" xfId="22905"/>
    <cellStyle name="Vejica 2 2 4 2 2 4 3" xfId="12973"/>
    <cellStyle name="Vejica 2 2 4 2 2 4 3 2" xfId="27131"/>
    <cellStyle name="Vejica 2 2 4 2 2 4 4" xfId="17231"/>
    <cellStyle name="Vejica 2 2 4 2 2 5" xfId="3113"/>
    <cellStyle name="Vejica 2 2 4 2 2 5 2" xfId="7339"/>
    <cellStyle name="Vejica 2 2 4 2 2 5 2 2" xfId="21497"/>
    <cellStyle name="Vejica 2 2 4 2 2 5 3" xfId="11565"/>
    <cellStyle name="Vejica 2 2 4 2 2 5 3 2" xfId="25723"/>
    <cellStyle name="Vejica 2 2 4 2 2 5 4" xfId="15823"/>
    <cellStyle name="Vejica 2 2 4 2 2 6" xfId="1705"/>
    <cellStyle name="Vejica 2 2 4 2 2 6 2" xfId="18647"/>
    <cellStyle name="Vejica 2 2 4 2 2 7" xfId="5931"/>
    <cellStyle name="Vejica 2 2 4 2 2 7 2" xfId="20089"/>
    <cellStyle name="Vejica 2 2 4 2 2 8" xfId="10157"/>
    <cellStyle name="Vejica 2 2 4 2 2 8 2" xfId="24315"/>
    <cellStyle name="Vejica 2 2 4 2 2 9" xfId="14415"/>
    <cellStyle name="Vejica 2 2 4 2 3" xfId="314"/>
    <cellStyle name="Vejica 2 2 4 2 3 2" xfId="666"/>
    <cellStyle name="Vejica 2 2 4 2 3 2 2" xfId="1370"/>
    <cellStyle name="Vejica 2 2 4 2 3 2 2 2" xfId="5631"/>
    <cellStyle name="Vejica 2 2 4 2 3 2 2 2 2" xfId="9857"/>
    <cellStyle name="Vejica 2 2 4 2 3 2 2 2 2 2" xfId="24015"/>
    <cellStyle name="Vejica 2 2 4 2 3 2 2 2 3" xfId="14083"/>
    <cellStyle name="Vejica 2 2 4 2 3 2 2 2 3 2" xfId="28241"/>
    <cellStyle name="Vejica 2 2 4 2 3 2 2 2 4" xfId="18341"/>
    <cellStyle name="Vejica 2 2 4 2 3 2 2 3" xfId="4223"/>
    <cellStyle name="Vejica 2 2 4 2 3 2 2 3 2" xfId="8449"/>
    <cellStyle name="Vejica 2 2 4 2 3 2 2 3 2 2" xfId="22607"/>
    <cellStyle name="Vejica 2 2 4 2 3 2 2 3 3" xfId="12675"/>
    <cellStyle name="Vejica 2 2 4 2 3 2 2 3 3 2" xfId="26833"/>
    <cellStyle name="Vejica 2 2 4 2 3 2 2 3 4" xfId="16933"/>
    <cellStyle name="Vejica 2 2 4 2 3 2 2 4" xfId="2815"/>
    <cellStyle name="Vejica 2 2 4 2 3 2 2 4 2" xfId="19757"/>
    <cellStyle name="Vejica 2 2 4 2 3 2 2 5" xfId="7041"/>
    <cellStyle name="Vejica 2 2 4 2 3 2 2 5 2" xfId="21199"/>
    <cellStyle name="Vejica 2 2 4 2 3 2 2 6" xfId="11267"/>
    <cellStyle name="Vejica 2 2 4 2 3 2 2 6 2" xfId="25425"/>
    <cellStyle name="Vejica 2 2 4 2 3 2 2 7" xfId="15525"/>
    <cellStyle name="Vejica 2 2 4 2 3 2 3" xfId="4927"/>
    <cellStyle name="Vejica 2 2 4 2 3 2 3 2" xfId="9153"/>
    <cellStyle name="Vejica 2 2 4 2 3 2 3 2 2" xfId="23311"/>
    <cellStyle name="Vejica 2 2 4 2 3 2 3 3" xfId="13379"/>
    <cellStyle name="Vejica 2 2 4 2 3 2 3 3 2" xfId="27537"/>
    <cellStyle name="Vejica 2 2 4 2 3 2 3 4" xfId="17637"/>
    <cellStyle name="Vejica 2 2 4 2 3 2 4" xfId="3519"/>
    <cellStyle name="Vejica 2 2 4 2 3 2 4 2" xfId="7745"/>
    <cellStyle name="Vejica 2 2 4 2 3 2 4 2 2" xfId="21903"/>
    <cellStyle name="Vejica 2 2 4 2 3 2 4 3" xfId="11971"/>
    <cellStyle name="Vejica 2 2 4 2 3 2 4 3 2" xfId="26129"/>
    <cellStyle name="Vejica 2 2 4 2 3 2 4 4" xfId="16229"/>
    <cellStyle name="Vejica 2 2 4 2 3 2 5" xfId="2111"/>
    <cellStyle name="Vejica 2 2 4 2 3 2 5 2" xfId="19053"/>
    <cellStyle name="Vejica 2 2 4 2 3 2 6" xfId="6337"/>
    <cellStyle name="Vejica 2 2 4 2 3 2 6 2" xfId="20495"/>
    <cellStyle name="Vejica 2 2 4 2 3 2 7" xfId="10563"/>
    <cellStyle name="Vejica 2 2 4 2 3 2 7 2" xfId="24721"/>
    <cellStyle name="Vejica 2 2 4 2 3 2 8" xfId="14821"/>
    <cellStyle name="Vejica 2 2 4 2 3 3" xfId="1018"/>
    <cellStyle name="Vejica 2 2 4 2 3 3 2" xfId="5279"/>
    <cellStyle name="Vejica 2 2 4 2 3 3 2 2" xfId="9505"/>
    <cellStyle name="Vejica 2 2 4 2 3 3 2 2 2" xfId="23663"/>
    <cellStyle name="Vejica 2 2 4 2 3 3 2 3" xfId="13731"/>
    <cellStyle name="Vejica 2 2 4 2 3 3 2 3 2" xfId="27889"/>
    <cellStyle name="Vejica 2 2 4 2 3 3 2 4" xfId="17989"/>
    <cellStyle name="Vejica 2 2 4 2 3 3 3" xfId="3871"/>
    <cellStyle name="Vejica 2 2 4 2 3 3 3 2" xfId="8097"/>
    <cellStyle name="Vejica 2 2 4 2 3 3 3 2 2" xfId="22255"/>
    <cellStyle name="Vejica 2 2 4 2 3 3 3 3" xfId="12323"/>
    <cellStyle name="Vejica 2 2 4 2 3 3 3 3 2" xfId="26481"/>
    <cellStyle name="Vejica 2 2 4 2 3 3 3 4" xfId="16581"/>
    <cellStyle name="Vejica 2 2 4 2 3 3 4" xfId="2463"/>
    <cellStyle name="Vejica 2 2 4 2 3 3 4 2" xfId="19405"/>
    <cellStyle name="Vejica 2 2 4 2 3 3 5" xfId="6689"/>
    <cellStyle name="Vejica 2 2 4 2 3 3 5 2" xfId="20847"/>
    <cellStyle name="Vejica 2 2 4 2 3 3 6" xfId="10915"/>
    <cellStyle name="Vejica 2 2 4 2 3 3 6 2" xfId="25073"/>
    <cellStyle name="Vejica 2 2 4 2 3 3 7" xfId="15173"/>
    <cellStyle name="Vejica 2 2 4 2 3 4" xfId="4575"/>
    <cellStyle name="Vejica 2 2 4 2 3 4 2" xfId="8801"/>
    <cellStyle name="Vejica 2 2 4 2 3 4 2 2" xfId="22959"/>
    <cellStyle name="Vejica 2 2 4 2 3 4 3" xfId="13027"/>
    <cellStyle name="Vejica 2 2 4 2 3 4 3 2" xfId="27185"/>
    <cellStyle name="Vejica 2 2 4 2 3 4 4" xfId="17285"/>
    <cellStyle name="Vejica 2 2 4 2 3 5" xfId="3167"/>
    <cellStyle name="Vejica 2 2 4 2 3 5 2" xfId="7393"/>
    <cellStyle name="Vejica 2 2 4 2 3 5 2 2" xfId="21551"/>
    <cellStyle name="Vejica 2 2 4 2 3 5 3" xfId="11619"/>
    <cellStyle name="Vejica 2 2 4 2 3 5 3 2" xfId="25777"/>
    <cellStyle name="Vejica 2 2 4 2 3 5 4" xfId="15877"/>
    <cellStyle name="Vejica 2 2 4 2 3 6" xfId="1759"/>
    <cellStyle name="Vejica 2 2 4 2 3 6 2" xfId="18701"/>
    <cellStyle name="Vejica 2 2 4 2 3 7" xfId="5985"/>
    <cellStyle name="Vejica 2 2 4 2 3 7 2" xfId="20143"/>
    <cellStyle name="Vejica 2 2 4 2 3 8" xfId="10211"/>
    <cellStyle name="Vejica 2 2 4 2 3 8 2" xfId="24369"/>
    <cellStyle name="Vejica 2 2 4 2 3 9" xfId="14469"/>
    <cellStyle name="Vejica 2 2 4 2 4" xfId="484"/>
    <cellStyle name="Vejica 2 2 4 2 4 2" xfId="1188"/>
    <cellStyle name="Vejica 2 2 4 2 4 2 2" xfId="5449"/>
    <cellStyle name="Vejica 2 2 4 2 4 2 2 2" xfId="9675"/>
    <cellStyle name="Vejica 2 2 4 2 4 2 2 2 2" xfId="23833"/>
    <cellStyle name="Vejica 2 2 4 2 4 2 2 3" xfId="13901"/>
    <cellStyle name="Vejica 2 2 4 2 4 2 2 3 2" xfId="28059"/>
    <cellStyle name="Vejica 2 2 4 2 4 2 2 4" xfId="18159"/>
    <cellStyle name="Vejica 2 2 4 2 4 2 3" xfId="4041"/>
    <cellStyle name="Vejica 2 2 4 2 4 2 3 2" xfId="8267"/>
    <cellStyle name="Vejica 2 2 4 2 4 2 3 2 2" xfId="22425"/>
    <cellStyle name="Vejica 2 2 4 2 4 2 3 3" xfId="12493"/>
    <cellStyle name="Vejica 2 2 4 2 4 2 3 3 2" xfId="26651"/>
    <cellStyle name="Vejica 2 2 4 2 4 2 3 4" xfId="16751"/>
    <cellStyle name="Vejica 2 2 4 2 4 2 4" xfId="2633"/>
    <cellStyle name="Vejica 2 2 4 2 4 2 4 2" xfId="19575"/>
    <cellStyle name="Vejica 2 2 4 2 4 2 5" xfId="6859"/>
    <cellStyle name="Vejica 2 2 4 2 4 2 5 2" xfId="21017"/>
    <cellStyle name="Vejica 2 2 4 2 4 2 6" xfId="11085"/>
    <cellStyle name="Vejica 2 2 4 2 4 2 6 2" xfId="25243"/>
    <cellStyle name="Vejica 2 2 4 2 4 2 7" xfId="15343"/>
    <cellStyle name="Vejica 2 2 4 2 4 3" xfId="4745"/>
    <cellStyle name="Vejica 2 2 4 2 4 3 2" xfId="8971"/>
    <cellStyle name="Vejica 2 2 4 2 4 3 2 2" xfId="23129"/>
    <cellStyle name="Vejica 2 2 4 2 4 3 3" xfId="13197"/>
    <cellStyle name="Vejica 2 2 4 2 4 3 3 2" xfId="27355"/>
    <cellStyle name="Vejica 2 2 4 2 4 3 4" xfId="17455"/>
    <cellStyle name="Vejica 2 2 4 2 4 4" xfId="3337"/>
    <cellStyle name="Vejica 2 2 4 2 4 4 2" xfId="7563"/>
    <cellStyle name="Vejica 2 2 4 2 4 4 2 2" xfId="21721"/>
    <cellStyle name="Vejica 2 2 4 2 4 4 3" xfId="11789"/>
    <cellStyle name="Vejica 2 2 4 2 4 4 3 2" xfId="25947"/>
    <cellStyle name="Vejica 2 2 4 2 4 4 4" xfId="16047"/>
    <cellStyle name="Vejica 2 2 4 2 4 5" xfId="1929"/>
    <cellStyle name="Vejica 2 2 4 2 4 5 2" xfId="18871"/>
    <cellStyle name="Vejica 2 2 4 2 4 6" xfId="6155"/>
    <cellStyle name="Vejica 2 2 4 2 4 6 2" xfId="20313"/>
    <cellStyle name="Vejica 2 2 4 2 4 7" xfId="10381"/>
    <cellStyle name="Vejica 2 2 4 2 4 7 2" xfId="24539"/>
    <cellStyle name="Vejica 2 2 4 2 4 8" xfId="14639"/>
    <cellStyle name="Vejica 2 2 4 2 5" xfId="836"/>
    <cellStyle name="Vejica 2 2 4 2 5 2" xfId="5097"/>
    <cellStyle name="Vejica 2 2 4 2 5 2 2" xfId="9323"/>
    <cellStyle name="Vejica 2 2 4 2 5 2 2 2" xfId="23481"/>
    <cellStyle name="Vejica 2 2 4 2 5 2 3" xfId="13549"/>
    <cellStyle name="Vejica 2 2 4 2 5 2 3 2" xfId="27707"/>
    <cellStyle name="Vejica 2 2 4 2 5 2 4" xfId="17807"/>
    <cellStyle name="Vejica 2 2 4 2 5 3" xfId="3689"/>
    <cellStyle name="Vejica 2 2 4 2 5 3 2" xfId="7915"/>
    <cellStyle name="Vejica 2 2 4 2 5 3 2 2" xfId="22073"/>
    <cellStyle name="Vejica 2 2 4 2 5 3 3" xfId="12141"/>
    <cellStyle name="Vejica 2 2 4 2 5 3 3 2" xfId="26299"/>
    <cellStyle name="Vejica 2 2 4 2 5 3 4" xfId="16399"/>
    <cellStyle name="Vejica 2 2 4 2 5 4" xfId="2281"/>
    <cellStyle name="Vejica 2 2 4 2 5 4 2" xfId="19223"/>
    <cellStyle name="Vejica 2 2 4 2 5 5" xfId="6507"/>
    <cellStyle name="Vejica 2 2 4 2 5 5 2" xfId="20665"/>
    <cellStyle name="Vejica 2 2 4 2 5 6" xfId="10733"/>
    <cellStyle name="Vejica 2 2 4 2 5 6 2" xfId="24891"/>
    <cellStyle name="Vejica 2 2 4 2 5 7" xfId="14991"/>
    <cellStyle name="Vejica 2 2 4 2 6" xfId="4361"/>
    <cellStyle name="Vejica 2 2 4 2 6 2" xfId="8587"/>
    <cellStyle name="Vejica 2 2 4 2 6 2 2" xfId="22745"/>
    <cellStyle name="Vejica 2 2 4 2 6 3" xfId="12813"/>
    <cellStyle name="Vejica 2 2 4 2 6 3 2" xfId="26971"/>
    <cellStyle name="Vejica 2 2 4 2 6 4" xfId="17071"/>
    <cellStyle name="Vejica 2 2 4 2 7" xfId="2953"/>
    <cellStyle name="Vejica 2 2 4 2 7 2" xfId="7179"/>
    <cellStyle name="Vejica 2 2 4 2 7 2 2" xfId="21337"/>
    <cellStyle name="Vejica 2 2 4 2 7 3" xfId="11405"/>
    <cellStyle name="Vejica 2 2 4 2 7 3 2" xfId="25563"/>
    <cellStyle name="Vejica 2 2 4 2 7 4" xfId="15663"/>
    <cellStyle name="Vejica 2 2 4 2 8" xfId="1513"/>
    <cellStyle name="Vejica 2 2 4 2 8 2" xfId="18455"/>
    <cellStyle name="Vejica 2 2 4 2 9" xfId="5739"/>
    <cellStyle name="Vejica 2 2 4 2 9 2" xfId="19897"/>
    <cellStyle name="Vejica 2 2 4 3" xfId="131"/>
    <cellStyle name="Vejica 2 2 4 3 10" xfId="14287"/>
    <cellStyle name="Vejica 2 2 4 3 2" xfId="291"/>
    <cellStyle name="Vejica 2 2 4 3 2 2" xfId="644"/>
    <cellStyle name="Vejica 2 2 4 3 2 2 2" xfId="1348"/>
    <cellStyle name="Vejica 2 2 4 3 2 2 2 2" xfId="5609"/>
    <cellStyle name="Vejica 2 2 4 3 2 2 2 2 2" xfId="9835"/>
    <cellStyle name="Vejica 2 2 4 3 2 2 2 2 2 2" xfId="23993"/>
    <cellStyle name="Vejica 2 2 4 3 2 2 2 2 3" xfId="14061"/>
    <cellStyle name="Vejica 2 2 4 3 2 2 2 2 3 2" xfId="28219"/>
    <cellStyle name="Vejica 2 2 4 3 2 2 2 2 4" xfId="18319"/>
    <cellStyle name="Vejica 2 2 4 3 2 2 2 3" xfId="4201"/>
    <cellStyle name="Vejica 2 2 4 3 2 2 2 3 2" xfId="8427"/>
    <cellStyle name="Vejica 2 2 4 3 2 2 2 3 2 2" xfId="22585"/>
    <cellStyle name="Vejica 2 2 4 3 2 2 2 3 3" xfId="12653"/>
    <cellStyle name="Vejica 2 2 4 3 2 2 2 3 3 2" xfId="26811"/>
    <cellStyle name="Vejica 2 2 4 3 2 2 2 3 4" xfId="16911"/>
    <cellStyle name="Vejica 2 2 4 3 2 2 2 4" xfId="2793"/>
    <cellStyle name="Vejica 2 2 4 3 2 2 2 4 2" xfId="19735"/>
    <cellStyle name="Vejica 2 2 4 3 2 2 2 5" xfId="7019"/>
    <cellStyle name="Vejica 2 2 4 3 2 2 2 5 2" xfId="21177"/>
    <cellStyle name="Vejica 2 2 4 3 2 2 2 6" xfId="11245"/>
    <cellStyle name="Vejica 2 2 4 3 2 2 2 6 2" xfId="25403"/>
    <cellStyle name="Vejica 2 2 4 3 2 2 2 7" xfId="15503"/>
    <cellStyle name="Vejica 2 2 4 3 2 2 3" xfId="4905"/>
    <cellStyle name="Vejica 2 2 4 3 2 2 3 2" xfId="9131"/>
    <cellStyle name="Vejica 2 2 4 3 2 2 3 2 2" xfId="23289"/>
    <cellStyle name="Vejica 2 2 4 3 2 2 3 3" xfId="13357"/>
    <cellStyle name="Vejica 2 2 4 3 2 2 3 3 2" xfId="27515"/>
    <cellStyle name="Vejica 2 2 4 3 2 2 3 4" xfId="17615"/>
    <cellStyle name="Vejica 2 2 4 3 2 2 4" xfId="3497"/>
    <cellStyle name="Vejica 2 2 4 3 2 2 4 2" xfId="7723"/>
    <cellStyle name="Vejica 2 2 4 3 2 2 4 2 2" xfId="21881"/>
    <cellStyle name="Vejica 2 2 4 3 2 2 4 3" xfId="11949"/>
    <cellStyle name="Vejica 2 2 4 3 2 2 4 3 2" xfId="26107"/>
    <cellStyle name="Vejica 2 2 4 3 2 2 4 4" xfId="16207"/>
    <cellStyle name="Vejica 2 2 4 3 2 2 5" xfId="2089"/>
    <cellStyle name="Vejica 2 2 4 3 2 2 5 2" xfId="19031"/>
    <cellStyle name="Vejica 2 2 4 3 2 2 6" xfId="6315"/>
    <cellStyle name="Vejica 2 2 4 3 2 2 6 2" xfId="20473"/>
    <cellStyle name="Vejica 2 2 4 3 2 2 7" xfId="10541"/>
    <cellStyle name="Vejica 2 2 4 3 2 2 7 2" xfId="24699"/>
    <cellStyle name="Vejica 2 2 4 3 2 2 8" xfId="14799"/>
    <cellStyle name="Vejica 2 2 4 3 2 3" xfId="996"/>
    <cellStyle name="Vejica 2 2 4 3 2 3 2" xfId="5257"/>
    <cellStyle name="Vejica 2 2 4 3 2 3 2 2" xfId="9483"/>
    <cellStyle name="Vejica 2 2 4 3 2 3 2 2 2" xfId="23641"/>
    <cellStyle name="Vejica 2 2 4 3 2 3 2 3" xfId="13709"/>
    <cellStyle name="Vejica 2 2 4 3 2 3 2 3 2" xfId="27867"/>
    <cellStyle name="Vejica 2 2 4 3 2 3 2 4" xfId="17967"/>
    <cellStyle name="Vejica 2 2 4 3 2 3 3" xfId="3849"/>
    <cellStyle name="Vejica 2 2 4 3 2 3 3 2" xfId="8075"/>
    <cellStyle name="Vejica 2 2 4 3 2 3 3 2 2" xfId="22233"/>
    <cellStyle name="Vejica 2 2 4 3 2 3 3 3" xfId="12301"/>
    <cellStyle name="Vejica 2 2 4 3 2 3 3 3 2" xfId="26459"/>
    <cellStyle name="Vejica 2 2 4 3 2 3 3 4" xfId="16559"/>
    <cellStyle name="Vejica 2 2 4 3 2 3 4" xfId="2441"/>
    <cellStyle name="Vejica 2 2 4 3 2 3 4 2" xfId="19383"/>
    <cellStyle name="Vejica 2 2 4 3 2 3 5" xfId="6667"/>
    <cellStyle name="Vejica 2 2 4 3 2 3 5 2" xfId="20825"/>
    <cellStyle name="Vejica 2 2 4 3 2 3 6" xfId="10893"/>
    <cellStyle name="Vejica 2 2 4 3 2 3 6 2" xfId="25051"/>
    <cellStyle name="Vejica 2 2 4 3 2 3 7" xfId="15151"/>
    <cellStyle name="Vejica 2 2 4 3 2 4" xfId="4553"/>
    <cellStyle name="Vejica 2 2 4 3 2 4 2" xfId="8779"/>
    <cellStyle name="Vejica 2 2 4 3 2 4 2 2" xfId="22937"/>
    <cellStyle name="Vejica 2 2 4 3 2 4 3" xfId="13005"/>
    <cellStyle name="Vejica 2 2 4 3 2 4 3 2" xfId="27163"/>
    <cellStyle name="Vejica 2 2 4 3 2 4 4" xfId="17263"/>
    <cellStyle name="Vejica 2 2 4 3 2 5" xfId="3145"/>
    <cellStyle name="Vejica 2 2 4 3 2 5 2" xfId="7371"/>
    <cellStyle name="Vejica 2 2 4 3 2 5 2 2" xfId="21529"/>
    <cellStyle name="Vejica 2 2 4 3 2 5 3" xfId="11597"/>
    <cellStyle name="Vejica 2 2 4 3 2 5 3 2" xfId="25755"/>
    <cellStyle name="Vejica 2 2 4 3 2 5 4" xfId="15855"/>
    <cellStyle name="Vejica 2 2 4 3 2 6" xfId="1737"/>
    <cellStyle name="Vejica 2 2 4 3 2 6 2" xfId="18679"/>
    <cellStyle name="Vejica 2 2 4 3 2 7" xfId="5963"/>
    <cellStyle name="Vejica 2 2 4 3 2 7 2" xfId="20121"/>
    <cellStyle name="Vejica 2 2 4 3 2 8" xfId="10189"/>
    <cellStyle name="Vejica 2 2 4 3 2 8 2" xfId="24347"/>
    <cellStyle name="Vejica 2 2 4 3 2 9" xfId="14447"/>
    <cellStyle name="Vejica 2 2 4 3 3" xfId="516"/>
    <cellStyle name="Vejica 2 2 4 3 3 2" xfId="1220"/>
    <cellStyle name="Vejica 2 2 4 3 3 2 2" xfId="5481"/>
    <cellStyle name="Vejica 2 2 4 3 3 2 2 2" xfId="9707"/>
    <cellStyle name="Vejica 2 2 4 3 3 2 2 2 2" xfId="23865"/>
    <cellStyle name="Vejica 2 2 4 3 3 2 2 3" xfId="13933"/>
    <cellStyle name="Vejica 2 2 4 3 3 2 2 3 2" xfId="28091"/>
    <cellStyle name="Vejica 2 2 4 3 3 2 2 4" xfId="18191"/>
    <cellStyle name="Vejica 2 2 4 3 3 2 3" xfId="4073"/>
    <cellStyle name="Vejica 2 2 4 3 3 2 3 2" xfId="8299"/>
    <cellStyle name="Vejica 2 2 4 3 3 2 3 2 2" xfId="22457"/>
    <cellStyle name="Vejica 2 2 4 3 3 2 3 3" xfId="12525"/>
    <cellStyle name="Vejica 2 2 4 3 3 2 3 3 2" xfId="26683"/>
    <cellStyle name="Vejica 2 2 4 3 3 2 3 4" xfId="16783"/>
    <cellStyle name="Vejica 2 2 4 3 3 2 4" xfId="2665"/>
    <cellStyle name="Vejica 2 2 4 3 3 2 4 2" xfId="19607"/>
    <cellStyle name="Vejica 2 2 4 3 3 2 5" xfId="6891"/>
    <cellStyle name="Vejica 2 2 4 3 3 2 5 2" xfId="21049"/>
    <cellStyle name="Vejica 2 2 4 3 3 2 6" xfId="11117"/>
    <cellStyle name="Vejica 2 2 4 3 3 2 6 2" xfId="25275"/>
    <cellStyle name="Vejica 2 2 4 3 3 2 7" xfId="15375"/>
    <cellStyle name="Vejica 2 2 4 3 3 3" xfId="4777"/>
    <cellStyle name="Vejica 2 2 4 3 3 3 2" xfId="9003"/>
    <cellStyle name="Vejica 2 2 4 3 3 3 2 2" xfId="23161"/>
    <cellStyle name="Vejica 2 2 4 3 3 3 3" xfId="13229"/>
    <cellStyle name="Vejica 2 2 4 3 3 3 3 2" xfId="27387"/>
    <cellStyle name="Vejica 2 2 4 3 3 3 4" xfId="17487"/>
    <cellStyle name="Vejica 2 2 4 3 3 4" xfId="3369"/>
    <cellStyle name="Vejica 2 2 4 3 3 4 2" xfId="7595"/>
    <cellStyle name="Vejica 2 2 4 3 3 4 2 2" xfId="21753"/>
    <cellStyle name="Vejica 2 2 4 3 3 4 3" xfId="11821"/>
    <cellStyle name="Vejica 2 2 4 3 3 4 3 2" xfId="25979"/>
    <cellStyle name="Vejica 2 2 4 3 3 4 4" xfId="16079"/>
    <cellStyle name="Vejica 2 2 4 3 3 5" xfId="1961"/>
    <cellStyle name="Vejica 2 2 4 3 3 5 2" xfId="18903"/>
    <cellStyle name="Vejica 2 2 4 3 3 6" xfId="6187"/>
    <cellStyle name="Vejica 2 2 4 3 3 6 2" xfId="20345"/>
    <cellStyle name="Vejica 2 2 4 3 3 7" xfId="10413"/>
    <cellStyle name="Vejica 2 2 4 3 3 7 2" xfId="24571"/>
    <cellStyle name="Vejica 2 2 4 3 3 8" xfId="14671"/>
    <cellStyle name="Vejica 2 2 4 3 4" xfId="868"/>
    <cellStyle name="Vejica 2 2 4 3 4 2" xfId="5129"/>
    <cellStyle name="Vejica 2 2 4 3 4 2 2" xfId="9355"/>
    <cellStyle name="Vejica 2 2 4 3 4 2 2 2" xfId="23513"/>
    <cellStyle name="Vejica 2 2 4 3 4 2 3" xfId="13581"/>
    <cellStyle name="Vejica 2 2 4 3 4 2 3 2" xfId="27739"/>
    <cellStyle name="Vejica 2 2 4 3 4 2 4" xfId="17839"/>
    <cellStyle name="Vejica 2 2 4 3 4 3" xfId="3721"/>
    <cellStyle name="Vejica 2 2 4 3 4 3 2" xfId="7947"/>
    <cellStyle name="Vejica 2 2 4 3 4 3 2 2" xfId="22105"/>
    <cellStyle name="Vejica 2 2 4 3 4 3 3" xfId="12173"/>
    <cellStyle name="Vejica 2 2 4 3 4 3 3 2" xfId="26331"/>
    <cellStyle name="Vejica 2 2 4 3 4 3 4" xfId="16431"/>
    <cellStyle name="Vejica 2 2 4 3 4 4" xfId="2313"/>
    <cellStyle name="Vejica 2 2 4 3 4 4 2" xfId="19255"/>
    <cellStyle name="Vejica 2 2 4 3 4 5" xfId="6539"/>
    <cellStyle name="Vejica 2 2 4 3 4 5 2" xfId="20697"/>
    <cellStyle name="Vejica 2 2 4 3 4 6" xfId="10765"/>
    <cellStyle name="Vejica 2 2 4 3 4 6 2" xfId="24923"/>
    <cellStyle name="Vejica 2 2 4 3 4 7" xfId="15023"/>
    <cellStyle name="Vejica 2 2 4 3 5" xfId="4393"/>
    <cellStyle name="Vejica 2 2 4 3 5 2" xfId="8619"/>
    <cellStyle name="Vejica 2 2 4 3 5 2 2" xfId="22777"/>
    <cellStyle name="Vejica 2 2 4 3 5 3" xfId="12845"/>
    <cellStyle name="Vejica 2 2 4 3 5 3 2" xfId="27003"/>
    <cellStyle name="Vejica 2 2 4 3 5 4" xfId="17103"/>
    <cellStyle name="Vejica 2 2 4 3 6" xfId="2985"/>
    <cellStyle name="Vejica 2 2 4 3 6 2" xfId="7211"/>
    <cellStyle name="Vejica 2 2 4 3 6 2 2" xfId="21369"/>
    <cellStyle name="Vejica 2 2 4 3 6 3" xfId="11437"/>
    <cellStyle name="Vejica 2 2 4 3 6 3 2" xfId="25595"/>
    <cellStyle name="Vejica 2 2 4 3 6 4" xfId="15695"/>
    <cellStyle name="Vejica 2 2 4 3 7" xfId="1577"/>
    <cellStyle name="Vejica 2 2 4 3 7 2" xfId="18519"/>
    <cellStyle name="Vejica 2 2 4 3 8" xfId="5803"/>
    <cellStyle name="Vejica 2 2 4 3 8 2" xfId="19961"/>
    <cellStyle name="Vejica 2 2 4 3 9" xfId="10029"/>
    <cellStyle name="Vejica 2 2 4 3 9 2" xfId="24187"/>
    <cellStyle name="Vejica 2 2 4 4" xfId="61"/>
    <cellStyle name="Vejica 2 2 4 4 10" xfId="14255"/>
    <cellStyle name="Vejica 2 2 4 4 2" xfId="227"/>
    <cellStyle name="Vejica 2 2 4 4 2 2" xfId="580"/>
    <cellStyle name="Vejica 2 2 4 4 2 2 2" xfId="1284"/>
    <cellStyle name="Vejica 2 2 4 4 2 2 2 2" xfId="5545"/>
    <cellStyle name="Vejica 2 2 4 4 2 2 2 2 2" xfId="9771"/>
    <cellStyle name="Vejica 2 2 4 4 2 2 2 2 2 2" xfId="23929"/>
    <cellStyle name="Vejica 2 2 4 4 2 2 2 2 3" xfId="13997"/>
    <cellStyle name="Vejica 2 2 4 4 2 2 2 2 3 2" xfId="28155"/>
    <cellStyle name="Vejica 2 2 4 4 2 2 2 2 4" xfId="18255"/>
    <cellStyle name="Vejica 2 2 4 4 2 2 2 3" xfId="4137"/>
    <cellStyle name="Vejica 2 2 4 4 2 2 2 3 2" xfId="8363"/>
    <cellStyle name="Vejica 2 2 4 4 2 2 2 3 2 2" xfId="22521"/>
    <cellStyle name="Vejica 2 2 4 4 2 2 2 3 3" xfId="12589"/>
    <cellStyle name="Vejica 2 2 4 4 2 2 2 3 3 2" xfId="26747"/>
    <cellStyle name="Vejica 2 2 4 4 2 2 2 3 4" xfId="16847"/>
    <cellStyle name="Vejica 2 2 4 4 2 2 2 4" xfId="2729"/>
    <cellStyle name="Vejica 2 2 4 4 2 2 2 4 2" xfId="19671"/>
    <cellStyle name="Vejica 2 2 4 4 2 2 2 5" xfId="6955"/>
    <cellStyle name="Vejica 2 2 4 4 2 2 2 5 2" xfId="21113"/>
    <cellStyle name="Vejica 2 2 4 4 2 2 2 6" xfId="11181"/>
    <cellStyle name="Vejica 2 2 4 4 2 2 2 6 2" xfId="25339"/>
    <cellStyle name="Vejica 2 2 4 4 2 2 2 7" xfId="15439"/>
    <cellStyle name="Vejica 2 2 4 4 2 2 3" xfId="4841"/>
    <cellStyle name="Vejica 2 2 4 4 2 2 3 2" xfId="9067"/>
    <cellStyle name="Vejica 2 2 4 4 2 2 3 2 2" xfId="23225"/>
    <cellStyle name="Vejica 2 2 4 4 2 2 3 3" xfId="13293"/>
    <cellStyle name="Vejica 2 2 4 4 2 2 3 3 2" xfId="27451"/>
    <cellStyle name="Vejica 2 2 4 4 2 2 3 4" xfId="17551"/>
    <cellStyle name="Vejica 2 2 4 4 2 2 4" xfId="3433"/>
    <cellStyle name="Vejica 2 2 4 4 2 2 4 2" xfId="7659"/>
    <cellStyle name="Vejica 2 2 4 4 2 2 4 2 2" xfId="21817"/>
    <cellStyle name="Vejica 2 2 4 4 2 2 4 3" xfId="11885"/>
    <cellStyle name="Vejica 2 2 4 4 2 2 4 3 2" xfId="26043"/>
    <cellStyle name="Vejica 2 2 4 4 2 2 4 4" xfId="16143"/>
    <cellStyle name="Vejica 2 2 4 4 2 2 5" xfId="2025"/>
    <cellStyle name="Vejica 2 2 4 4 2 2 5 2" xfId="18967"/>
    <cellStyle name="Vejica 2 2 4 4 2 2 6" xfId="6251"/>
    <cellStyle name="Vejica 2 2 4 4 2 2 6 2" xfId="20409"/>
    <cellStyle name="Vejica 2 2 4 4 2 2 7" xfId="10477"/>
    <cellStyle name="Vejica 2 2 4 4 2 2 7 2" xfId="24635"/>
    <cellStyle name="Vejica 2 2 4 4 2 2 8" xfId="14735"/>
    <cellStyle name="Vejica 2 2 4 4 2 3" xfId="932"/>
    <cellStyle name="Vejica 2 2 4 4 2 3 2" xfId="5193"/>
    <cellStyle name="Vejica 2 2 4 4 2 3 2 2" xfId="9419"/>
    <cellStyle name="Vejica 2 2 4 4 2 3 2 2 2" xfId="23577"/>
    <cellStyle name="Vejica 2 2 4 4 2 3 2 3" xfId="13645"/>
    <cellStyle name="Vejica 2 2 4 4 2 3 2 3 2" xfId="27803"/>
    <cellStyle name="Vejica 2 2 4 4 2 3 2 4" xfId="17903"/>
    <cellStyle name="Vejica 2 2 4 4 2 3 3" xfId="3785"/>
    <cellStyle name="Vejica 2 2 4 4 2 3 3 2" xfId="8011"/>
    <cellStyle name="Vejica 2 2 4 4 2 3 3 2 2" xfId="22169"/>
    <cellStyle name="Vejica 2 2 4 4 2 3 3 3" xfId="12237"/>
    <cellStyle name="Vejica 2 2 4 4 2 3 3 3 2" xfId="26395"/>
    <cellStyle name="Vejica 2 2 4 4 2 3 3 4" xfId="16495"/>
    <cellStyle name="Vejica 2 2 4 4 2 3 4" xfId="2377"/>
    <cellStyle name="Vejica 2 2 4 4 2 3 4 2" xfId="19319"/>
    <cellStyle name="Vejica 2 2 4 4 2 3 5" xfId="6603"/>
    <cellStyle name="Vejica 2 2 4 4 2 3 5 2" xfId="20761"/>
    <cellStyle name="Vejica 2 2 4 4 2 3 6" xfId="10829"/>
    <cellStyle name="Vejica 2 2 4 4 2 3 6 2" xfId="24987"/>
    <cellStyle name="Vejica 2 2 4 4 2 3 7" xfId="15087"/>
    <cellStyle name="Vejica 2 2 4 4 2 4" xfId="4489"/>
    <cellStyle name="Vejica 2 2 4 4 2 4 2" xfId="8715"/>
    <cellStyle name="Vejica 2 2 4 4 2 4 2 2" xfId="22873"/>
    <cellStyle name="Vejica 2 2 4 4 2 4 3" xfId="12941"/>
    <cellStyle name="Vejica 2 2 4 4 2 4 3 2" xfId="27099"/>
    <cellStyle name="Vejica 2 2 4 4 2 4 4" xfId="17199"/>
    <cellStyle name="Vejica 2 2 4 4 2 5" xfId="3081"/>
    <cellStyle name="Vejica 2 2 4 4 2 5 2" xfId="7307"/>
    <cellStyle name="Vejica 2 2 4 4 2 5 2 2" xfId="21465"/>
    <cellStyle name="Vejica 2 2 4 4 2 5 3" xfId="11533"/>
    <cellStyle name="Vejica 2 2 4 4 2 5 3 2" xfId="25691"/>
    <cellStyle name="Vejica 2 2 4 4 2 5 4" xfId="15791"/>
    <cellStyle name="Vejica 2 2 4 4 2 6" xfId="1673"/>
    <cellStyle name="Vejica 2 2 4 4 2 6 2" xfId="18615"/>
    <cellStyle name="Vejica 2 2 4 4 2 7" xfId="5899"/>
    <cellStyle name="Vejica 2 2 4 4 2 7 2" xfId="20057"/>
    <cellStyle name="Vejica 2 2 4 4 2 8" xfId="10125"/>
    <cellStyle name="Vejica 2 2 4 4 2 8 2" xfId="24283"/>
    <cellStyle name="Vejica 2 2 4 4 2 9" xfId="14383"/>
    <cellStyle name="Vejica 2 2 4 4 3" xfId="452"/>
    <cellStyle name="Vejica 2 2 4 4 3 2" xfId="1156"/>
    <cellStyle name="Vejica 2 2 4 4 3 2 2" xfId="5417"/>
    <cellStyle name="Vejica 2 2 4 4 3 2 2 2" xfId="9643"/>
    <cellStyle name="Vejica 2 2 4 4 3 2 2 2 2" xfId="23801"/>
    <cellStyle name="Vejica 2 2 4 4 3 2 2 3" xfId="13869"/>
    <cellStyle name="Vejica 2 2 4 4 3 2 2 3 2" xfId="28027"/>
    <cellStyle name="Vejica 2 2 4 4 3 2 2 4" xfId="18127"/>
    <cellStyle name="Vejica 2 2 4 4 3 2 3" xfId="4009"/>
    <cellStyle name="Vejica 2 2 4 4 3 2 3 2" xfId="8235"/>
    <cellStyle name="Vejica 2 2 4 4 3 2 3 2 2" xfId="22393"/>
    <cellStyle name="Vejica 2 2 4 4 3 2 3 3" xfId="12461"/>
    <cellStyle name="Vejica 2 2 4 4 3 2 3 3 2" xfId="26619"/>
    <cellStyle name="Vejica 2 2 4 4 3 2 3 4" xfId="16719"/>
    <cellStyle name="Vejica 2 2 4 4 3 2 4" xfId="2601"/>
    <cellStyle name="Vejica 2 2 4 4 3 2 4 2" xfId="19543"/>
    <cellStyle name="Vejica 2 2 4 4 3 2 5" xfId="6827"/>
    <cellStyle name="Vejica 2 2 4 4 3 2 5 2" xfId="20985"/>
    <cellStyle name="Vejica 2 2 4 4 3 2 6" xfId="11053"/>
    <cellStyle name="Vejica 2 2 4 4 3 2 6 2" xfId="25211"/>
    <cellStyle name="Vejica 2 2 4 4 3 2 7" xfId="15311"/>
    <cellStyle name="Vejica 2 2 4 4 3 3" xfId="4713"/>
    <cellStyle name="Vejica 2 2 4 4 3 3 2" xfId="8939"/>
    <cellStyle name="Vejica 2 2 4 4 3 3 2 2" xfId="23097"/>
    <cellStyle name="Vejica 2 2 4 4 3 3 3" xfId="13165"/>
    <cellStyle name="Vejica 2 2 4 4 3 3 3 2" xfId="27323"/>
    <cellStyle name="Vejica 2 2 4 4 3 3 4" xfId="17423"/>
    <cellStyle name="Vejica 2 2 4 4 3 4" xfId="3305"/>
    <cellStyle name="Vejica 2 2 4 4 3 4 2" xfId="7531"/>
    <cellStyle name="Vejica 2 2 4 4 3 4 2 2" xfId="21689"/>
    <cellStyle name="Vejica 2 2 4 4 3 4 3" xfId="11757"/>
    <cellStyle name="Vejica 2 2 4 4 3 4 3 2" xfId="25915"/>
    <cellStyle name="Vejica 2 2 4 4 3 4 4" xfId="16015"/>
    <cellStyle name="Vejica 2 2 4 4 3 5" xfId="1897"/>
    <cellStyle name="Vejica 2 2 4 4 3 5 2" xfId="18839"/>
    <cellStyle name="Vejica 2 2 4 4 3 6" xfId="6123"/>
    <cellStyle name="Vejica 2 2 4 4 3 6 2" xfId="20281"/>
    <cellStyle name="Vejica 2 2 4 4 3 7" xfId="10349"/>
    <cellStyle name="Vejica 2 2 4 4 3 7 2" xfId="24507"/>
    <cellStyle name="Vejica 2 2 4 4 3 8" xfId="14607"/>
    <cellStyle name="Vejica 2 2 4 4 4" xfId="804"/>
    <cellStyle name="Vejica 2 2 4 4 4 2" xfId="5065"/>
    <cellStyle name="Vejica 2 2 4 4 4 2 2" xfId="9291"/>
    <cellStyle name="Vejica 2 2 4 4 4 2 2 2" xfId="23449"/>
    <cellStyle name="Vejica 2 2 4 4 4 2 3" xfId="13517"/>
    <cellStyle name="Vejica 2 2 4 4 4 2 3 2" xfId="27675"/>
    <cellStyle name="Vejica 2 2 4 4 4 2 4" xfId="17775"/>
    <cellStyle name="Vejica 2 2 4 4 4 3" xfId="3657"/>
    <cellStyle name="Vejica 2 2 4 4 4 3 2" xfId="7883"/>
    <cellStyle name="Vejica 2 2 4 4 4 3 2 2" xfId="22041"/>
    <cellStyle name="Vejica 2 2 4 4 4 3 3" xfId="12109"/>
    <cellStyle name="Vejica 2 2 4 4 4 3 3 2" xfId="26267"/>
    <cellStyle name="Vejica 2 2 4 4 4 3 4" xfId="16367"/>
    <cellStyle name="Vejica 2 2 4 4 4 4" xfId="2249"/>
    <cellStyle name="Vejica 2 2 4 4 4 4 2" xfId="19191"/>
    <cellStyle name="Vejica 2 2 4 4 4 5" xfId="6475"/>
    <cellStyle name="Vejica 2 2 4 4 4 5 2" xfId="20633"/>
    <cellStyle name="Vejica 2 2 4 4 4 6" xfId="10701"/>
    <cellStyle name="Vejica 2 2 4 4 4 6 2" xfId="24859"/>
    <cellStyle name="Vejica 2 2 4 4 4 7" xfId="14959"/>
    <cellStyle name="Vejica 2 2 4 4 5" xfId="4329"/>
    <cellStyle name="Vejica 2 2 4 4 5 2" xfId="8555"/>
    <cellStyle name="Vejica 2 2 4 4 5 2 2" xfId="22713"/>
    <cellStyle name="Vejica 2 2 4 4 5 3" xfId="12781"/>
    <cellStyle name="Vejica 2 2 4 4 5 3 2" xfId="26939"/>
    <cellStyle name="Vejica 2 2 4 4 5 4" xfId="17039"/>
    <cellStyle name="Vejica 2 2 4 4 6" xfId="2921"/>
    <cellStyle name="Vejica 2 2 4 4 6 2" xfId="7147"/>
    <cellStyle name="Vejica 2 2 4 4 6 2 2" xfId="21305"/>
    <cellStyle name="Vejica 2 2 4 4 6 3" xfId="11373"/>
    <cellStyle name="Vejica 2 2 4 4 6 3 2" xfId="25531"/>
    <cellStyle name="Vejica 2 2 4 4 6 4" xfId="15631"/>
    <cellStyle name="Vejica 2 2 4 4 7" xfId="1545"/>
    <cellStyle name="Vejica 2 2 4 4 7 2" xfId="18487"/>
    <cellStyle name="Vejica 2 2 4 4 8" xfId="5771"/>
    <cellStyle name="Vejica 2 2 4 4 8 2" xfId="19929"/>
    <cellStyle name="Vejica 2 2 4 4 9" xfId="9997"/>
    <cellStyle name="Vejica 2 2 4 4 9 2" xfId="24155"/>
    <cellStyle name="Vejica 2 2 4 5" xfId="161"/>
    <cellStyle name="Vejica 2 2 4 5 2" xfId="546"/>
    <cellStyle name="Vejica 2 2 4 5 2 2" xfId="1250"/>
    <cellStyle name="Vejica 2 2 4 5 2 2 2" xfId="5511"/>
    <cellStyle name="Vejica 2 2 4 5 2 2 2 2" xfId="9737"/>
    <cellStyle name="Vejica 2 2 4 5 2 2 2 2 2" xfId="23895"/>
    <cellStyle name="Vejica 2 2 4 5 2 2 2 3" xfId="13963"/>
    <cellStyle name="Vejica 2 2 4 5 2 2 2 3 2" xfId="28121"/>
    <cellStyle name="Vejica 2 2 4 5 2 2 2 4" xfId="18221"/>
    <cellStyle name="Vejica 2 2 4 5 2 2 3" xfId="4103"/>
    <cellStyle name="Vejica 2 2 4 5 2 2 3 2" xfId="8329"/>
    <cellStyle name="Vejica 2 2 4 5 2 2 3 2 2" xfId="22487"/>
    <cellStyle name="Vejica 2 2 4 5 2 2 3 3" xfId="12555"/>
    <cellStyle name="Vejica 2 2 4 5 2 2 3 3 2" xfId="26713"/>
    <cellStyle name="Vejica 2 2 4 5 2 2 3 4" xfId="16813"/>
    <cellStyle name="Vejica 2 2 4 5 2 2 4" xfId="2695"/>
    <cellStyle name="Vejica 2 2 4 5 2 2 4 2" xfId="19637"/>
    <cellStyle name="Vejica 2 2 4 5 2 2 5" xfId="6921"/>
    <cellStyle name="Vejica 2 2 4 5 2 2 5 2" xfId="21079"/>
    <cellStyle name="Vejica 2 2 4 5 2 2 6" xfId="11147"/>
    <cellStyle name="Vejica 2 2 4 5 2 2 6 2" xfId="25305"/>
    <cellStyle name="Vejica 2 2 4 5 2 2 7" xfId="15405"/>
    <cellStyle name="Vejica 2 2 4 5 2 3" xfId="4807"/>
    <cellStyle name="Vejica 2 2 4 5 2 3 2" xfId="9033"/>
    <cellStyle name="Vejica 2 2 4 5 2 3 2 2" xfId="23191"/>
    <cellStyle name="Vejica 2 2 4 5 2 3 3" xfId="13259"/>
    <cellStyle name="Vejica 2 2 4 5 2 3 3 2" xfId="27417"/>
    <cellStyle name="Vejica 2 2 4 5 2 3 4" xfId="17517"/>
    <cellStyle name="Vejica 2 2 4 5 2 4" xfId="3399"/>
    <cellStyle name="Vejica 2 2 4 5 2 4 2" xfId="7625"/>
    <cellStyle name="Vejica 2 2 4 5 2 4 2 2" xfId="21783"/>
    <cellStyle name="Vejica 2 2 4 5 2 4 3" xfId="11851"/>
    <cellStyle name="Vejica 2 2 4 5 2 4 3 2" xfId="26009"/>
    <cellStyle name="Vejica 2 2 4 5 2 4 4" xfId="16109"/>
    <cellStyle name="Vejica 2 2 4 5 2 5" xfId="1991"/>
    <cellStyle name="Vejica 2 2 4 5 2 5 2" xfId="18933"/>
    <cellStyle name="Vejica 2 2 4 5 2 6" xfId="6217"/>
    <cellStyle name="Vejica 2 2 4 5 2 6 2" xfId="20375"/>
    <cellStyle name="Vejica 2 2 4 5 2 7" xfId="10443"/>
    <cellStyle name="Vejica 2 2 4 5 2 7 2" xfId="24601"/>
    <cellStyle name="Vejica 2 2 4 5 2 8" xfId="14701"/>
    <cellStyle name="Vejica 2 2 4 5 3" xfId="898"/>
    <cellStyle name="Vejica 2 2 4 5 3 2" xfId="5159"/>
    <cellStyle name="Vejica 2 2 4 5 3 2 2" xfId="9385"/>
    <cellStyle name="Vejica 2 2 4 5 3 2 2 2" xfId="23543"/>
    <cellStyle name="Vejica 2 2 4 5 3 2 3" xfId="13611"/>
    <cellStyle name="Vejica 2 2 4 5 3 2 3 2" xfId="27769"/>
    <cellStyle name="Vejica 2 2 4 5 3 2 4" xfId="17869"/>
    <cellStyle name="Vejica 2 2 4 5 3 3" xfId="3751"/>
    <cellStyle name="Vejica 2 2 4 5 3 3 2" xfId="7977"/>
    <cellStyle name="Vejica 2 2 4 5 3 3 2 2" xfId="22135"/>
    <cellStyle name="Vejica 2 2 4 5 3 3 3" xfId="12203"/>
    <cellStyle name="Vejica 2 2 4 5 3 3 3 2" xfId="26361"/>
    <cellStyle name="Vejica 2 2 4 5 3 3 4" xfId="16461"/>
    <cellStyle name="Vejica 2 2 4 5 3 4" xfId="2343"/>
    <cellStyle name="Vejica 2 2 4 5 3 4 2" xfId="19285"/>
    <cellStyle name="Vejica 2 2 4 5 3 5" xfId="6569"/>
    <cellStyle name="Vejica 2 2 4 5 3 5 2" xfId="20727"/>
    <cellStyle name="Vejica 2 2 4 5 3 6" xfId="10795"/>
    <cellStyle name="Vejica 2 2 4 5 3 6 2" xfId="24953"/>
    <cellStyle name="Vejica 2 2 4 5 3 7" xfId="15053"/>
    <cellStyle name="Vejica 2 2 4 5 4" xfId="4423"/>
    <cellStyle name="Vejica 2 2 4 5 4 2" xfId="8649"/>
    <cellStyle name="Vejica 2 2 4 5 4 2 2" xfId="22807"/>
    <cellStyle name="Vejica 2 2 4 5 4 3" xfId="12875"/>
    <cellStyle name="Vejica 2 2 4 5 4 3 2" xfId="27033"/>
    <cellStyle name="Vejica 2 2 4 5 4 4" xfId="17133"/>
    <cellStyle name="Vejica 2 2 4 5 5" xfId="3015"/>
    <cellStyle name="Vejica 2 2 4 5 5 2" xfId="7241"/>
    <cellStyle name="Vejica 2 2 4 5 5 2 2" xfId="21399"/>
    <cellStyle name="Vejica 2 2 4 5 5 3" xfId="11467"/>
    <cellStyle name="Vejica 2 2 4 5 5 3 2" xfId="25625"/>
    <cellStyle name="Vejica 2 2 4 5 5 4" xfId="15725"/>
    <cellStyle name="Vejica 2 2 4 5 6" xfId="1607"/>
    <cellStyle name="Vejica 2 2 4 5 6 2" xfId="18549"/>
    <cellStyle name="Vejica 2 2 4 5 7" xfId="5833"/>
    <cellStyle name="Vejica 2 2 4 5 7 2" xfId="19991"/>
    <cellStyle name="Vejica 2 2 4 5 8" xfId="10059"/>
    <cellStyle name="Vejica 2 2 4 5 8 2" xfId="24217"/>
    <cellStyle name="Vejica 2 2 4 5 9" xfId="14317"/>
    <cellStyle name="Vejica 2 2 4 6" xfId="193"/>
    <cellStyle name="Vejica 2 2 4 6 2" xfId="418"/>
    <cellStyle name="Vejica 2 2 4 6 2 2" xfId="1122"/>
    <cellStyle name="Vejica 2 2 4 6 2 2 2" xfId="5383"/>
    <cellStyle name="Vejica 2 2 4 6 2 2 2 2" xfId="9609"/>
    <cellStyle name="Vejica 2 2 4 6 2 2 2 2 2" xfId="23767"/>
    <cellStyle name="Vejica 2 2 4 6 2 2 2 3" xfId="13835"/>
    <cellStyle name="Vejica 2 2 4 6 2 2 2 3 2" xfId="27993"/>
    <cellStyle name="Vejica 2 2 4 6 2 2 2 4" xfId="18093"/>
    <cellStyle name="Vejica 2 2 4 6 2 2 3" xfId="3975"/>
    <cellStyle name="Vejica 2 2 4 6 2 2 3 2" xfId="8201"/>
    <cellStyle name="Vejica 2 2 4 6 2 2 3 2 2" xfId="22359"/>
    <cellStyle name="Vejica 2 2 4 6 2 2 3 3" xfId="12427"/>
    <cellStyle name="Vejica 2 2 4 6 2 2 3 3 2" xfId="26585"/>
    <cellStyle name="Vejica 2 2 4 6 2 2 3 4" xfId="16685"/>
    <cellStyle name="Vejica 2 2 4 6 2 2 4" xfId="2567"/>
    <cellStyle name="Vejica 2 2 4 6 2 2 4 2" xfId="19509"/>
    <cellStyle name="Vejica 2 2 4 6 2 2 5" xfId="6793"/>
    <cellStyle name="Vejica 2 2 4 6 2 2 5 2" xfId="20951"/>
    <cellStyle name="Vejica 2 2 4 6 2 2 6" xfId="11019"/>
    <cellStyle name="Vejica 2 2 4 6 2 2 6 2" xfId="25177"/>
    <cellStyle name="Vejica 2 2 4 6 2 2 7" xfId="15277"/>
    <cellStyle name="Vejica 2 2 4 6 2 3" xfId="4679"/>
    <cellStyle name="Vejica 2 2 4 6 2 3 2" xfId="8905"/>
    <cellStyle name="Vejica 2 2 4 6 2 3 2 2" xfId="23063"/>
    <cellStyle name="Vejica 2 2 4 6 2 3 3" xfId="13131"/>
    <cellStyle name="Vejica 2 2 4 6 2 3 3 2" xfId="27289"/>
    <cellStyle name="Vejica 2 2 4 6 2 3 4" xfId="17389"/>
    <cellStyle name="Vejica 2 2 4 6 2 4" xfId="3271"/>
    <cellStyle name="Vejica 2 2 4 6 2 4 2" xfId="7497"/>
    <cellStyle name="Vejica 2 2 4 6 2 4 2 2" xfId="21655"/>
    <cellStyle name="Vejica 2 2 4 6 2 4 3" xfId="11723"/>
    <cellStyle name="Vejica 2 2 4 6 2 4 3 2" xfId="25881"/>
    <cellStyle name="Vejica 2 2 4 6 2 4 4" xfId="15981"/>
    <cellStyle name="Vejica 2 2 4 6 2 5" xfId="1863"/>
    <cellStyle name="Vejica 2 2 4 6 2 5 2" xfId="18805"/>
    <cellStyle name="Vejica 2 2 4 6 2 6" xfId="6089"/>
    <cellStyle name="Vejica 2 2 4 6 2 6 2" xfId="20247"/>
    <cellStyle name="Vejica 2 2 4 6 2 7" xfId="10315"/>
    <cellStyle name="Vejica 2 2 4 6 2 7 2" xfId="24473"/>
    <cellStyle name="Vejica 2 2 4 6 2 8" xfId="14573"/>
    <cellStyle name="Vejica 2 2 4 6 3" xfId="770"/>
    <cellStyle name="Vejica 2 2 4 6 3 2" xfId="5031"/>
    <cellStyle name="Vejica 2 2 4 6 3 2 2" xfId="9257"/>
    <cellStyle name="Vejica 2 2 4 6 3 2 2 2" xfId="23415"/>
    <cellStyle name="Vejica 2 2 4 6 3 2 3" xfId="13483"/>
    <cellStyle name="Vejica 2 2 4 6 3 2 3 2" xfId="27641"/>
    <cellStyle name="Vejica 2 2 4 6 3 2 4" xfId="17741"/>
    <cellStyle name="Vejica 2 2 4 6 3 3" xfId="3623"/>
    <cellStyle name="Vejica 2 2 4 6 3 3 2" xfId="7849"/>
    <cellStyle name="Vejica 2 2 4 6 3 3 2 2" xfId="22007"/>
    <cellStyle name="Vejica 2 2 4 6 3 3 3" xfId="12075"/>
    <cellStyle name="Vejica 2 2 4 6 3 3 3 2" xfId="26233"/>
    <cellStyle name="Vejica 2 2 4 6 3 3 4" xfId="16333"/>
    <cellStyle name="Vejica 2 2 4 6 3 4" xfId="2215"/>
    <cellStyle name="Vejica 2 2 4 6 3 4 2" xfId="19157"/>
    <cellStyle name="Vejica 2 2 4 6 3 5" xfId="6441"/>
    <cellStyle name="Vejica 2 2 4 6 3 5 2" xfId="20599"/>
    <cellStyle name="Vejica 2 2 4 6 3 6" xfId="10667"/>
    <cellStyle name="Vejica 2 2 4 6 3 6 2" xfId="24825"/>
    <cellStyle name="Vejica 2 2 4 6 3 7" xfId="14925"/>
    <cellStyle name="Vejica 2 2 4 6 4" xfId="4455"/>
    <cellStyle name="Vejica 2 2 4 6 4 2" xfId="8681"/>
    <cellStyle name="Vejica 2 2 4 6 4 2 2" xfId="22839"/>
    <cellStyle name="Vejica 2 2 4 6 4 3" xfId="12907"/>
    <cellStyle name="Vejica 2 2 4 6 4 3 2" xfId="27065"/>
    <cellStyle name="Vejica 2 2 4 6 4 4" xfId="17165"/>
    <cellStyle name="Vejica 2 2 4 6 5" xfId="3047"/>
    <cellStyle name="Vejica 2 2 4 6 5 2" xfId="7273"/>
    <cellStyle name="Vejica 2 2 4 6 5 2 2" xfId="21431"/>
    <cellStyle name="Vejica 2 2 4 6 5 3" xfId="11499"/>
    <cellStyle name="Vejica 2 2 4 6 5 3 2" xfId="25657"/>
    <cellStyle name="Vejica 2 2 4 6 5 4" xfId="15757"/>
    <cellStyle name="Vejica 2 2 4 6 6" xfId="1639"/>
    <cellStyle name="Vejica 2 2 4 6 6 2" xfId="18581"/>
    <cellStyle name="Vejica 2 2 4 6 7" xfId="5865"/>
    <cellStyle name="Vejica 2 2 4 6 7 2" xfId="20023"/>
    <cellStyle name="Vejica 2 2 4 6 8" xfId="10091"/>
    <cellStyle name="Vejica 2 2 4 6 8 2" xfId="24249"/>
    <cellStyle name="Vejica 2 2 4 6 9" xfId="14349"/>
    <cellStyle name="Vejica 2 2 4 7" xfId="344"/>
    <cellStyle name="Vejica 2 2 4 7 2" xfId="696"/>
    <cellStyle name="Vejica 2 2 4 7 2 2" xfId="1400"/>
    <cellStyle name="Vejica 2 2 4 7 2 2 2" xfId="5661"/>
    <cellStyle name="Vejica 2 2 4 7 2 2 2 2" xfId="9887"/>
    <cellStyle name="Vejica 2 2 4 7 2 2 2 2 2" xfId="24045"/>
    <cellStyle name="Vejica 2 2 4 7 2 2 2 3" xfId="14113"/>
    <cellStyle name="Vejica 2 2 4 7 2 2 2 3 2" xfId="28271"/>
    <cellStyle name="Vejica 2 2 4 7 2 2 2 4" xfId="18371"/>
    <cellStyle name="Vejica 2 2 4 7 2 2 3" xfId="4253"/>
    <cellStyle name="Vejica 2 2 4 7 2 2 3 2" xfId="8479"/>
    <cellStyle name="Vejica 2 2 4 7 2 2 3 2 2" xfId="22637"/>
    <cellStyle name="Vejica 2 2 4 7 2 2 3 3" xfId="12705"/>
    <cellStyle name="Vejica 2 2 4 7 2 2 3 3 2" xfId="26863"/>
    <cellStyle name="Vejica 2 2 4 7 2 2 3 4" xfId="16963"/>
    <cellStyle name="Vejica 2 2 4 7 2 2 4" xfId="2845"/>
    <cellStyle name="Vejica 2 2 4 7 2 2 4 2" xfId="19787"/>
    <cellStyle name="Vejica 2 2 4 7 2 2 5" xfId="7071"/>
    <cellStyle name="Vejica 2 2 4 7 2 2 5 2" xfId="21229"/>
    <cellStyle name="Vejica 2 2 4 7 2 2 6" xfId="11297"/>
    <cellStyle name="Vejica 2 2 4 7 2 2 6 2" xfId="25455"/>
    <cellStyle name="Vejica 2 2 4 7 2 2 7" xfId="15555"/>
    <cellStyle name="Vejica 2 2 4 7 2 3" xfId="4957"/>
    <cellStyle name="Vejica 2 2 4 7 2 3 2" xfId="9183"/>
    <cellStyle name="Vejica 2 2 4 7 2 3 2 2" xfId="23341"/>
    <cellStyle name="Vejica 2 2 4 7 2 3 3" xfId="13409"/>
    <cellStyle name="Vejica 2 2 4 7 2 3 3 2" xfId="27567"/>
    <cellStyle name="Vejica 2 2 4 7 2 3 4" xfId="17667"/>
    <cellStyle name="Vejica 2 2 4 7 2 4" xfId="3549"/>
    <cellStyle name="Vejica 2 2 4 7 2 4 2" xfId="7775"/>
    <cellStyle name="Vejica 2 2 4 7 2 4 2 2" xfId="21933"/>
    <cellStyle name="Vejica 2 2 4 7 2 4 3" xfId="12001"/>
    <cellStyle name="Vejica 2 2 4 7 2 4 3 2" xfId="26159"/>
    <cellStyle name="Vejica 2 2 4 7 2 4 4" xfId="16259"/>
    <cellStyle name="Vejica 2 2 4 7 2 5" xfId="2141"/>
    <cellStyle name="Vejica 2 2 4 7 2 5 2" xfId="19083"/>
    <cellStyle name="Vejica 2 2 4 7 2 6" xfId="6367"/>
    <cellStyle name="Vejica 2 2 4 7 2 6 2" xfId="20525"/>
    <cellStyle name="Vejica 2 2 4 7 2 7" xfId="10593"/>
    <cellStyle name="Vejica 2 2 4 7 2 7 2" xfId="24751"/>
    <cellStyle name="Vejica 2 2 4 7 2 8" xfId="14851"/>
    <cellStyle name="Vejica 2 2 4 7 3" xfId="1048"/>
    <cellStyle name="Vejica 2 2 4 7 3 2" xfId="5309"/>
    <cellStyle name="Vejica 2 2 4 7 3 2 2" xfId="9535"/>
    <cellStyle name="Vejica 2 2 4 7 3 2 2 2" xfId="23693"/>
    <cellStyle name="Vejica 2 2 4 7 3 2 3" xfId="13761"/>
    <cellStyle name="Vejica 2 2 4 7 3 2 3 2" xfId="27919"/>
    <cellStyle name="Vejica 2 2 4 7 3 2 4" xfId="18019"/>
    <cellStyle name="Vejica 2 2 4 7 3 3" xfId="3901"/>
    <cellStyle name="Vejica 2 2 4 7 3 3 2" xfId="8127"/>
    <cellStyle name="Vejica 2 2 4 7 3 3 2 2" xfId="22285"/>
    <cellStyle name="Vejica 2 2 4 7 3 3 3" xfId="12353"/>
    <cellStyle name="Vejica 2 2 4 7 3 3 3 2" xfId="26511"/>
    <cellStyle name="Vejica 2 2 4 7 3 3 4" xfId="16611"/>
    <cellStyle name="Vejica 2 2 4 7 3 4" xfId="2493"/>
    <cellStyle name="Vejica 2 2 4 7 3 4 2" xfId="19435"/>
    <cellStyle name="Vejica 2 2 4 7 3 5" xfId="6719"/>
    <cellStyle name="Vejica 2 2 4 7 3 5 2" xfId="20877"/>
    <cellStyle name="Vejica 2 2 4 7 3 6" xfId="10945"/>
    <cellStyle name="Vejica 2 2 4 7 3 6 2" xfId="25103"/>
    <cellStyle name="Vejica 2 2 4 7 3 7" xfId="15203"/>
    <cellStyle name="Vejica 2 2 4 7 4" xfId="4605"/>
    <cellStyle name="Vejica 2 2 4 7 4 2" xfId="8831"/>
    <cellStyle name="Vejica 2 2 4 7 4 2 2" xfId="22989"/>
    <cellStyle name="Vejica 2 2 4 7 4 3" xfId="13057"/>
    <cellStyle name="Vejica 2 2 4 7 4 3 2" xfId="27215"/>
    <cellStyle name="Vejica 2 2 4 7 4 4" xfId="17315"/>
    <cellStyle name="Vejica 2 2 4 7 5" xfId="3197"/>
    <cellStyle name="Vejica 2 2 4 7 5 2" xfId="7423"/>
    <cellStyle name="Vejica 2 2 4 7 5 2 2" xfId="21581"/>
    <cellStyle name="Vejica 2 2 4 7 5 3" xfId="11649"/>
    <cellStyle name="Vejica 2 2 4 7 5 3 2" xfId="25807"/>
    <cellStyle name="Vejica 2 2 4 7 5 4" xfId="15907"/>
    <cellStyle name="Vejica 2 2 4 7 6" xfId="1789"/>
    <cellStyle name="Vejica 2 2 4 7 6 2" xfId="18731"/>
    <cellStyle name="Vejica 2 2 4 7 7" xfId="6015"/>
    <cellStyle name="Vejica 2 2 4 7 7 2" xfId="20173"/>
    <cellStyle name="Vejica 2 2 4 7 8" xfId="10241"/>
    <cellStyle name="Vejica 2 2 4 7 8 2" xfId="24399"/>
    <cellStyle name="Vejica 2 2 4 7 9" xfId="14499"/>
    <cellStyle name="Vejica 2 2 4 8" xfId="386"/>
    <cellStyle name="Vejica 2 2 4 8 2" xfId="1090"/>
    <cellStyle name="Vejica 2 2 4 8 2 2" xfId="5351"/>
    <cellStyle name="Vejica 2 2 4 8 2 2 2" xfId="9577"/>
    <cellStyle name="Vejica 2 2 4 8 2 2 2 2" xfId="23735"/>
    <cellStyle name="Vejica 2 2 4 8 2 2 3" xfId="13803"/>
    <cellStyle name="Vejica 2 2 4 8 2 2 3 2" xfId="27961"/>
    <cellStyle name="Vejica 2 2 4 8 2 2 4" xfId="18061"/>
    <cellStyle name="Vejica 2 2 4 8 2 3" xfId="3943"/>
    <cellStyle name="Vejica 2 2 4 8 2 3 2" xfId="8169"/>
    <cellStyle name="Vejica 2 2 4 8 2 3 2 2" xfId="22327"/>
    <cellStyle name="Vejica 2 2 4 8 2 3 3" xfId="12395"/>
    <cellStyle name="Vejica 2 2 4 8 2 3 3 2" xfId="26553"/>
    <cellStyle name="Vejica 2 2 4 8 2 3 4" xfId="16653"/>
    <cellStyle name="Vejica 2 2 4 8 2 4" xfId="2535"/>
    <cellStyle name="Vejica 2 2 4 8 2 4 2" xfId="19477"/>
    <cellStyle name="Vejica 2 2 4 8 2 5" xfId="6761"/>
    <cellStyle name="Vejica 2 2 4 8 2 5 2" xfId="20919"/>
    <cellStyle name="Vejica 2 2 4 8 2 6" xfId="10987"/>
    <cellStyle name="Vejica 2 2 4 8 2 6 2" xfId="25145"/>
    <cellStyle name="Vejica 2 2 4 8 2 7" xfId="15245"/>
    <cellStyle name="Vejica 2 2 4 8 3" xfId="4647"/>
    <cellStyle name="Vejica 2 2 4 8 3 2" xfId="8873"/>
    <cellStyle name="Vejica 2 2 4 8 3 2 2" xfId="23031"/>
    <cellStyle name="Vejica 2 2 4 8 3 3" xfId="13099"/>
    <cellStyle name="Vejica 2 2 4 8 3 3 2" xfId="27257"/>
    <cellStyle name="Vejica 2 2 4 8 3 4" xfId="17357"/>
    <cellStyle name="Vejica 2 2 4 8 4" xfId="3239"/>
    <cellStyle name="Vejica 2 2 4 8 4 2" xfId="7465"/>
    <cellStyle name="Vejica 2 2 4 8 4 2 2" xfId="21623"/>
    <cellStyle name="Vejica 2 2 4 8 4 3" xfId="11691"/>
    <cellStyle name="Vejica 2 2 4 8 4 3 2" xfId="25849"/>
    <cellStyle name="Vejica 2 2 4 8 4 4" xfId="15949"/>
    <cellStyle name="Vejica 2 2 4 8 5" xfId="1831"/>
    <cellStyle name="Vejica 2 2 4 8 5 2" xfId="18773"/>
    <cellStyle name="Vejica 2 2 4 8 6" xfId="6057"/>
    <cellStyle name="Vejica 2 2 4 8 6 2" xfId="20215"/>
    <cellStyle name="Vejica 2 2 4 8 7" xfId="10283"/>
    <cellStyle name="Vejica 2 2 4 8 7 2" xfId="24441"/>
    <cellStyle name="Vejica 2 2 4 8 8" xfId="14541"/>
    <cellStyle name="Vejica 2 2 4 9" xfId="738"/>
    <cellStyle name="Vejica 2 2 4 9 2" xfId="4999"/>
    <cellStyle name="Vejica 2 2 4 9 2 2" xfId="9225"/>
    <cellStyle name="Vejica 2 2 4 9 2 2 2" xfId="23383"/>
    <cellStyle name="Vejica 2 2 4 9 2 3" xfId="13451"/>
    <cellStyle name="Vejica 2 2 4 9 2 3 2" xfId="27609"/>
    <cellStyle name="Vejica 2 2 4 9 2 4" xfId="17709"/>
    <cellStyle name="Vejica 2 2 4 9 3" xfId="3591"/>
    <cellStyle name="Vejica 2 2 4 9 3 2" xfId="7817"/>
    <cellStyle name="Vejica 2 2 4 9 3 2 2" xfId="21975"/>
    <cellStyle name="Vejica 2 2 4 9 3 3" xfId="12043"/>
    <cellStyle name="Vejica 2 2 4 9 3 3 2" xfId="26201"/>
    <cellStyle name="Vejica 2 2 4 9 3 4" xfId="16301"/>
    <cellStyle name="Vejica 2 2 4 9 4" xfId="2183"/>
    <cellStyle name="Vejica 2 2 4 9 4 2" xfId="19125"/>
    <cellStyle name="Vejica 2 2 4 9 5" xfId="6409"/>
    <cellStyle name="Vejica 2 2 4 9 5 2" xfId="20567"/>
    <cellStyle name="Vejica 2 2 4 9 6" xfId="10635"/>
    <cellStyle name="Vejica 2 2 4 9 6 2" xfId="24793"/>
    <cellStyle name="Vejica 2 2 4 9 7" xfId="14893"/>
    <cellStyle name="Vejica 2 2 5" xfId="83"/>
    <cellStyle name="Vejica 2 2 5 10" xfId="9949"/>
    <cellStyle name="Vejica 2 2 5 10 2" xfId="24107"/>
    <cellStyle name="Vejica 2 2 5 11" xfId="14207"/>
    <cellStyle name="Vejica 2 2 5 2" xfId="243"/>
    <cellStyle name="Vejica 2 2 5 2 2" xfId="596"/>
    <cellStyle name="Vejica 2 2 5 2 2 2" xfId="1300"/>
    <cellStyle name="Vejica 2 2 5 2 2 2 2" xfId="5561"/>
    <cellStyle name="Vejica 2 2 5 2 2 2 2 2" xfId="9787"/>
    <cellStyle name="Vejica 2 2 5 2 2 2 2 2 2" xfId="23945"/>
    <cellStyle name="Vejica 2 2 5 2 2 2 2 3" xfId="14013"/>
    <cellStyle name="Vejica 2 2 5 2 2 2 2 3 2" xfId="28171"/>
    <cellStyle name="Vejica 2 2 5 2 2 2 2 4" xfId="18271"/>
    <cellStyle name="Vejica 2 2 5 2 2 2 3" xfId="4153"/>
    <cellStyle name="Vejica 2 2 5 2 2 2 3 2" xfId="8379"/>
    <cellStyle name="Vejica 2 2 5 2 2 2 3 2 2" xfId="22537"/>
    <cellStyle name="Vejica 2 2 5 2 2 2 3 3" xfId="12605"/>
    <cellStyle name="Vejica 2 2 5 2 2 2 3 3 2" xfId="26763"/>
    <cellStyle name="Vejica 2 2 5 2 2 2 3 4" xfId="16863"/>
    <cellStyle name="Vejica 2 2 5 2 2 2 4" xfId="2745"/>
    <cellStyle name="Vejica 2 2 5 2 2 2 4 2" xfId="19687"/>
    <cellStyle name="Vejica 2 2 5 2 2 2 5" xfId="6971"/>
    <cellStyle name="Vejica 2 2 5 2 2 2 5 2" xfId="21129"/>
    <cellStyle name="Vejica 2 2 5 2 2 2 6" xfId="11197"/>
    <cellStyle name="Vejica 2 2 5 2 2 2 6 2" xfId="25355"/>
    <cellStyle name="Vejica 2 2 5 2 2 2 7" xfId="15455"/>
    <cellStyle name="Vejica 2 2 5 2 2 3" xfId="4857"/>
    <cellStyle name="Vejica 2 2 5 2 2 3 2" xfId="9083"/>
    <cellStyle name="Vejica 2 2 5 2 2 3 2 2" xfId="23241"/>
    <cellStyle name="Vejica 2 2 5 2 2 3 3" xfId="13309"/>
    <cellStyle name="Vejica 2 2 5 2 2 3 3 2" xfId="27467"/>
    <cellStyle name="Vejica 2 2 5 2 2 3 4" xfId="17567"/>
    <cellStyle name="Vejica 2 2 5 2 2 4" xfId="3449"/>
    <cellStyle name="Vejica 2 2 5 2 2 4 2" xfId="7675"/>
    <cellStyle name="Vejica 2 2 5 2 2 4 2 2" xfId="21833"/>
    <cellStyle name="Vejica 2 2 5 2 2 4 3" xfId="11901"/>
    <cellStyle name="Vejica 2 2 5 2 2 4 3 2" xfId="26059"/>
    <cellStyle name="Vejica 2 2 5 2 2 4 4" xfId="16159"/>
    <cellStyle name="Vejica 2 2 5 2 2 5" xfId="2041"/>
    <cellStyle name="Vejica 2 2 5 2 2 5 2" xfId="18983"/>
    <cellStyle name="Vejica 2 2 5 2 2 6" xfId="6267"/>
    <cellStyle name="Vejica 2 2 5 2 2 6 2" xfId="20425"/>
    <cellStyle name="Vejica 2 2 5 2 2 7" xfId="10493"/>
    <cellStyle name="Vejica 2 2 5 2 2 7 2" xfId="24651"/>
    <cellStyle name="Vejica 2 2 5 2 2 8" xfId="14751"/>
    <cellStyle name="Vejica 2 2 5 2 3" xfId="948"/>
    <cellStyle name="Vejica 2 2 5 2 3 2" xfId="5209"/>
    <cellStyle name="Vejica 2 2 5 2 3 2 2" xfId="9435"/>
    <cellStyle name="Vejica 2 2 5 2 3 2 2 2" xfId="23593"/>
    <cellStyle name="Vejica 2 2 5 2 3 2 3" xfId="13661"/>
    <cellStyle name="Vejica 2 2 5 2 3 2 3 2" xfId="27819"/>
    <cellStyle name="Vejica 2 2 5 2 3 2 4" xfId="17919"/>
    <cellStyle name="Vejica 2 2 5 2 3 3" xfId="3801"/>
    <cellStyle name="Vejica 2 2 5 2 3 3 2" xfId="8027"/>
    <cellStyle name="Vejica 2 2 5 2 3 3 2 2" xfId="22185"/>
    <cellStyle name="Vejica 2 2 5 2 3 3 3" xfId="12253"/>
    <cellStyle name="Vejica 2 2 5 2 3 3 3 2" xfId="26411"/>
    <cellStyle name="Vejica 2 2 5 2 3 3 4" xfId="16511"/>
    <cellStyle name="Vejica 2 2 5 2 3 4" xfId="2393"/>
    <cellStyle name="Vejica 2 2 5 2 3 4 2" xfId="19335"/>
    <cellStyle name="Vejica 2 2 5 2 3 5" xfId="6619"/>
    <cellStyle name="Vejica 2 2 5 2 3 5 2" xfId="20777"/>
    <cellStyle name="Vejica 2 2 5 2 3 6" xfId="10845"/>
    <cellStyle name="Vejica 2 2 5 2 3 6 2" xfId="25003"/>
    <cellStyle name="Vejica 2 2 5 2 3 7" xfId="15103"/>
    <cellStyle name="Vejica 2 2 5 2 4" xfId="4505"/>
    <cellStyle name="Vejica 2 2 5 2 4 2" xfId="8731"/>
    <cellStyle name="Vejica 2 2 5 2 4 2 2" xfId="22889"/>
    <cellStyle name="Vejica 2 2 5 2 4 3" xfId="12957"/>
    <cellStyle name="Vejica 2 2 5 2 4 3 2" xfId="27115"/>
    <cellStyle name="Vejica 2 2 5 2 4 4" xfId="17215"/>
    <cellStyle name="Vejica 2 2 5 2 5" xfId="3097"/>
    <cellStyle name="Vejica 2 2 5 2 5 2" xfId="7323"/>
    <cellStyle name="Vejica 2 2 5 2 5 2 2" xfId="21481"/>
    <cellStyle name="Vejica 2 2 5 2 5 3" xfId="11549"/>
    <cellStyle name="Vejica 2 2 5 2 5 3 2" xfId="25707"/>
    <cellStyle name="Vejica 2 2 5 2 5 4" xfId="15807"/>
    <cellStyle name="Vejica 2 2 5 2 6" xfId="1689"/>
    <cellStyle name="Vejica 2 2 5 2 6 2" xfId="18631"/>
    <cellStyle name="Vejica 2 2 5 2 7" xfId="5915"/>
    <cellStyle name="Vejica 2 2 5 2 7 2" xfId="20073"/>
    <cellStyle name="Vejica 2 2 5 2 8" xfId="10141"/>
    <cellStyle name="Vejica 2 2 5 2 8 2" xfId="24299"/>
    <cellStyle name="Vejica 2 2 5 2 9" xfId="14399"/>
    <cellStyle name="Vejica 2 2 5 3" xfId="362"/>
    <cellStyle name="Vejica 2 2 5 3 2" xfId="714"/>
    <cellStyle name="Vejica 2 2 5 3 2 2" xfId="1418"/>
    <cellStyle name="Vejica 2 2 5 3 2 2 2" xfId="5679"/>
    <cellStyle name="Vejica 2 2 5 3 2 2 2 2" xfId="9905"/>
    <cellStyle name="Vejica 2 2 5 3 2 2 2 2 2" xfId="24063"/>
    <cellStyle name="Vejica 2 2 5 3 2 2 2 3" xfId="14131"/>
    <cellStyle name="Vejica 2 2 5 3 2 2 2 3 2" xfId="28289"/>
    <cellStyle name="Vejica 2 2 5 3 2 2 2 4" xfId="18389"/>
    <cellStyle name="Vejica 2 2 5 3 2 2 3" xfId="4271"/>
    <cellStyle name="Vejica 2 2 5 3 2 2 3 2" xfId="8497"/>
    <cellStyle name="Vejica 2 2 5 3 2 2 3 2 2" xfId="22655"/>
    <cellStyle name="Vejica 2 2 5 3 2 2 3 3" xfId="12723"/>
    <cellStyle name="Vejica 2 2 5 3 2 2 3 3 2" xfId="26881"/>
    <cellStyle name="Vejica 2 2 5 3 2 2 3 4" xfId="16981"/>
    <cellStyle name="Vejica 2 2 5 3 2 2 4" xfId="2863"/>
    <cellStyle name="Vejica 2 2 5 3 2 2 4 2" xfId="19805"/>
    <cellStyle name="Vejica 2 2 5 3 2 2 5" xfId="7089"/>
    <cellStyle name="Vejica 2 2 5 3 2 2 5 2" xfId="21247"/>
    <cellStyle name="Vejica 2 2 5 3 2 2 6" xfId="11315"/>
    <cellStyle name="Vejica 2 2 5 3 2 2 6 2" xfId="25473"/>
    <cellStyle name="Vejica 2 2 5 3 2 2 7" xfId="15573"/>
    <cellStyle name="Vejica 2 2 5 3 2 3" xfId="4975"/>
    <cellStyle name="Vejica 2 2 5 3 2 3 2" xfId="9201"/>
    <cellStyle name="Vejica 2 2 5 3 2 3 2 2" xfId="23359"/>
    <cellStyle name="Vejica 2 2 5 3 2 3 3" xfId="13427"/>
    <cellStyle name="Vejica 2 2 5 3 2 3 3 2" xfId="27585"/>
    <cellStyle name="Vejica 2 2 5 3 2 3 4" xfId="17685"/>
    <cellStyle name="Vejica 2 2 5 3 2 4" xfId="3567"/>
    <cellStyle name="Vejica 2 2 5 3 2 4 2" xfId="7793"/>
    <cellStyle name="Vejica 2 2 5 3 2 4 2 2" xfId="21951"/>
    <cellStyle name="Vejica 2 2 5 3 2 4 3" xfId="12019"/>
    <cellStyle name="Vejica 2 2 5 3 2 4 3 2" xfId="26177"/>
    <cellStyle name="Vejica 2 2 5 3 2 4 4" xfId="16277"/>
    <cellStyle name="Vejica 2 2 5 3 2 5" xfId="2159"/>
    <cellStyle name="Vejica 2 2 5 3 2 5 2" xfId="19101"/>
    <cellStyle name="Vejica 2 2 5 3 2 6" xfId="6385"/>
    <cellStyle name="Vejica 2 2 5 3 2 6 2" xfId="20543"/>
    <cellStyle name="Vejica 2 2 5 3 2 7" xfId="10611"/>
    <cellStyle name="Vejica 2 2 5 3 2 7 2" xfId="24769"/>
    <cellStyle name="Vejica 2 2 5 3 2 8" xfId="14869"/>
    <cellStyle name="Vejica 2 2 5 3 3" xfId="1066"/>
    <cellStyle name="Vejica 2 2 5 3 3 2" xfId="5327"/>
    <cellStyle name="Vejica 2 2 5 3 3 2 2" xfId="9553"/>
    <cellStyle name="Vejica 2 2 5 3 3 2 2 2" xfId="23711"/>
    <cellStyle name="Vejica 2 2 5 3 3 2 3" xfId="13779"/>
    <cellStyle name="Vejica 2 2 5 3 3 2 3 2" xfId="27937"/>
    <cellStyle name="Vejica 2 2 5 3 3 2 4" xfId="18037"/>
    <cellStyle name="Vejica 2 2 5 3 3 3" xfId="3919"/>
    <cellStyle name="Vejica 2 2 5 3 3 3 2" xfId="8145"/>
    <cellStyle name="Vejica 2 2 5 3 3 3 2 2" xfId="22303"/>
    <cellStyle name="Vejica 2 2 5 3 3 3 3" xfId="12371"/>
    <cellStyle name="Vejica 2 2 5 3 3 3 3 2" xfId="26529"/>
    <cellStyle name="Vejica 2 2 5 3 3 3 4" xfId="16629"/>
    <cellStyle name="Vejica 2 2 5 3 3 4" xfId="2511"/>
    <cellStyle name="Vejica 2 2 5 3 3 4 2" xfId="19453"/>
    <cellStyle name="Vejica 2 2 5 3 3 5" xfId="6737"/>
    <cellStyle name="Vejica 2 2 5 3 3 5 2" xfId="20895"/>
    <cellStyle name="Vejica 2 2 5 3 3 6" xfId="10963"/>
    <cellStyle name="Vejica 2 2 5 3 3 6 2" xfId="25121"/>
    <cellStyle name="Vejica 2 2 5 3 3 7" xfId="15221"/>
    <cellStyle name="Vejica 2 2 5 3 4" xfId="4623"/>
    <cellStyle name="Vejica 2 2 5 3 4 2" xfId="8849"/>
    <cellStyle name="Vejica 2 2 5 3 4 2 2" xfId="23007"/>
    <cellStyle name="Vejica 2 2 5 3 4 3" xfId="13075"/>
    <cellStyle name="Vejica 2 2 5 3 4 3 2" xfId="27233"/>
    <cellStyle name="Vejica 2 2 5 3 4 4" xfId="17333"/>
    <cellStyle name="Vejica 2 2 5 3 5" xfId="3215"/>
    <cellStyle name="Vejica 2 2 5 3 5 2" xfId="7441"/>
    <cellStyle name="Vejica 2 2 5 3 5 2 2" xfId="21599"/>
    <cellStyle name="Vejica 2 2 5 3 5 3" xfId="11667"/>
    <cellStyle name="Vejica 2 2 5 3 5 3 2" xfId="25825"/>
    <cellStyle name="Vejica 2 2 5 3 5 4" xfId="15925"/>
    <cellStyle name="Vejica 2 2 5 3 6" xfId="1807"/>
    <cellStyle name="Vejica 2 2 5 3 6 2" xfId="18749"/>
    <cellStyle name="Vejica 2 2 5 3 7" xfId="6033"/>
    <cellStyle name="Vejica 2 2 5 3 7 2" xfId="20191"/>
    <cellStyle name="Vejica 2 2 5 3 8" xfId="10259"/>
    <cellStyle name="Vejica 2 2 5 3 8 2" xfId="24417"/>
    <cellStyle name="Vejica 2 2 5 3 9" xfId="14517"/>
    <cellStyle name="Vejica 2 2 5 4" xfId="468"/>
    <cellStyle name="Vejica 2 2 5 4 2" xfId="1172"/>
    <cellStyle name="Vejica 2 2 5 4 2 2" xfId="5433"/>
    <cellStyle name="Vejica 2 2 5 4 2 2 2" xfId="9659"/>
    <cellStyle name="Vejica 2 2 5 4 2 2 2 2" xfId="23817"/>
    <cellStyle name="Vejica 2 2 5 4 2 2 3" xfId="13885"/>
    <cellStyle name="Vejica 2 2 5 4 2 2 3 2" xfId="28043"/>
    <cellStyle name="Vejica 2 2 5 4 2 2 4" xfId="18143"/>
    <cellStyle name="Vejica 2 2 5 4 2 3" xfId="4025"/>
    <cellStyle name="Vejica 2 2 5 4 2 3 2" xfId="8251"/>
    <cellStyle name="Vejica 2 2 5 4 2 3 2 2" xfId="22409"/>
    <cellStyle name="Vejica 2 2 5 4 2 3 3" xfId="12477"/>
    <cellStyle name="Vejica 2 2 5 4 2 3 3 2" xfId="26635"/>
    <cellStyle name="Vejica 2 2 5 4 2 3 4" xfId="16735"/>
    <cellStyle name="Vejica 2 2 5 4 2 4" xfId="2617"/>
    <cellStyle name="Vejica 2 2 5 4 2 4 2" xfId="19559"/>
    <cellStyle name="Vejica 2 2 5 4 2 5" xfId="6843"/>
    <cellStyle name="Vejica 2 2 5 4 2 5 2" xfId="21001"/>
    <cellStyle name="Vejica 2 2 5 4 2 6" xfId="11069"/>
    <cellStyle name="Vejica 2 2 5 4 2 6 2" xfId="25227"/>
    <cellStyle name="Vejica 2 2 5 4 2 7" xfId="15327"/>
    <cellStyle name="Vejica 2 2 5 4 3" xfId="4729"/>
    <cellStyle name="Vejica 2 2 5 4 3 2" xfId="8955"/>
    <cellStyle name="Vejica 2 2 5 4 3 2 2" xfId="23113"/>
    <cellStyle name="Vejica 2 2 5 4 3 3" xfId="13181"/>
    <cellStyle name="Vejica 2 2 5 4 3 3 2" xfId="27339"/>
    <cellStyle name="Vejica 2 2 5 4 3 4" xfId="17439"/>
    <cellStyle name="Vejica 2 2 5 4 4" xfId="3321"/>
    <cellStyle name="Vejica 2 2 5 4 4 2" xfId="7547"/>
    <cellStyle name="Vejica 2 2 5 4 4 2 2" xfId="21705"/>
    <cellStyle name="Vejica 2 2 5 4 4 3" xfId="11773"/>
    <cellStyle name="Vejica 2 2 5 4 4 3 2" xfId="25931"/>
    <cellStyle name="Vejica 2 2 5 4 4 4" xfId="16031"/>
    <cellStyle name="Vejica 2 2 5 4 5" xfId="1913"/>
    <cellStyle name="Vejica 2 2 5 4 5 2" xfId="18855"/>
    <cellStyle name="Vejica 2 2 5 4 6" xfId="6139"/>
    <cellStyle name="Vejica 2 2 5 4 6 2" xfId="20297"/>
    <cellStyle name="Vejica 2 2 5 4 7" xfId="10365"/>
    <cellStyle name="Vejica 2 2 5 4 7 2" xfId="24523"/>
    <cellStyle name="Vejica 2 2 5 4 8" xfId="14623"/>
    <cellStyle name="Vejica 2 2 5 5" xfId="820"/>
    <cellStyle name="Vejica 2 2 5 5 2" xfId="5081"/>
    <cellStyle name="Vejica 2 2 5 5 2 2" xfId="9307"/>
    <cellStyle name="Vejica 2 2 5 5 2 2 2" xfId="23465"/>
    <cellStyle name="Vejica 2 2 5 5 2 3" xfId="13533"/>
    <cellStyle name="Vejica 2 2 5 5 2 3 2" xfId="27691"/>
    <cellStyle name="Vejica 2 2 5 5 2 4" xfId="17791"/>
    <cellStyle name="Vejica 2 2 5 5 3" xfId="3673"/>
    <cellStyle name="Vejica 2 2 5 5 3 2" xfId="7899"/>
    <cellStyle name="Vejica 2 2 5 5 3 2 2" xfId="22057"/>
    <cellStyle name="Vejica 2 2 5 5 3 3" xfId="12125"/>
    <cellStyle name="Vejica 2 2 5 5 3 3 2" xfId="26283"/>
    <cellStyle name="Vejica 2 2 5 5 3 4" xfId="16383"/>
    <cellStyle name="Vejica 2 2 5 5 4" xfId="2265"/>
    <cellStyle name="Vejica 2 2 5 5 4 2" xfId="19207"/>
    <cellStyle name="Vejica 2 2 5 5 5" xfId="6491"/>
    <cellStyle name="Vejica 2 2 5 5 5 2" xfId="20649"/>
    <cellStyle name="Vejica 2 2 5 5 6" xfId="10717"/>
    <cellStyle name="Vejica 2 2 5 5 6 2" xfId="24875"/>
    <cellStyle name="Vejica 2 2 5 5 7" xfId="14975"/>
    <cellStyle name="Vejica 2 2 5 6" xfId="4345"/>
    <cellStyle name="Vejica 2 2 5 6 2" xfId="8571"/>
    <cellStyle name="Vejica 2 2 5 6 2 2" xfId="22729"/>
    <cellStyle name="Vejica 2 2 5 6 3" xfId="12797"/>
    <cellStyle name="Vejica 2 2 5 6 3 2" xfId="26955"/>
    <cellStyle name="Vejica 2 2 5 6 4" xfId="17055"/>
    <cellStyle name="Vejica 2 2 5 7" xfId="2937"/>
    <cellStyle name="Vejica 2 2 5 7 2" xfId="7163"/>
    <cellStyle name="Vejica 2 2 5 7 2 2" xfId="21321"/>
    <cellStyle name="Vejica 2 2 5 7 3" xfId="11389"/>
    <cellStyle name="Vejica 2 2 5 7 3 2" xfId="25547"/>
    <cellStyle name="Vejica 2 2 5 7 4" xfId="15647"/>
    <cellStyle name="Vejica 2 2 5 8" xfId="1497"/>
    <cellStyle name="Vejica 2 2 5 8 2" xfId="18439"/>
    <cellStyle name="Vejica 2 2 5 9" xfId="5723"/>
    <cellStyle name="Vejica 2 2 5 9 2" xfId="19881"/>
    <cellStyle name="Vejica 2 2 6" xfId="115"/>
    <cellStyle name="Vejica 2 2 6 10" xfId="14271"/>
    <cellStyle name="Vejica 2 2 6 2" xfId="275"/>
    <cellStyle name="Vejica 2 2 6 2 2" xfId="628"/>
    <cellStyle name="Vejica 2 2 6 2 2 2" xfId="1332"/>
    <cellStyle name="Vejica 2 2 6 2 2 2 2" xfId="5593"/>
    <cellStyle name="Vejica 2 2 6 2 2 2 2 2" xfId="9819"/>
    <cellStyle name="Vejica 2 2 6 2 2 2 2 2 2" xfId="23977"/>
    <cellStyle name="Vejica 2 2 6 2 2 2 2 3" xfId="14045"/>
    <cellStyle name="Vejica 2 2 6 2 2 2 2 3 2" xfId="28203"/>
    <cellStyle name="Vejica 2 2 6 2 2 2 2 4" xfId="18303"/>
    <cellStyle name="Vejica 2 2 6 2 2 2 3" xfId="4185"/>
    <cellStyle name="Vejica 2 2 6 2 2 2 3 2" xfId="8411"/>
    <cellStyle name="Vejica 2 2 6 2 2 2 3 2 2" xfId="22569"/>
    <cellStyle name="Vejica 2 2 6 2 2 2 3 3" xfId="12637"/>
    <cellStyle name="Vejica 2 2 6 2 2 2 3 3 2" xfId="26795"/>
    <cellStyle name="Vejica 2 2 6 2 2 2 3 4" xfId="16895"/>
    <cellStyle name="Vejica 2 2 6 2 2 2 4" xfId="2777"/>
    <cellStyle name="Vejica 2 2 6 2 2 2 4 2" xfId="19719"/>
    <cellStyle name="Vejica 2 2 6 2 2 2 5" xfId="7003"/>
    <cellStyle name="Vejica 2 2 6 2 2 2 5 2" xfId="21161"/>
    <cellStyle name="Vejica 2 2 6 2 2 2 6" xfId="11229"/>
    <cellStyle name="Vejica 2 2 6 2 2 2 6 2" xfId="25387"/>
    <cellStyle name="Vejica 2 2 6 2 2 2 7" xfId="15487"/>
    <cellStyle name="Vejica 2 2 6 2 2 3" xfId="4889"/>
    <cellStyle name="Vejica 2 2 6 2 2 3 2" xfId="9115"/>
    <cellStyle name="Vejica 2 2 6 2 2 3 2 2" xfId="23273"/>
    <cellStyle name="Vejica 2 2 6 2 2 3 3" xfId="13341"/>
    <cellStyle name="Vejica 2 2 6 2 2 3 3 2" xfId="27499"/>
    <cellStyle name="Vejica 2 2 6 2 2 3 4" xfId="17599"/>
    <cellStyle name="Vejica 2 2 6 2 2 4" xfId="3481"/>
    <cellStyle name="Vejica 2 2 6 2 2 4 2" xfId="7707"/>
    <cellStyle name="Vejica 2 2 6 2 2 4 2 2" xfId="21865"/>
    <cellStyle name="Vejica 2 2 6 2 2 4 3" xfId="11933"/>
    <cellStyle name="Vejica 2 2 6 2 2 4 3 2" xfId="26091"/>
    <cellStyle name="Vejica 2 2 6 2 2 4 4" xfId="16191"/>
    <cellStyle name="Vejica 2 2 6 2 2 5" xfId="2073"/>
    <cellStyle name="Vejica 2 2 6 2 2 5 2" xfId="19015"/>
    <cellStyle name="Vejica 2 2 6 2 2 6" xfId="6299"/>
    <cellStyle name="Vejica 2 2 6 2 2 6 2" xfId="20457"/>
    <cellStyle name="Vejica 2 2 6 2 2 7" xfId="10525"/>
    <cellStyle name="Vejica 2 2 6 2 2 7 2" xfId="24683"/>
    <cellStyle name="Vejica 2 2 6 2 2 8" xfId="14783"/>
    <cellStyle name="Vejica 2 2 6 2 3" xfId="980"/>
    <cellStyle name="Vejica 2 2 6 2 3 2" xfId="5241"/>
    <cellStyle name="Vejica 2 2 6 2 3 2 2" xfId="9467"/>
    <cellStyle name="Vejica 2 2 6 2 3 2 2 2" xfId="23625"/>
    <cellStyle name="Vejica 2 2 6 2 3 2 3" xfId="13693"/>
    <cellStyle name="Vejica 2 2 6 2 3 2 3 2" xfId="27851"/>
    <cellStyle name="Vejica 2 2 6 2 3 2 4" xfId="17951"/>
    <cellStyle name="Vejica 2 2 6 2 3 3" xfId="3833"/>
    <cellStyle name="Vejica 2 2 6 2 3 3 2" xfId="8059"/>
    <cellStyle name="Vejica 2 2 6 2 3 3 2 2" xfId="22217"/>
    <cellStyle name="Vejica 2 2 6 2 3 3 3" xfId="12285"/>
    <cellStyle name="Vejica 2 2 6 2 3 3 3 2" xfId="26443"/>
    <cellStyle name="Vejica 2 2 6 2 3 3 4" xfId="16543"/>
    <cellStyle name="Vejica 2 2 6 2 3 4" xfId="2425"/>
    <cellStyle name="Vejica 2 2 6 2 3 4 2" xfId="19367"/>
    <cellStyle name="Vejica 2 2 6 2 3 5" xfId="6651"/>
    <cellStyle name="Vejica 2 2 6 2 3 5 2" xfId="20809"/>
    <cellStyle name="Vejica 2 2 6 2 3 6" xfId="10877"/>
    <cellStyle name="Vejica 2 2 6 2 3 6 2" xfId="25035"/>
    <cellStyle name="Vejica 2 2 6 2 3 7" xfId="15135"/>
    <cellStyle name="Vejica 2 2 6 2 4" xfId="4537"/>
    <cellStyle name="Vejica 2 2 6 2 4 2" xfId="8763"/>
    <cellStyle name="Vejica 2 2 6 2 4 2 2" xfId="22921"/>
    <cellStyle name="Vejica 2 2 6 2 4 3" xfId="12989"/>
    <cellStyle name="Vejica 2 2 6 2 4 3 2" xfId="27147"/>
    <cellStyle name="Vejica 2 2 6 2 4 4" xfId="17247"/>
    <cellStyle name="Vejica 2 2 6 2 5" xfId="3129"/>
    <cellStyle name="Vejica 2 2 6 2 5 2" xfId="7355"/>
    <cellStyle name="Vejica 2 2 6 2 5 2 2" xfId="21513"/>
    <cellStyle name="Vejica 2 2 6 2 5 3" xfId="11581"/>
    <cellStyle name="Vejica 2 2 6 2 5 3 2" xfId="25739"/>
    <cellStyle name="Vejica 2 2 6 2 5 4" xfId="15839"/>
    <cellStyle name="Vejica 2 2 6 2 6" xfId="1721"/>
    <cellStyle name="Vejica 2 2 6 2 6 2" xfId="18663"/>
    <cellStyle name="Vejica 2 2 6 2 7" xfId="5947"/>
    <cellStyle name="Vejica 2 2 6 2 7 2" xfId="20105"/>
    <cellStyle name="Vejica 2 2 6 2 8" xfId="10173"/>
    <cellStyle name="Vejica 2 2 6 2 8 2" xfId="24331"/>
    <cellStyle name="Vejica 2 2 6 2 9" xfId="14431"/>
    <cellStyle name="Vejica 2 2 6 3" xfId="500"/>
    <cellStyle name="Vejica 2 2 6 3 2" xfId="1204"/>
    <cellStyle name="Vejica 2 2 6 3 2 2" xfId="5465"/>
    <cellStyle name="Vejica 2 2 6 3 2 2 2" xfId="9691"/>
    <cellStyle name="Vejica 2 2 6 3 2 2 2 2" xfId="23849"/>
    <cellStyle name="Vejica 2 2 6 3 2 2 3" xfId="13917"/>
    <cellStyle name="Vejica 2 2 6 3 2 2 3 2" xfId="28075"/>
    <cellStyle name="Vejica 2 2 6 3 2 2 4" xfId="18175"/>
    <cellStyle name="Vejica 2 2 6 3 2 3" xfId="4057"/>
    <cellStyle name="Vejica 2 2 6 3 2 3 2" xfId="8283"/>
    <cellStyle name="Vejica 2 2 6 3 2 3 2 2" xfId="22441"/>
    <cellStyle name="Vejica 2 2 6 3 2 3 3" xfId="12509"/>
    <cellStyle name="Vejica 2 2 6 3 2 3 3 2" xfId="26667"/>
    <cellStyle name="Vejica 2 2 6 3 2 3 4" xfId="16767"/>
    <cellStyle name="Vejica 2 2 6 3 2 4" xfId="2649"/>
    <cellStyle name="Vejica 2 2 6 3 2 4 2" xfId="19591"/>
    <cellStyle name="Vejica 2 2 6 3 2 5" xfId="6875"/>
    <cellStyle name="Vejica 2 2 6 3 2 5 2" xfId="21033"/>
    <cellStyle name="Vejica 2 2 6 3 2 6" xfId="11101"/>
    <cellStyle name="Vejica 2 2 6 3 2 6 2" xfId="25259"/>
    <cellStyle name="Vejica 2 2 6 3 2 7" xfId="15359"/>
    <cellStyle name="Vejica 2 2 6 3 3" xfId="4761"/>
    <cellStyle name="Vejica 2 2 6 3 3 2" xfId="8987"/>
    <cellStyle name="Vejica 2 2 6 3 3 2 2" xfId="23145"/>
    <cellStyle name="Vejica 2 2 6 3 3 3" xfId="13213"/>
    <cellStyle name="Vejica 2 2 6 3 3 3 2" xfId="27371"/>
    <cellStyle name="Vejica 2 2 6 3 3 4" xfId="17471"/>
    <cellStyle name="Vejica 2 2 6 3 4" xfId="3353"/>
    <cellStyle name="Vejica 2 2 6 3 4 2" xfId="7579"/>
    <cellStyle name="Vejica 2 2 6 3 4 2 2" xfId="21737"/>
    <cellStyle name="Vejica 2 2 6 3 4 3" xfId="11805"/>
    <cellStyle name="Vejica 2 2 6 3 4 3 2" xfId="25963"/>
    <cellStyle name="Vejica 2 2 6 3 4 4" xfId="16063"/>
    <cellStyle name="Vejica 2 2 6 3 5" xfId="1945"/>
    <cellStyle name="Vejica 2 2 6 3 5 2" xfId="18887"/>
    <cellStyle name="Vejica 2 2 6 3 6" xfId="6171"/>
    <cellStyle name="Vejica 2 2 6 3 6 2" xfId="20329"/>
    <cellStyle name="Vejica 2 2 6 3 7" xfId="10397"/>
    <cellStyle name="Vejica 2 2 6 3 7 2" xfId="24555"/>
    <cellStyle name="Vejica 2 2 6 3 8" xfId="14655"/>
    <cellStyle name="Vejica 2 2 6 4" xfId="852"/>
    <cellStyle name="Vejica 2 2 6 4 2" xfId="5113"/>
    <cellStyle name="Vejica 2 2 6 4 2 2" xfId="9339"/>
    <cellStyle name="Vejica 2 2 6 4 2 2 2" xfId="23497"/>
    <cellStyle name="Vejica 2 2 6 4 2 3" xfId="13565"/>
    <cellStyle name="Vejica 2 2 6 4 2 3 2" xfId="27723"/>
    <cellStyle name="Vejica 2 2 6 4 2 4" xfId="17823"/>
    <cellStyle name="Vejica 2 2 6 4 3" xfId="3705"/>
    <cellStyle name="Vejica 2 2 6 4 3 2" xfId="7931"/>
    <cellStyle name="Vejica 2 2 6 4 3 2 2" xfId="22089"/>
    <cellStyle name="Vejica 2 2 6 4 3 3" xfId="12157"/>
    <cellStyle name="Vejica 2 2 6 4 3 3 2" xfId="26315"/>
    <cellStyle name="Vejica 2 2 6 4 3 4" xfId="16415"/>
    <cellStyle name="Vejica 2 2 6 4 4" xfId="2297"/>
    <cellStyle name="Vejica 2 2 6 4 4 2" xfId="19239"/>
    <cellStyle name="Vejica 2 2 6 4 5" xfId="6523"/>
    <cellStyle name="Vejica 2 2 6 4 5 2" xfId="20681"/>
    <cellStyle name="Vejica 2 2 6 4 6" xfId="10749"/>
    <cellStyle name="Vejica 2 2 6 4 6 2" xfId="24907"/>
    <cellStyle name="Vejica 2 2 6 4 7" xfId="15007"/>
    <cellStyle name="Vejica 2 2 6 5" xfId="4377"/>
    <cellStyle name="Vejica 2 2 6 5 2" xfId="8603"/>
    <cellStyle name="Vejica 2 2 6 5 2 2" xfId="22761"/>
    <cellStyle name="Vejica 2 2 6 5 3" xfId="12829"/>
    <cellStyle name="Vejica 2 2 6 5 3 2" xfId="26987"/>
    <cellStyle name="Vejica 2 2 6 5 4" xfId="17087"/>
    <cellStyle name="Vejica 2 2 6 6" xfId="2969"/>
    <cellStyle name="Vejica 2 2 6 6 2" xfId="7195"/>
    <cellStyle name="Vejica 2 2 6 6 2 2" xfId="21353"/>
    <cellStyle name="Vejica 2 2 6 6 3" xfId="11421"/>
    <cellStyle name="Vejica 2 2 6 6 3 2" xfId="25579"/>
    <cellStyle name="Vejica 2 2 6 6 4" xfId="15679"/>
    <cellStyle name="Vejica 2 2 6 7" xfId="1561"/>
    <cellStyle name="Vejica 2 2 6 7 2" xfId="18503"/>
    <cellStyle name="Vejica 2 2 6 8" xfId="5787"/>
    <cellStyle name="Vejica 2 2 6 8 2" xfId="19945"/>
    <cellStyle name="Vejica 2 2 6 9" xfId="10013"/>
    <cellStyle name="Vejica 2 2 6 9 2" xfId="24171"/>
    <cellStyle name="Vejica 2 2 7" xfId="45"/>
    <cellStyle name="Vejica 2 2 7 10" xfId="14239"/>
    <cellStyle name="Vejica 2 2 7 2" xfId="211"/>
    <cellStyle name="Vejica 2 2 7 2 2" xfId="564"/>
    <cellStyle name="Vejica 2 2 7 2 2 2" xfId="1268"/>
    <cellStyle name="Vejica 2 2 7 2 2 2 2" xfId="5529"/>
    <cellStyle name="Vejica 2 2 7 2 2 2 2 2" xfId="9755"/>
    <cellStyle name="Vejica 2 2 7 2 2 2 2 2 2" xfId="23913"/>
    <cellStyle name="Vejica 2 2 7 2 2 2 2 3" xfId="13981"/>
    <cellStyle name="Vejica 2 2 7 2 2 2 2 3 2" xfId="28139"/>
    <cellStyle name="Vejica 2 2 7 2 2 2 2 4" xfId="18239"/>
    <cellStyle name="Vejica 2 2 7 2 2 2 3" xfId="4121"/>
    <cellStyle name="Vejica 2 2 7 2 2 2 3 2" xfId="8347"/>
    <cellStyle name="Vejica 2 2 7 2 2 2 3 2 2" xfId="22505"/>
    <cellStyle name="Vejica 2 2 7 2 2 2 3 3" xfId="12573"/>
    <cellStyle name="Vejica 2 2 7 2 2 2 3 3 2" xfId="26731"/>
    <cellStyle name="Vejica 2 2 7 2 2 2 3 4" xfId="16831"/>
    <cellStyle name="Vejica 2 2 7 2 2 2 4" xfId="2713"/>
    <cellStyle name="Vejica 2 2 7 2 2 2 4 2" xfId="19655"/>
    <cellStyle name="Vejica 2 2 7 2 2 2 5" xfId="6939"/>
    <cellStyle name="Vejica 2 2 7 2 2 2 5 2" xfId="21097"/>
    <cellStyle name="Vejica 2 2 7 2 2 2 6" xfId="11165"/>
    <cellStyle name="Vejica 2 2 7 2 2 2 6 2" xfId="25323"/>
    <cellStyle name="Vejica 2 2 7 2 2 2 7" xfId="15423"/>
    <cellStyle name="Vejica 2 2 7 2 2 3" xfId="4825"/>
    <cellStyle name="Vejica 2 2 7 2 2 3 2" xfId="9051"/>
    <cellStyle name="Vejica 2 2 7 2 2 3 2 2" xfId="23209"/>
    <cellStyle name="Vejica 2 2 7 2 2 3 3" xfId="13277"/>
    <cellStyle name="Vejica 2 2 7 2 2 3 3 2" xfId="27435"/>
    <cellStyle name="Vejica 2 2 7 2 2 3 4" xfId="17535"/>
    <cellStyle name="Vejica 2 2 7 2 2 4" xfId="3417"/>
    <cellStyle name="Vejica 2 2 7 2 2 4 2" xfId="7643"/>
    <cellStyle name="Vejica 2 2 7 2 2 4 2 2" xfId="21801"/>
    <cellStyle name="Vejica 2 2 7 2 2 4 3" xfId="11869"/>
    <cellStyle name="Vejica 2 2 7 2 2 4 3 2" xfId="26027"/>
    <cellStyle name="Vejica 2 2 7 2 2 4 4" xfId="16127"/>
    <cellStyle name="Vejica 2 2 7 2 2 5" xfId="2009"/>
    <cellStyle name="Vejica 2 2 7 2 2 5 2" xfId="18951"/>
    <cellStyle name="Vejica 2 2 7 2 2 6" xfId="6235"/>
    <cellStyle name="Vejica 2 2 7 2 2 6 2" xfId="20393"/>
    <cellStyle name="Vejica 2 2 7 2 2 7" xfId="10461"/>
    <cellStyle name="Vejica 2 2 7 2 2 7 2" xfId="24619"/>
    <cellStyle name="Vejica 2 2 7 2 2 8" xfId="14719"/>
    <cellStyle name="Vejica 2 2 7 2 3" xfId="916"/>
    <cellStyle name="Vejica 2 2 7 2 3 2" xfId="5177"/>
    <cellStyle name="Vejica 2 2 7 2 3 2 2" xfId="9403"/>
    <cellStyle name="Vejica 2 2 7 2 3 2 2 2" xfId="23561"/>
    <cellStyle name="Vejica 2 2 7 2 3 2 3" xfId="13629"/>
    <cellStyle name="Vejica 2 2 7 2 3 2 3 2" xfId="27787"/>
    <cellStyle name="Vejica 2 2 7 2 3 2 4" xfId="17887"/>
    <cellStyle name="Vejica 2 2 7 2 3 3" xfId="3769"/>
    <cellStyle name="Vejica 2 2 7 2 3 3 2" xfId="7995"/>
    <cellStyle name="Vejica 2 2 7 2 3 3 2 2" xfId="22153"/>
    <cellStyle name="Vejica 2 2 7 2 3 3 3" xfId="12221"/>
    <cellStyle name="Vejica 2 2 7 2 3 3 3 2" xfId="26379"/>
    <cellStyle name="Vejica 2 2 7 2 3 3 4" xfId="16479"/>
    <cellStyle name="Vejica 2 2 7 2 3 4" xfId="2361"/>
    <cellStyle name="Vejica 2 2 7 2 3 4 2" xfId="19303"/>
    <cellStyle name="Vejica 2 2 7 2 3 5" xfId="6587"/>
    <cellStyle name="Vejica 2 2 7 2 3 5 2" xfId="20745"/>
    <cellStyle name="Vejica 2 2 7 2 3 6" xfId="10813"/>
    <cellStyle name="Vejica 2 2 7 2 3 6 2" xfId="24971"/>
    <cellStyle name="Vejica 2 2 7 2 3 7" xfId="15071"/>
    <cellStyle name="Vejica 2 2 7 2 4" xfId="4473"/>
    <cellStyle name="Vejica 2 2 7 2 4 2" xfId="8699"/>
    <cellStyle name="Vejica 2 2 7 2 4 2 2" xfId="22857"/>
    <cellStyle name="Vejica 2 2 7 2 4 3" xfId="12925"/>
    <cellStyle name="Vejica 2 2 7 2 4 3 2" xfId="27083"/>
    <cellStyle name="Vejica 2 2 7 2 4 4" xfId="17183"/>
    <cellStyle name="Vejica 2 2 7 2 5" xfId="3065"/>
    <cellStyle name="Vejica 2 2 7 2 5 2" xfId="7291"/>
    <cellStyle name="Vejica 2 2 7 2 5 2 2" xfId="21449"/>
    <cellStyle name="Vejica 2 2 7 2 5 3" xfId="11517"/>
    <cellStyle name="Vejica 2 2 7 2 5 3 2" xfId="25675"/>
    <cellStyle name="Vejica 2 2 7 2 5 4" xfId="15775"/>
    <cellStyle name="Vejica 2 2 7 2 6" xfId="1657"/>
    <cellStyle name="Vejica 2 2 7 2 6 2" xfId="18599"/>
    <cellStyle name="Vejica 2 2 7 2 7" xfId="5883"/>
    <cellStyle name="Vejica 2 2 7 2 7 2" xfId="20041"/>
    <cellStyle name="Vejica 2 2 7 2 8" xfId="10109"/>
    <cellStyle name="Vejica 2 2 7 2 8 2" xfId="24267"/>
    <cellStyle name="Vejica 2 2 7 2 9" xfId="14367"/>
    <cellStyle name="Vejica 2 2 7 3" xfId="436"/>
    <cellStyle name="Vejica 2 2 7 3 2" xfId="1140"/>
    <cellStyle name="Vejica 2 2 7 3 2 2" xfId="5401"/>
    <cellStyle name="Vejica 2 2 7 3 2 2 2" xfId="9627"/>
    <cellStyle name="Vejica 2 2 7 3 2 2 2 2" xfId="23785"/>
    <cellStyle name="Vejica 2 2 7 3 2 2 3" xfId="13853"/>
    <cellStyle name="Vejica 2 2 7 3 2 2 3 2" xfId="28011"/>
    <cellStyle name="Vejica 2 2 7 3 2 2 4" xfId="18111"/>
    <cellStyle name="Vejica 2 2 7 3 2 3" xfId="3993"/>
    <cellStyle name="Vejica 2 2 7 3 2 3 2" xfId="8219"/>
    <cellStyle name="Vejica 2 2 7 3 2 3 2 2" xfId="22377"/>
    <cellStyle name="Vejica 2 2 7 3 2 3 3" xfId="12445"/>
    <cellStyle name="Vejica 2 2 7 3 2 3 3 2" xfId="26603"/>
    <cellStyle name="Vejica 2 2 7 3 2 3 4" xfId="16703"/>
    <cellStyle name="Vejica 2 2 7 3 2 4" xfId="2585"/>
    <cellStyle name="Vejica 2 2 7 3 2 4 2" xfId="19527"/>
    <cellStyle name="Vejica 2 2 7 3 2 5" xfId="6811"/>
    <cellStyle name="Vejica 2 2 7 3 2 5 2" xfId="20969"/>
    <cellStyle name="Vejica 2 2 7 3 2 6" xfId="11037"/>
    <cellStyle name="Vejica 2 2 7 3 2 6 2" xfId="25195"/>
    <cellStyle name="Vejica 2 2 7 3 2 7" xfId="15295"/>
    <cellStyle name="Vejica 2 2 7 3 3" xfId="4697"/>
    <cellStyle name="Vejica 2 2 7 3 3 2" xfId="8923"/>
    <cellStyle name="Vejica 2 2 7 3 3 2 2" xfId="23081"/>
    <cellStyle name="Vejica 2 2 7 3 3 3" xfId="13149"/>
    <cellStyle name="Vejica 2 2 7 3 3 3 2" xfId="27307"/>
    <cellStyle name="Vejica 2 2 7 3 3 4" xfId="17407"/>
    <cellStyle name="Vejica 2 2 7 3 4" xfId="3289"/>
    <cellStyle name="Vejica 2 2 7 3 4 2" xfId="7515"/>
    <cellStyle name="Vejica 2 2 7 3 4 2 2" xfId="21673"/>
    <cellStyle name="Vejica 2 2 7 3 4 3" xfId="11741"/>
    <cellStyle name="Vejica 2 2 7 3 4 3 2" xfId="25899"/>
    <cellStyle name="Vejica 2 2 7 3 4 4" xfId="15999"/>
    <cellStyle name="Vejica 2 2 7 3 5" xfId="1881"/>
    <cellStyle name="Vejica 2 2 7 3 5 2" xfId="18823"/>
    <cellStyle name="Vejica 2 2 7 3 6" xfId="6107"/>
    <cellStyle name="Vejica 2 2 7 3 6 2" xfId="20265"/>
    <cellStyle name="Vejica 2 2 7 3 7" xfId="10333"/>
    <cellStyle name="Vejica 2 2 7 3 7 2" xfId="24491"/>
    <cellStyle name="Vejica 2 2 7 3 8" xfId="14591"/>
    <cellStyle name="Vejica 2 2 7 4" xfId="788"/>
    <cellStyle name="Vejica 2 2 7 4 2" xfId="5049"/>
    <cellStyle name="Vejica 2 2 7 4 2 2" xfId="9275"/>
    <cellStyle name="Vejica 2 2 7 4 2 2 2" xfId="23433"/>
    <cellStyle name="Vejica 2 2 7 4 2 3" xfId="13501"/>
    <cellStyle name="Vejica 2 2 7 4 2 3 2" xfId="27659"/>
    <cellStyle name="Vejica 2 2 7 4 2 4" xfId="17759"/>
    <cellStyle name="Vejica 2 2 7 4 3" xfId="3641"/>
    <cellStyle name="Vejica 2 2 7 4 3 2" xfId="7867"/>
    <cellStyle name="Vejica 2 2 7 4 3 2 2" xfId="22025"/>
    <cellStyle name="Vejica 2 2 7 4 3 3" xfId="12093"/>
    <cellStyle name="Vejica 2 2 7 4 3 3 2" xfId="26251"/>
    <cellStyle name="Vejica 2 2 7 4 3 4" xfId="16351"/>
    <cellStyle name="Vejica 2 2 7 4 4" xfId="2233"/>
    <cellStyle name="Vejica 2 2 7 4 4 2" xfId="19175"/>
    <cellStyle name="Vejica 2 2 7 4 5" xfId="6459"/>
    <cellStyle name="Vejica 2 2 7 4 5 2" xfId="20617"/>
    <cellStyle name="Vejica 2 2 7 4 6" xfId="10685"/>
    <cellStyle name="Vejica 2 2 7 4 6 2" xfId="24843"/>
    <cellStyle name="Vejica 2 2 7 4 7" xfId="14943"/>
    <cellStyle name="Vejica 2 2 7 5" xfId="4313"/>
    <cellStyle name="Vejica 2 2 7 5 2" xfId="8539"/>
    <cellStyle name="Vejica 2 2 7 5 2 2" xfId="22697"/>
    <cellStyle name="Vejica 2 2 7 5 3" xfId="12765"/>
    <cellStyle name="Vejica 2 2 7 5 3 2" xfId="26923"/>
    <cellStyle name="Vejica 2 2 7 5 4" xfId="17023"/>
    <cellStyle name="Vejica 2 2 7 6" xfId="2905"/>
    <cellStyle name="Vejica 2 2 7 6 2" xfId="7131"/>
    <cellStyle name="Vejica 2 2 7 6 2 2" xfId="21289"/>
    <cellStyle name="Vejica 2 2 7 6 3" xfId="11357"/>
    <cellStyle name="Vejica 2 2 7 6 3 2" xfId="25515"/>
    <cellStyle name="Vejica 2 2 7 6 4" xfId="15615"/>
    <cellStyle name="Vejica 2 2 7 7" xfId="1529"/>
    <cellStyle name="Vejica 2 2 7 7 2" xfId="18471"/>
    <cellStyle name="Vejica 2 2 7 8" xfId="5755"/>
    <cellStyle name="Vejica 2 2 7 8 2" xfId="19913"/>
    <cellStyle name="Vejica 2 2 7 9" xfId="9981"/>
    <cellStyle name="Vejica 2 2 7 9 2" xfId="24139"/>
    <cellStyle name="Vejica 2 2 8" xfId="145"/>
    <cellStyle name="Vejica 2 2 8 2" xfId="530"/>
    <cellStyle name="Vejica 2 2 8 2 2" xfId="1234"/>
    <cellStyle name="Vejica 2 2 8 2 2 2" xfId="5495"/>
    <cellStyle name="Vejica 2 2 8 2 2 2 2" xfId="9721"/>
    <cellStyle name="Vejica 2 2 8 2 2 2 2 2" xfId="23879"/>
    <cellStyle name="Vejica 2 2 8 2 2 2 3" xfId="13947"/>
    <cellStyle name="Vejica 2 2 8 2 2 2 3 2" xfId="28105"/>
    <cellStyle name="Vejica 2 2 8 2 2 2 4" xfId="18205"/>
    <cellStyle name="Vejica 2 2 8 2 2 3" xfId="4087"/>
    <cellStyle name="Vejica 2 2 8 2 2 3 2" xfId="8313"/>
    <cellStyle name="Vejica 2 2 8 2 2 3 2 2" xfId="22471"/>
    <cellStyle name="Vejica 2 2 8 2 2 3 3" xfId="12539"/>
    <cellStyle name="Vejica 2 2 8 2 2 3 3 2" xfId="26697"/>
    <cellStyle name="Vejica 2 2 8 2 2 3 4" xfId="16797"/>
    <cellStyle name="Vejica 2 2 8 2 2 4" xfId="2679"/>
    <cellStyle name="Vejica 2 2 8 2 2 4 2" xfId="19621"/>
    <cellStyle name="Vejica 2 2 8 2 2 5" xfId="6905"/>
    <cellStyle name="Vejica 2 2 8 2 2 5 2" xfId="21063"/>
    <cellStyle name="Vejica 2 2 8 2 2 6" xfId="11131"/>
    <cellStyle name="Vejica 2 2 8 2 2 6 2" xfId="25289"/>
    <cellStyle name="Vejica 2 2 8 2 2 7" xfId="15389"/>
    <cellStyle name="Vejica 2 2 8 2 3" xfId="4791"/>
    <cellStyle name="Vejica 2 2 8 2 3 2" xfId="9017"/>
    <cellStyle name="Vejica 2 2 8 2 3 2 2" xfId="23175"/>
    <cellStyle name="Vejica 2 2 8 2 3 3" xfId="13243"/>
    <cellStyle name="Vejica 2 2 8 2 3 3 2" xfId="27401"/>
    <cellStyle name="Vejica 2 2 8 2 3 4" xfId="17501"/>
    <cellStyle name="Vejica 2 2 8 2 4" xfId="3383"/>
    <cellStyle name="Vejica 2 2 8 2 4 2" xfId="7609"/>
    <cellStyle name="Vejica 2 2 8 2 4 2 2" xfId="21767"/>
    <cellStyle name="Vejica 2 2 8 2 4 3" xfId="11835"/>
    <cellStyle name="Vejica 2 2 8 2 4 3 2" xfId="25993"/>
    <cellStyle name="Vejica 2 2 8 2 4 4" xfId="16093"/>
    <cellStyle name="Vejica 2 2 8 2 5" xfId="1975"/>
    <cellStyle name="Vejica 2 2 8 2 5 2" xfId="18917"/>
    <cellStyle name="Vejica 2 2 8 2 6" xfId="6201"/>
    <cellStyle name="Vejica 2 2 8 2 6 2" xfId="20359"/>
    <cellStyle name="Vejica 2 2 8 2 7" xfId="10427"/>
    <cellStyle name="Vejica 2 2 8 2 7 2" xfId="24585"/>
    <cellStyle name="Vejica 2 2 8 2 8" xfId="14685"/>
    <cellStyle name="Vejica 2 2 8 3" xfId="882"/>
    <cellStyle name="Vejica 2 2 8 3 2" xfId="5143"/>
    <cellStyle name="Vejica 2 2 8 3 2 2" xfId="9369"/>
    <cellStyle name="Vejica 2 2 8 3 2 2 2" xfId="23527"/>
    <cellStyle name="Vejica 2 2 8 3 2 3" xfId="13595"/>
    <cellStyle name="Vejica 2 2 8 3 2 3 2" xfId="27753"/>
    <cellStyle name="Vejica 2 2 8 3 2 4" xfId="17853"/>
    <cellStyle name="Vejica 2 2 8 3 3" xfId="3735"/>
    <cellStyle name="Vejica 2 2 8 3 3 2" xfId="7961"/>
    <cellStyle name="Vejica 2 2 8 3 3 2 2" xfId="22119"/>
    <cellStyle name="Vejica 2 2 8 3 3 3" xfId="12187"/>
    <cellStyle name="Vejica 2 2 8 3 3 3 2" xfId="26345"/>
    <cellStyle name="Vejica 2 2 8 3 3 4" xfId="16445"/>
    <cellStyle name="Vejica 2 2 8 3 4" xfId="2327"/>
    <cellStyle name="Vejica 2 2 8 3 4 2" xfId="19269"/>
    <cellStyle name="Vejica 2 2 8 3 5" xfId="6553"/>
    <cellStyle name="Vejica 2 2 8 3 5 2" xfId="20711"/>
    <cellStyle name="Vejica 2 2 8 3 6" xfId="10779"/>
    <cellStyle name="Vejica 2 2 8 3 6 2" xfId="24937"/>
    <cellStyle name="Vejica 2 2 8 3 7" xfId="15037"/>
    <cellStyle name="Vejica 2 2 8 4" xfId="4407"/>
    <cellStyle name="Vejica 2 2 8 4 2" xfId="8633"/>
    <cellStyle name="Vejica 2 2 8 4 2 2" xfId="22791"/>
    <cellStyle name="Vejica 2 2 8 4 3" xfId="12859"/>
    <cellStyle name="Vejica 2 2 8 4 3 2" xfId="27017"/>
    <cellStyle name="Vejica 2 2 8 4 4" xfId="17117"/>
    <cellStyle name="Vejica 2 2 8 5" xfId="2999"/>
    <cellStyle name="Vejica 2 2 8 5 2" xfId="7225"/>
    <cellStyle name="Vejica 2 2 8 5 2 2" xfId="21383"/>
    <cellStyle name="Vejica 2 2 8 5 3" xfId="11451"/>
    <cellStyle name="Vejica 2 2 8 5 3 2" xfId="25609"/>
    <cellStyle name="Vejica 2 2 8 5 4" xfId="15709"/>
    <cellStyle name="Vejica 2 2 8 6" xfId="1591"/>
    <cellStyle name="Vejica 2 2 8 6 2" xfId="18533"/>
    <cellStyle name="Vejica 2 2 8 7" xfId="5817"/>
    <cellStyle name="Vejica 2 2 8 7 2" xfId="19975"/>
    <cellStyle name="Vejica 2 2 8 8" xfId="10043"/>
    <cellStyle name="Vejica 2 2 8 8 2" xfId="24201"/>
    <cellStyle name="Vejica 2 2 8 9" xfId="14301"/>
    <cellStyle name="Vejica 2 2 9" xfId="177"/>
    <cellStyle name="Vejica 2 2 9 2" xfId="402"/>
    <cellStyle name="Vejica 2 2 9 2 2" xfId="1106"/>
    <cellStyle name="Vejica 2 2 9 2 2 2" xfId="5367"/>
    <cellStyle name="Vejica 2 2 9 2 2 2 2" xfId="9593"/>
    <cellStyle name="Vejica 2 2 9 2 2 2 2 2" xfId="23751"/>
    <cellStyle name="Vejica 2 2 9 2 2 2 3" xfId="13819"/>
    <cellStyle name="Vejica 2 2 9 2 2 2 3 2" xfId="27977"/>
    <cellStyle name="Vejica 2 2 9 2 2 2 4" xfId="18077"/>
    <cellStyle name="Vejica 2 2 9 2 2 3" xfId="3959"/>
    <cellStyle name="Vejica 2 2 9 2 2 3 2" xfId="8185"/>
    <cellStyle name="Vejica 2 2 9 2 2 3 2 2" xfId="22343"/>
    <cellStyle name="Vejica 2 2 9 2 2 3 3" xfId="12411"/>
    <cellStyle name="Vejica 2 2 9 2 2 3 3 2" xfId="26569"/>
    <cellStyle name="Vejica 2 2 9 2 2 3 4" xfId="16669"/>
    <cellStyle name="Vejica 2 2 9 2 2 4" xfId="2551"/>
    <cellStyle name="Vejica 2 2 9 2 2 4 2" xfId="19493"/>
    <cellStyle name="Vejica 2 2 9 2 2 5" xfId="6777"/>
    <cellStyle name="Vejica 2 2 9 2 2 5 2" xfId="20935"/>
    <cellStyle name="Vejica 2 2 9 2 2 6" xfId="11003"/>
    <cellStyle name="Vejica 2 2 9 2 2 6 2" xfId="25161"/>
    <cellStyle name="Vejica 2 2 9 2 2 7" xfId="15261"/>
    <cellStyle name="Vejica 2 2 9 2 3" xfId="4663"/>
    <cellStyle name="Vejica 2 2 9 2 3 2" xfId="8889"/>
    <cellStyle name="Vejica 2 2 9 2 3 2 2" xfId="23047"/>
    <cellStyle name="Vejica 2 2 9 2 3 3" xfId="13115"/>
    <cellStyle name="Vejica 2 2 9 2 3 3 2" xfId="27273"/>
    <cellStyle name="Vejica 2 2 9 2 3 4" xfId="17373"/>
    <cellStyle name="Vejica 2 2 9 2 4" xfId="3255"/>
    <cellStyle name="Vejica 2 2 9 2 4 2" xfId="7481"/>
    <cellStyle name="Vejica 2 2 9 2 4 2 2" xfId="21639"/>
    <cellStyle name="Vejica 2 2 9 2 4 3" xfId="11707"/>
    <cellStyle name="Vejica 2 2 9 2 4 3 2" xfId="25865"/>
    <cellStyle name="Vejica 2 2 9 2 4 4" xfId="15965"/>
    <cellStyle name="Vejica 2 2 9 2 5" xfId="1847"/>
    <cellStyle name="Vejica 2 2 9 2 5 2" xfId="18789"/>
    <cellStyle name="Vejica 2 2 9 2 6" xfId="6073"/>
    <cellStyle name="Vejica 2 2 9 2 6 2" xfId="20231"/>
    <cellStyle name="Vejica 2 2 9 2 7" xfId="10299"/>
    <cellStyle name="Vejica 2 2 9 2 7 2" xfId="24457"/>
    <cellStyle name="Vejica 2 2 9 2 8" xfId="14557"/>
    <cellStyle name="Vejica 2 2 9 3" xfId="754"/>
    <cellStyle name="Vejica 2 2 9 3 2" xfId="5015"/>
    <cellStyle name="Vejica 2 2 9 3 2 2" xfId="9241"/>
    <cellStyle name="Vejica 2 2 9 3 2 2 2" xfId="23399"/>
    <cellStyle name="Vejica 2 2 9 3 2 3" xfId="13467"/>
    <cellStyle name="Vejica 2 2 9 3 2 3 2" xfId="27625"/>
    <cellStyle name="Vejica 2 2 9 3 2 4" xfId="17725"/>
    <cellStyle name="Vejica 2 2 9 3 3" xfId="3607"/>
    <cellStyle name="Vejica 2 2 9 3 3 2" xfId="7833"/>
    <cellStyle name="Vejica 2 2 9 3 3 2 2" xfId="21991"/>
    <cellStyle name="Vejica 2 2 9 3 3 3" xfId="12059"/>
    <cellStyle name="Vejica 2 2 9 3 3 3 2" xfId="26217"/>
    <cellStyle name="Vejica 2 2 9 3 3 4" xfId="16317"/>
    <cellStyle name="Vejica 2 2 9 3 4" xfId="2199"/>
    <cellStyle name="Vejica 2 2 9 3 4 2" xfId="19141"/>
    <cellStyle name="Vejica 2 2 9 3 5" xfId="6425"/>
    <cellStyle name="Vejica 2 2 9 3 5 2" xfId="20583"/>
    <cellStyle name="Vejica 2 2 9 3 6" xfId="10651"/>
    <cellStyle name="Vejica 2 2 9 3 6 2" xfId="24809"/>
    <cellStyle name="Vejica 2 2 9 3 7" xfId="14909"/>
    <cellStyle name="Vejica 2 2 9 4" xfId="4439"/>
    <cellStyle name="Vejica 2 2 9 4 2" xfId="8665"/>
    <cellStyle name="Vejica 2 2 9 4 2 2" xfId="22823"/>
    <cellStyle name="Vejica 2 2 9 4 3" xfId="12891"/>
    <cellStyle name="Vejica 2 2 9 4 3 2" xfId="27049"/>
    <cellStyle name="Vejica 2 2 9 4 4" xfId="17149"/>
    <cellStyle name="Vejica 2 2 9 5" xfId="3031"/>
    <cellStyle name="Vejica 2 2 9 5 2" xfId="7257"/>
    <cellStyle name="Vejica 2 2 9 5 2 2" xfId="21415"/>
    <cellStyle name="Vejica 2 2 9 5 3" xfId="11483"/>
    <cellStyle name="Vejica 2 2 9 5 3 2" xfId="25641"/>
    <cellStyle name="Vejica 2 2 9 5 4" xfId="15741"/>
    <cellStyle name="Vejica 2 2 9 6" xfId="1623"/>
    <cellStyle name="Vejica 2 2 9 6 2" xfId="18565"/>
    <cellStyle name="Vejica 2 2 9 7" xfId="5849"/>
    <cellStyle name="Vejica 2 2 9 7 2" xfId="20007"/>
    <cellStyle name="Vejica 2 2 9 8" xfId="10075"/>
    <cellStyle name="Vejica 2 2 9 8 2" xfId="24233"/>
    <cellStyle name="Vejica 2 2 9 9" xfId="14333"/>
    <cellStyle name="Vejica 2 20" xfId="14174"/>
    <cellStyle name="Vejica 2 3" xfId="12"/>
    <cellStyle name="Vejica 2 3 10" xfId="372"/>
    <cellStyle name="Vejica 2 3 10 2" xfId="1076"/>
    <cellStyle name="Vejica 2 3 10 2 2" xfId="5337"/>
    <cellStyle name="Vejica 2 3 10 2 2 2" xfId="9563"/>
    <cellStyle name="Vejica 2 3 10 2 2 2 2" xfId="23721"/>
    <cellStyle name="Vejica 2 3 10 2 2 3" xfId="13789"/>
    <cellStyle name="Vejica 2 3 10 2 2 3 2" xfId="27947"/>
    <cellStyle name="Vejica 2 3 10 2 2 4" xfId="18047"/>
    <cellStyle name="Vejica 2 3 10 2 3" xfId="3929"/>
    <cellStyle name="Vejica 2 3 10 2 3 2" xfId="8155"/>
    <cellStyle name="Vejica 2 3 10 2 3 2 2" xfId="22313"/>
    <cellStyle name="Vejica 2 3 10 2 3 3" xfId="12381"/>
    <cellStyle name="Vejica 2 3 10 2 3 3 2" xfId="26539"/>
    <cellStyle name="Vejica 2 3 10 2 3 4" xfId="16639"/>
    <cellStyle name="Vejica 2 3 10 2 4" xfId="2521"/>
    <cellStyle name="Vejica 2 3 10 2 4 2" xfId="19463"/>
    <cellStyle name="Vejica 2 3 10 2 5" xfId="6747"/>
    <cellStyle name="Vejica 2 3 10 2 5 2" xfId="20905"/>
    <cellStyle name="Vejica 2 3 10 2 6" xfId="10973"/>
    <cellStyle name="Vejica 2 3 10 2 6 2" xfId="25131"/>
    <cellStyle name="Vejica 2 3 10 2 7" xfId="15231"/>
    <cellStyle name="Vejica 2 3 10 3" xfId="4633"/>
    <cellStyle name="Vejica 2 3 10 3 2" xfId="8859"/>
    <cellStyle name="Vejica 2 3 10 3 2 2" xfId="23017"/>
    <cellStyle name="Vejica 2 3 10 3 3" xfId="13085"/>
    <cellStyle name="Vejica 2 3 10 3 3 2" xfId="27243"/>
    <cellStyle name="Vejica 2 3 10 3 4" xfId="17343"/>
    <cellStyle name="Vejica 2 3 10 4" xfId="3225"/>
    <cellStyle name="Vejica 2 3 10 4 2" xfId="7451"/>
    <cellStyle name="Vejica 2 3 10 4 2 2" xfId="21609"/>
    <cellStyle name="Vejica 2 3 10 4 3" xfId="11677"/>
    <cellStyle name="Vejica 2 3 10 4 3 2" xfId="25835"/>
    <cellStyle name="Vejica 2 3 10 4 4" xfId="15935"/>
    <cellStyle name="Vejica 2 3 10 5" xfId="1817"/>
    <cellStyle name="Vejica 2 3 10 5 2" xfId="18759"/>
    <cellStyle name="Vejica 2 3 10 6" xfId="6043"/>
    <cellStyle name="Vejica 2 3 10 6 2" xfId="20201"/>
    <cellStyle name="Vejica 2 3 10 7" xfId="10269"/>
    <cellStyle name="Vejica 2 3 10 7 2" xfId="24427"/>
    <cellStyle name="Vejica 2 3 10 8" xfId="14527"/>
    <cellStyle name="Vejica 2 3 11" xfId="724"/>
    <cellStyle name="Vejica 2 3 11 2" xfId="4985"/>
    <cellStyle name="Vejica 2 3 11 2 2" xfId="9211"/>
    <cellStyle name="Vejica 2 3 11 2 2 2" xfId="23369"/>
    <cellStyle name="Vejica 2 3 11 2 3" xfId="13437"/>
    <cellStyle name="Vejica 2 3 11 2 3 2" xfId="27595"/>
    <cellStyle name="Vejica 2 3 11 2 4" xfId="17695"/>
    <cellStyle name="Vejica 2 3 11 3" xfId="3577"/>
    <cellStyle name="Vejica 2 3 11 3 2" xfId="7803"/>
    <cellStyle name="Vejica 2 3 11 3 2 2" xfId="21961"/>
    <cellStyle name="Vejica 2 3 11 3 3" xfId="12029"/>
    <cellStyle name="Vejica 2 3 11 3 3 2" xfId="26187"/>
    <cellStyle name="Vejica 2 3 11 3 4" xfId="16287"/>
    <cellStyle name="Vejica 2 3 11 4" xfId="2169"/>
    <cellStyle name="Vejica 2 3 11 4 2" xfId="19111"/>
    <cellStyle name="Vejica 2 3 11 5" xfId="6395"/>
    <cellStyle name="Vejica 2 3 11 5 2" xfId="20553"/>
    <cellStyle name="Vejica 2 3 11 6" xfId="10621"/>
    <cellStyle name="Vejica 2 3 11 6 2" xfId="24779"/>
    <cellStyle name="Vejica 2 3 11 7" xfId="14879"/>
    <cellStyle name="Vejica 2 3 12" xfId="1430"/>
    <cellStyle name="Vejica 2 3 12 2" xfId="4281"/>
    <cellStyle name="Vejica 2 3 12 2 2" xfId="19815"/>
    <cellStyle name="Vejica 2 3 12 3" xfId="8507"/>
    <cellStyle name="Vejica 2 3 12 3 2" xfId="22665"/>
    <cellStyle name="Vejica 2 3 12 4" xfId="12733"/>
    <cellStyle name="Vejica 2 3 12 4 2" xfId="26891"/>
    <cellStyle name="Vejica 2 3 12 5" xfId="16991"/>
    <cellStyle name="Vejica 2 3 13" xfId="2873"/>
    <cellStyle name="Vejica 2 3 13 2" xfId="7099"/>
    <cellStyle name="Vejica 2 3 13 2 2" xfId="21257"/>
    <cellStyle name="Vejica 2 3 13 3" xfId="11325"/>
    <cellStyle name="Vejica 2 3 13 3 2" xfId="25483"/>
    <cellStyle name="Vejica 2 3 13 4" xfId="15583"/>
    <cellStyle name="Vejica 2 3 14" xfId="1467"/>
    <cellStyle name="Vejica 2 3 14 2" xfId="18409"/>
    <cellStyle name="Vejica 2 3 15" xfId="5693"/>
    <cellStyle name="Vejica 2 3 15 2" xfId="19851"/>
    <cellStyle name="Vejica 2 3 16" xfId="9919"/>
    <cellStyle name="Vejica 2 3 16 2" xfId="24077"/>
    <cellStyle name="Vejica 2 3 17" xfId="14143"/>
    <cellStyle name="Vejica 2 3 17 2" xfId="28301"/>
    <cellStyle name="Vejica 2 3 18" xfId="14177"/>
    <cellStyle name="Vejica 2 3 2" xfId="21"/>
    <cellStyle name="Vejica 2 3 2 10" xfId="732"/>
    <cellStyle name="Vejica 2 3 2 10 2" xfId="4993"/>
    <cellStyle name="Vejica 2 3 2 10 2 2" xfId="9219"/>
    <cellStyle name="Vejica 2 3 2 10 2 2 2" xfId="23377"/>
    <cellStyle name="Vejica 2 3 2 10 2 3" xfId="13445"/>
    <cellStyle name="Vejica 2 3 2 10 2 3 2" xfId="27603"/>
    <cellStyle name="Vejica 2 3 2 10 2 4" xfId="17703"/>
    <cellStyle name="Vejica 2 3 2 10 3" xfId="3585"/>
    <cellStyle name="Vejica 2 3 2 10 3 2" xfId="7811"/>
    <cellStyle name="Vejica 2 3 2 10 3 2 2" xfId="21969"/>
    <cellStyle name="Vejica 2 3 2 10 3 3" xfId="12037"/>
    <cellStyle name="Vejica 2 3 2 10 3 3 2" xfId="26195"/>
    <cellStyle name="Vejica 2 3 2 10 3 4" xfId="16295"/>
    <cellStyle name="Vejica 2 3 2 10 4" xfId="2177"/>
    <cellStyle name="Vejica 2 3 2 10 4 2" xfId="19119"/>
    <cellStyle name="Vejica 2 3 2 10 5" xfId="6403"/>
    <cellStyle name="Vejica 2 3 2 10 5 2" xfId="20561"/>
    <cellStyle name="Vejica 2 3 2 10 6" xfId="10629"/>
    <cellStyle name="Vejica 2 3 2 10 6 2" xfId="24787"/>
    <cellStyle name="Vejica 2 3 2 10 7" xfId="14887"/>
    <cellStyle name="Vejica 2 3 2 11" xfId="1438"/>
    <cellStyle name="Vejica 2 3 2 11 2" xfId="4289"/>
    <cellStyle name="Vejica 2 3 2 11 2 2" xfId="19823"/>
    <cellStyle name="Vejica 2 3 2 11 3" xfId="8515"/>
    <cellStyle name="Vejica 2 3 2 11 3 2" xfId="22673"/>
    <cellStyle name="Vejica 2 3 2 11 4" xfId="12741"/>
    <cellStyle name="Vejica 2 3 2 11 4 2" xfId="26899"/>
    <cellStyle name="Vejica 2 3 2 11 5" xfId="16999"/>
    <cellStyle name="Vejica 2 3 2 12" xfId="2881"/>
    <cellStyle name="Vejica 2 3 2 12 2" xfId="7107"/>
    <cellStyle name="Vejica 2 3 2 12 2 2" xfId="21265"/>
    <cellStyle name="Vejica 2 3 2 12 3" xfId="11333"/>
    <cellStyle name="Vejica 2 3 2 12 3 2" xfId="25491"/>
    <cellStyle name="Vejica 2 3 2 12 4" xfId="15591"/>
    <cellStyle name="Vejica 2 3 2 13" xfId="1475"/>
    <cellStyle name="Vejica 2 3 2 13 2" xfId="18417"/>
    <cellStyle name="Vejica 2 3 2 14" xfId="5701"/>
    <cellStyle name="Vejica 2 3 2 14 2" xfId="19859"/>
    <cellStyle name="Vejica 2 3 2 15" xfId="9927"/>
    <cellStyle name="Vejica 2 3 2 15 2" xfId="24085"/>
    <cellStyle name="Vejica 2 3 2 16" xfId="14151"/>
    <cellStyle name="Vejica 2 3 2 16 2" xfId="28309"/>
    <cellStyle name="Vejica 2 3 2 17" xfId="14185"/>
    <cellStyle name="Vejica 2 3 2 2" xfId="37"/>
    <cellStyle name="Vejica 2 3 2 2 10" xfId="1454"/>
    <cellStyle name="Vejica 2 3 2 2 10 2" xfId="4305"/>
    <cellStyle name="Vejica 2 3 2 2 10 2 2" xfId="19839"/>
    <cellStyle name="Vejica 2 3 2 2 10 3" xfId="8531"/>
    <cellStyle name="Vejica 2 3 2 2 10 3 2" xfId="22689"/>
    <cellStyle name="Vejica 2 3 2 2 10 4" xfId="12757"/>
    <cellStyle name="Vejica 2 3 2 2 10 4 2" xfId="26915"/>
    <cellStyle name="Vejica 2 3 2 2 10 5" xfId="17015"/>
    <cellStyle name="Vejica 2 3 2 2 11" xfId="2897"/>
    <cellStyle name="Vejica 2 3 2 2 11 2" xfId="7123"/>
    <cellStyle name="Vejica 2 3 2 2 11 2 2" xfId="21281"/>
    <cellStyle name="Vejica 2 3 2 2 11 3" xfId="11349"/>
    <cellStyle name="Vejica 2 3 2 2 11 3 2" xfId="25507"/>
    <cellStyle name="Vejica 2 3 2 2 11 4" xfId="15607"/>
    <cellStyle name="Vejica 2 3 2 2 12" xfId="1491"/>
    <cellStyle name="Vejica 2 3 2 2 12 2" xfId="18433"/>
    <cellStyle name="Vejica 2 3 2 2 13" xfId="5717"/>
    <cellStyle name="Vejica 2 3 2 2 13 2" xfId="19875"/>
    <cellStyle name="Vejica 2 3 2 2 14" xfId="9943"/>
    <cellStyle name="Vejica 2 3 2 2 14 2" xfId="24101"/>
    <cellStyle name="Vejica 2 3 2 2 15" xfId="14167"/>
    <cellStyle name="Vejica 2 3 2 2 15 2" xfId="28325"/>
    <cellStyle name="Vejica 2 3 2 2 16" xfId="14201"/>
    <cellStyle name="Vejica 2 3 2 2 2" xfId="109"/>
    <cellStyle name="Vejica 2 3 2 2 2 10" xfId="9975"/>
    <cellStyle name="Vejica 2 3 2 2 2 10 2" xfId="24133"/>
    <cellStyle name="Vejica 2 3 2 2 2 11" xfId="14233"/>
    <cellStyle name="Vejica 2 3 2 2 2 2" xfId="269"/>
    <cellStyle name="Vejica 2 3 2 2 2 2 2" xfId="622"/>
    <cellStyle name="Vejica 2 3 2 2 2 2 2 2" xfId="1326"/>
    <cellStyle name="Vejica 2 3 2 2 2 2 2 2 2" xfId="5587"/>
    <cellStyle name="Vejica 2 3 2 2 2 2 2 2 2 2" xfId="9813"/>
    <cellStyle name="Vejica 2 3 2 2 2 2 2 2 2 2 2" xfId="23971"/>
    <cellStyle name="Vejica 2 3 2 2 2 2 2 2 2 3" xfId="14039"/>
    <cellStyle name="Vejica 2 3 2 2 2 2 2 2 2 3 2" xfId="28197"/>
    <cellStyle name="Vejica 2 3 2 2 2 2 2 2 2 4" xfId="18297"/>
    <cellStyle name="Vejica 2 3 2 2 2 2 2 2 3" xfId="4179"/>
    <cellStyle name="Vejica 2 3 2 2 2 2 2 2 3 2" xfId="8405"/>
    <cellStyle name="Vejica 2 3 2 2 2 2 2 2 3 2 2" xfId="22563"/>
    <cellStyle name="Vejica 2 3 2 2 2 2 2 2 3 3" xfId="12631"/>
    <cellStyle name="Vejica 2 3 2 2 2 2 2 2 3 3 2" xfId="26789"/>
    <cellStyle name="Vejica 2 3 2 2 2 2 2 2 3 4" xfId="16889"/>
    <cellStyle name="Vejica 2 3 2 2 2 2 2 2 4" xfId="2771"/>
    <cellStyle name="Vejica 2 3 2 2 2 2 2 2 4 2" xfId="19713"/>
    <cellStyle name="Vejica 2 3 2 2 2 2 2 2 5" xfId="6997"/>
    <cellStyle name="Vejica 2 3 2 2 2 2 2 2 5 2" xfId="21155"/>
    <cellStyle name="Vejica 2 3 2 2 2 2 2 2 6" xfId="11223"/>
    <cellStyle name="Vejica 2 3 2 2 2 2 2 2 6 2" xfId="25381"/>
    <cellStyle name="Vejica 2 3 2 2 2 2 2 2 7" xfId="15481"/>
    <cellStyle name="Vejica 2 3 2 2 2 2 2 3" xfId="4883"/>
    <cellStyle name="Vejica 2 3 2 2 2 2 2 3 2" xfId="9109"/>
    <cellStyle name="Vejica 2 3 2 2 2 2 2 3 2 2" xfId="23267"/>
    <cellStyle name="Vejica 2 3 2 2 2 2 2 3 3" xfId="13335"/>
    <cellStyle name="Vejica 2 3 2 2 2 2 2 3 3 2" xfId="27493"/>
    <cellStyle name="Vejica 2 3 2 2 2 2 2 3 4" xfId="17593"/>
    <cellStyle name="Vejica 2 3 2 2 2 2 2 4" xfId="3475"/>
    <cellStyle name="Vejica 2 3 2 2 2 2 2 4 2" xfId="7701"/>
    <cellStyle name="Vejica 2 3 2 2 2 2 2 4 2 2" xfId="21859"/>
    <cellStyle name="Vejica 2 3 2 2 2 2 2 4 3" xfId="11927"/>
    <cellStyle name="Vejica 2 3 2 2 2 2 2 4 3 2" xfId="26085"/>
    <cellStyle name="Vejica 2 3 2 2 2 2 2 4 4" xfId="16185"/>
    <cellStyle name="Vejica 2 3 2 2 2 2 2 5" xfId="2067"/>
    <cellStyle name="Vejica 2 3 2 2 2 2 2 5 2" xfId="19009"/>
    <cellStyle name="Vejica 2 3 2 2 2 2 2 6" xfId="6293"/>
    <cellStyle name="Vejica 2 3 2 2 2 2 2 6 2" xfId="20451"/>
    <cellStyle name="Vejica 2 3 2 2 2 2 2 7" xfId="10519"/>
    <cellStyle name="Vejica 2 3 2 2 2 2 2 7 2" xfId="24677"/>
    <cellStyle name="Vejica 2 3 2 2 2 2 2 8" xfId="14777"/>
    <cellStyle name="Vejica 2 3 2 2 2 2 3" xfId="974"/>
    <cellStyle name="Vejica 2 3 2 2 2 2 3 2" xfId="5235"/>
    <cellStyle name="Vejica 2 3 2 2 2 2 3 2 2" xfId="9461"/>
    <cellStyle name="Vejica 2 3 2 2 2 2 3 2 2 2" xfId="23619"/>
    <cellStyle name="Vejica 2 3 2 2 2 2 3 2 3" xfId="13687"/>
    <cellStyle name="Vejica 2 3 2 2 2 2 3 2 3 2" xfId="27845"/>
    <cellStyle name="Vejica 2 3 2 2 2 2 3 2 4" xfId="17945"/>
    <cellStyle name="Vejica 2 3 2 2 2 2 3 3" xfId="3827"/>
    <cellStyle name="Vejica 2 3 2 2 2 2 3 3 2" xfId="8053"/>
    <cellStyle name="Vejica 2 3 2 2 2 2 3 3 2 2" xfId="22211"/>
    <cellStyle name="Vejica 2 3 2 2 2 2 3 3 3" xfId="12279"/>
    <cellStyle name="Vejica 2 3 2 2 2 2 3 3 3 2" xfId="26437"/>
    <cellStyle name="Vejica 2 3 2 2 2 2 3 3 4" xfId="16537"/>
    <cellStyle name="Vejica 2 3 2 2 2 2 3 4" xfId="2419"/>
    <cellStyle name="Vejica 2 3 2 2 2 2 3 4 2" xfId="19361"/>
    <cellStyle name="Vejica 2 3 2 2 2 2 3 5" xfId="6645"/>
    <cellStyle name="Vejica 2 3 2 2 2 2 3 5 2" xfId="20803"/>
    <cellStyle name="Vejica 2 3 2 2 2 2 3 6" xfId="10871"/>
    <cellStyle name="Vejica 2 3 2 2 2 2 3 6 2" xfId="25029"/>
    <cellStyle name="Vejica 2 3 2 2 2 2 3 7" xfId="15129"/>
    <cellStyle name="Vejica 2 3 2 2 2 2 4" xfId="4531"/>
    <cellStyle name="Vejica 2 3 2 2 2 2 4 2" xfId="8757"/>
    <cellStyle name="Vejica 2 3 2 2 2 2 4 2 2" xfId="22915"/>
    <cellStyle name="Vejica 2 3 2 2 2 2 4 3" xfId="12983"/>
    <cellStyle name="Vejica 2 3 2 2 2 2 4 3 2" xfId="27141"/>
    <cellStyle name="Vejica 2 3 2 2 2 2 4 4" xfId="17241"/>
    <cellStyle name="Vejica 2 3 2 2 2 2 5" xfId="3123"/>
    <cellStyle name="Vejica 2 3 2 2 2 2 5 2" xfId="7349"/>
    <cellStyle name="Vejica 2 3 2 2 2 2 5 2 2" xfId="21507"/>
    <cellStyle name="Vejica 2 3 2 2 2 2 5 3" xfId="11575"/>
    <cellStyle name="Vejica 2 3 2 2 2 2 5 3 2" xfId="25733"/>
    <cellStyle name="Vejica 2 3 2 2 2 2 5 4" xfId="15833"/>
    <cellStyle name="Vejica 2 3 2 2 2 2 6" xfId="1715"/>
    <cellStyle name="Vejica 2 3 2 2 2 2 6 2" xfId="18657"/>
    <cellStyle name="Vejica 2 3 2 2 2 2 7" xfId="5941"/>
    <cellStyle name="Vejica 2 3 2 2 2 2 7 2" xfId="20099"/>
    <cellStyle name="Vejica 2 3 2 2 2 2 8" xfId="10167"/>
    <cellStyle name="Vejica 2 3 2 2 2 2 8 2" xfId="24325"/>
    <cellStyle name="Vejica 2 3 2 2 2 2 9" xfId="14425"/>
    <cellStyle name="Vejica 2 3 2 2 2 3" xfId="308"/>
    <cellStyle name="Vejica 2 3 2 2 2 3 2" xfId="660"/>
    <cellStyle name="Vejica 2 3 2 2 2 3 2 2" xfId="1364"/>
    <cellStyle name="Vejica 2 3 2 2 2 3 2 2 2" xfId="5625"/>
    <cellStyle name="Vejica 2 3 2 2 2 3 2 2 2 2" xfId="9851"/>
    <cellStyle name="Vejica 2 3 2 2 2 3 2 2 2 2 2" xfId="24009"/>
    <cellStyle name="Vejica 2 3 2 2 2 3 2 2 2 3" xfId="14077"/>
    <cellStyle name="Vejica 2 3 2 2 2 3 2 2 2 3 2" xfId="28235"/>
    <cellStyle name="Vejica 2 3 2 2 2 3 2 2 2 4" xfId="18335"/>
    <cellStyle name="Vejica 2 3 2 2 2 3 2 2 3" xfId="4217"/>
    <cellStyle name="Vejica 2 3 2 2 2 3 2 2 3 2" xfId="8443"/>
    <cellStyle name="Vejica 2 3 2 2 2 3 2 2 3 2 2" xfId="22601"/>
    <cellStyle name="Vejica 2 3 2 2 2 3 2 2 3 3" xfId="12669"/>
    <cellStyle name="Vejica 2 3 2 2 2 3 2 2 3 3 2" xfId="26827"/>
    <cellStyle name="Vejica 2 3 2 2 2 3 2 2 3 4" xfId="16927"/>
    <cellStyle name="Vejica 2 3 2 2 2 3 2 2 4" xfId="2809"/>
    <cellStyle name="Vejica 2 3 2 2 2 3 2 2 4 2" xfId="19751"/>
    <cellStyle name="Vejica 2 3 2 2 2 3 2 2 5" xfId="7035"/>
    <cellStyle name="Vejica 2 3 2 2 2 3 2 2 5 2" xfId="21193"/>
    <cellStyle name="Vejica 2 3 2 2 2 3 2 2 6" xfId="11261"/>
    <cellStyle name="Vejica 2 3 2 2 2 3 2 2 6 2" xfId="25419"/>
    <cellStyle name="Vejica 2 3 2 2 2 3 2 2 7" xfId="15519"/>
    <cellStyle name="Vejica 2 3 2 2 2 3 2 3" xfId="4921"/>
    <cellStyle name="Vejica 2 3 2 2 2 3 2 3 2" xfId="9147"/>
    <cellStyle name="Vejica 2 3 2 2 2 3 2 3 2 2" xfId="23305"/>
    <cellStyle name="Vejica 2 3 2 2 2 3 2 3 3" xfId="13373"/>
    <cellStyle name="Vejica 2 3 2 2 2 3 2 3 3 2" xfId="27531"/>
    <cellStyle name="Vejica 2 3 2 2 2 3 2 3 4" xfId="17631"/>
    <cellStyle name="Vejica 2 3 2 2 2 3 2 4" xfId="3513"/>
    <cellStyle name="Vejica 2 3 2 2 2 3 2 4 2" xfId="7739"/>
    <cellStyle name="Vejica 2 3 2 2 2 3 2 4 2 2" xfId="21897"/>
    <cellStyle name="Vejica 2 3 2 2 2 3 2 4 3" xfId="11965"/>
    <cellStyle name="Vejica 2 3 2 2 2 3 2 4 3 2" xfId="26123"/>
    <cellStyle name="Vejica 2 3 2 2 2 3 2 4 4" xfId="16223"/>
    <cellStyle name="Vejica 2 3 2 2 2 3 2 5" xfId="2105"/>
    <cellStyle name="Vejica 2 3 2 2 2 3 2 5 2" xfId="19047"/>
    <cellStyle name="Vejica 2 3 2 2 2 3 2 6" xfId="6331"/>
    <cellStyle name="Vejica 2 3 2 2 2 3 2 6 2" xfId="20489"/>
    <cellStyle name="Vejica 2 3 2 2 2 3 2 7" xfId="10557"/>
    <cellStyle name="Vejica 2 3 2 2 2 3 2 7 2" xfId="24715"/>
    <cellStyle name="Vejica 2 3 2 2 2 3 2 8" xfId="14815"/>
    <cellStyle name="Vejica 2 3 2 2 2 3 3" xfId="1012"/>
    <cellStyle name="Vejica 2 3 2 2 2 3 3 2" xfId="5273"/>
    <cellStyle name="Vejica 2 3 2 2 2 3 3 2 2" xfId="9499"/>
    <cellStyle name="Vejica 2 3 2 2 2 3 3 2 2 2" xfId="23657"/>
    <cellStyle name="Vejica 2 3 2 2 2 3 3 2 3" xfId="13725"/>
    <cellStyle name="Vejica 2 3 2 2 2 3 3 2 3 2" xfId="27883"/>
    <cellStyle name="Vejica 2 3 2 2 2 3 3 2 4" xfId="17983"/>
    <cellStyle name="Vejica 2 3 2 2 2 3 3 3" xfId="3865"/>
    <cellStyle name="Vejica 2 3 2 2 2 3 3 3 2" xfId="8091"/>
    <cellStyle name="Vejica 2 3 2 2 2 3 3 3 2 2" xfId="22249"/>
    <cellStyle name="Vejica 2 3 2 2 2 3 3 3 3" xfId="12317"/>
    <cellStyle name="Vejica 2 3 2 2 2 3 3 3 3 2" xfId="26475"/>
    <cellStyle name="Vejica 2 3 2 2 2 3 3 3 4" xfId="16575"/>
    <cellStyle name="Vejica 2 3 2 2 2 3 3 4" xfId="2457"/>
    <cellStyle name="Vejica 2 3 2 2 2 3 3 4 2" xfId="19399"/>
    <cellStyle name="Vejica 2 3 2 2 2 3 3 5" xfId="6683"/>
    <cellStyle name="Vejica 2 3 2 2 2 3 3 5 2" xfId="20841"/>
    <cellStyle name="Vejica 2 3 2 2 2 3 3 6" xfId="10909"/>
    <cellStyle name="Vejica 2 3 2 2 2 3 3 6 2" xfId="25067"/>
    <cellStyle name="Vejica 2 3 2 2 2 3 3 7" xfId="15167"/>
    <cellStyle name="Vejica 2 3 2 2 2 3 4" xfId="4569"/>
    <cellStyle name="Vejica 2 3 2 2 2 3 4 2" xfId="8795"/>
    <cellStyle name="Vejica 2 3 2 2 2 3 4 2 2" xfId="22953"/>
    <cellStyle name="Vejica 2 3 2 2 2 3 4 3" xfId="13021"/>
    <cellStyle name="Vejica 2 3 2 2 2 3 4 3 2" xfId="27179"/>
    <cellStyle name="Vejica 2 3 2 2 2 3 4 4" xfId="17279"/>
    <cellStyle name="Vejica 2 3 2 2 2 3 5" xfId="3161"/>
    <cellStyle name="Vejica 2 3 2 2 2 3 5 2" xfId="7387"/>
    <cellStyle name="Vejica 2 3 2 2 2 3 5 2 2" xfId="21545"/>
    <cellStyle name="Vejica 2 3 2 2 2 3 5 3" xfId="11613"/>
    <cellStyle name="Vejica 2 3 2 2 2 3 5 3 2" xfId="25771"/>
    <cellStyle name="Vejica 2 3 2 2 2 3 5 4" xfId="15871"/>
    <cellStyle name="Vejica 2 3 2 2 2 3 6" xfId="1753"/>
    <cellStyle name="Vejica 2 3 2 2 2 3 6 2" xfId="18695"/>
    <cellStyle name="Vejica 2 3 2 2 2 3 7" xfId="5979"/>
    <cellStyle name="Vejica 2 3 2 2 2 3 7 2" xfId="20137"/>
    <cellStyle name="Vejica 2 3 2 2 2 3 8" xfId="10205"/>
    <cellStyle name="Vejica 2 3 2 2 2 3 8 2" xfId="24363"/>
    <cellStyle name="Vejica 2 3 2 2 2 3 9" xfId="14463"/>
    <cellStyle name="Vejica 2 3 2 2 2 4" xfId="494"/>
    <cellStyle name="Vejica 2 3 2 2 2 4 2" xfId="1198"/>
    <cellStyle name="Vejica 2 3 2 2 2 4 2 2" xfId="5459"/>
    <cellStyle name="Vejica 2 3 2 2 2 4 2 2 2" xfId="9685"/>
    <cellStyle name="Vejica 2 3 2 2 2 4 2 2 2 2" xfId="23843"/>
    <cellStyle name="Vejica 2 3 2 2 2 4 2 2 3" xfId="13911"/>
    <cellStyle name="Vejica 2 3 2 2 2 4 2 2 3 2" xfId="28069"/>
    <cellStyle name="Vejica 2 3 2 2 2 4 2 2 4" xfId="18169"/>
    <cellStyle name="Vejica 2 3 2 2 2 4 2 3" xfId="4051"/>
    <cellStyle name="Vejica 2 3 2 2 2 4 2 3 2" xfId="8277"/>
    <cellStyle name="Vejica 2 3 2 2 2 4 2 3 2 2" xfId="22435"/>
    <cellStyle name="Vejica 2 3 2 2 2 4 2 3 3" xfId="12503"/>
    <cellStyle name="Vejica 2 3 2 2 2 4 2 3 3 2" xfId="26661"/>
    <cellStyle name="Vejica 2 3 2 2 2 4 2 3 4" xfId="16761"/>
    <cellStyle name="Vejica 2 3 2 2 2 4 2 4" xfId="2643"/>
    <cellStyle name="Vejica 2 3 2 2 2 4 2 4 2" xfId="19585"/>
    <cellStyle name="Vejica 2 3 2 2 2 4 2 5" xfId="6869"/>
    <cellStyle name="Vejica 2 3 2 2 2 4 2 5 2" xfId="21027"/>
    <cellStyle name="Vejica 2 3 2 2 2 4 2 6" xfId="11095"/>
    <cellStyle name="Vejica 2 3 2 2 2 4 2 6 2" xfId="25253"/>
    <cellStyle name="Vejica 2 3 2 2 2 4 2 7" xfId="15353"/>
    <cellStyle name="Vejica 2 3 2 2 2 4 3" xfId="4755"/>
    <cellStyle name="Vejica 2 3 2 2 2 4 3 2" xfId="8981"/>
    <cellStyle name="Vejica 2 3 2 2 2 4 3 2 2" xfId="23139"/>
    <cellStyle name="Vejica 2 3 2 2 2 4 3 3" xfId="13207"/>
    <cellStyle name="Vejica 2 3 2 2 2 4 3 3 2" xfId="27365"/>
    <cellStyle name="Vejica 2 3 2 2 2 4 3 4" xfId="17465"/>
    <cellStyle name="Vejica 2 3 2 2 2 4 4" xfId="3347"/>
    <cellStyle name="Vejica 2 3 2 2 2 4 4 2" xfId="7573"/>
    <cellStyle name="Vejica 2 3 2 2 2 4 4 2 2" xfId="21731"/>
    <cellStyle name="Vejica 2 3 2 2 2 4 4 3" xfId="11799"/>
    <cellStyle name="Vejica 2 3 2 2 2 4 4 3 2" xfId="25957"/>
    <cellStyle name="Vejica 2 3 2 2 2 4 4 4" xfId="16057"/>
    <cellStyle name="Vejica 2 3 2 2 2 4 5" xfId="1939"/>
    <cellStyle name="Vejica 2 3 2 2 2 4 5 2" xfId="18881"/>
    <cellStyle name="Vejica 2 3 2 2 2 4 6" xfId="6165"/>
    <cellStyle name="Vejica 2 3 2 2 2 4 6 2" xfId="20323"/>
    <cellStyle name="Vejica 2 3 2 2 2 4 7" xfId="10391"/>
    <cellStyle name="Vejica 2 3 2 2 2 4 7 2" xfId="24549"/>
    <cellStyle name="Vejica 2 3 2 2 2 4 8" xfId="14649"/>
    <cellStyle name="Vejica 2 3 2 2 2 5" xfId="846"/>
    <cellStyle name="Vejica 2 3 2 2 2 5 2" xfId="5107"/>
    <cellStyle name="Vejica 2 3 2 2 2 5 2 2" xfId="9333"/>
    <cellStyle name="Vejica 2 3 2 2 2 5 2 2 2" xfId="23491"/>
    <cellStyle name="Vejica 2 3 2 2 2 5 2 3" xfId="13559"/>
    <cellStyle name="Vejica 2 3 2 2 2 5 2 3 2" xfId="27717"/>
    <cellStyle name="Vejica 2 3 2 2 2 5 2 4" xfId="17817"/>
    <cellStyle name="Vejica 2 3 2 2 2 5 3" xfId="3699"/>
    <cellStyle name="Vejica 2 3 2 2 2 5 3 2" xfId="7925"/>
    <cellStyle name="Vejica 2 3 2 2 2 5 3 2 2" xfId="22083"/>
    <cellStyle name="Vejica 2 3 2 2 2 5 3 3" xfId="12151"/>
    <cellStyle name="Vejica 2 3 2 2 2 5 3 3 2" xfId="26309"/>
    <cellStyle name="Vejica 2 3 2 2 2 5 3 4" xfId="16409"/>
    <cellStyle name="Vejica 2 3 2 2 2 5 4" xfId="2291"/>
    <cellStyle name="Vejica 2 3 2 2 2 5 4 2" xfId="19233"/>
    <cellStyle name="Vejica 2 3 2 2 2 5 5" xfId="6517"/>
    <cellStyle name="Vejica 2 3 2 2 2 5 5 2" xfId="20675"/>
    <cellStyle name="Vejica 2 3 2 2 2 5 6" xfId="10743"/>
    <cellStyle name="Vejica 2 3 2 2 2 5 6 2" xfId="24901"/>
    <cellStyle name="Vejica 2 3 2 2 2 5 7" xfId="15001"/>
    <cellStyle name="Vejica 2 3 2 2 2 6" xfId="4371"/>
    <cellStyle name="Vejica 2 3 2 2 2 6 2" xfId="8597"/>
    <cellStyle name="Vejica 2 3 2 2 2 6 2 2" xfId="22755"/>
    <cellStyle name="Vejica 2 3 2 2 2 6 3" xfId="12823"/>
    <cellStyle name="Vejica 2 3 2 2 2 6 3 2" xfId="26981"/>
    <cellStyle name="Vejica 2 3 2 2 2 6 4" xfId="17081"/>
    <cellStyle name="Vejica 2 3 2 2 2 7" xfId="2963"/>
    <cellStyle name="Vejica 2 3 2 2 2 7 2" xfId="7189"/>
    <cellStyle name="Vejica 2 3 2 2 2 7 2 2" xfId="21347"/>
    <cellStyle name="Vejica 2 3 2 2 2 7 3" xfId="11415"/>
    <cellStyle name="Vejica 2 3 2 2 2 7 3 2" xfId="25573"/>
    <cellStyle name="Vejica 2 3 2 2 2 7 4" xfId="15673"/>
    <cellStyle name="Vejica 2 3 2 2 2 8" xfId="1523"/>
    <cellStyle name="Vejica 2 3 2 2 2 8 2" xfId="18465"/>
    <cellStyle name="Vejica 2 3 2 2 2 9" xfId="5749"/>
    <cellStyle name="Vejica 2 3 2 2 2 9 2" xfId="19907"/>
    <cellStyle name="Vejica 2 3 2 2 3" xfId="141"/>
    <cellStyle name="Vejica 2 3 2 2 3 10" xfId="14297"/>
    <cellStyle name="Vejica 2 3 2 2 3 2" xfId="301"/>
    <cellStyle name="Vejica 2 3 2 2 3 2 2" xfId="654"/>
    <cellStyle name="Vejica 2 3 2 2 3 2 2 2" xfId="1358"/>
    <cellStyle name="Vejica 2 3 2 2 3 2 2 2 2" xfId="5619"/>
    <cellStyle name="Vejica 2 3 2 2 3 2 2 2 2 2" xfId="9845"/>
    <cellStyle name="Vejica 2 3 2 2 3 2 2 2 2 2 2" xfId="24003"/>
    <cellStyle name="Vejica 2 3 2 2 3 2 2 2 2 3" xfId="14071"/>
    <cellStyle name="Vejica 2 3 2 2 3 2 2 2 2 3 2" xfId="28229"/>
    <cellStyle name="Vejica 2 3 2 2 3 2 2 2 2 4" xfId="18329"/>
    <cellStyle name="Vejica 2 3 2 2 3 2 2 2 3" xfId="4211"/>
    <cellStyle name="Vejica 2 3 2 2 3 2 2 2 3 2" xfId="8437"/>
    <cellStyle name="Vejica 2 3 2 2 3 2 2 2 3 2 2" xfId="22595"/>
    <cellStyle name="Vejica 2 3 2 2 3 2 2 2 3 3" xfId="12663"/>
    <cellStyle name="Vejica 2 3 2 2 3 2 2 2 3 3 2" xfId="26821"/>
    <cellStyle name="Vejica 2 3 2 2 3 2 2 2 3 4" xfId="16921"/>
    <cellStyle name="Vejica 2 3 2 2 3 2 2 2 4" xfId="2803"/>
    <cellStyle name="Vejica 2 3 2 2 3 2 2 2 4 2" xfId="19745"/>
    <cellStyle name="Vejica 2 3 2 2 3 2 2 2 5" xfId="7029"/>
    <cellStyle name="Vejica 2 3 2 2 3 2 2 2 5 2" xfId="21187"/>
    <cellStyle name="Vejica 2 3 2 2 3 2 2 2 6" xfId="11255"/>
    <cellStyle name="Vejica 2 3 2 2 3 2 2 2 6 2" xfId="25413"/>
    <cellStyle name="Vejica 2 3 2 2 3 2 2 2 7" xfId="15513"/>
    <cellStyle name="Vejica 2 3 2 2 3 2 2 3" xfId="4915"/>
    <cellStyle name="Vejica 2 3 2 2 3 2 2 3 2" xfId="9141"/>
    <cellStyle name="Vejica 2 3 2 2 3 2 2 3 2 2" xfId="23299"/>
    <cellStyle name="Vejica 2 3 2 2 3 2 2 3 3" xfId="13367"/>
    <cellStyle name="Vejica 2 3 2 2 3 2 2 3 3 2" xfId="27525"/>
    <cellStyle name="Vejica 2 3 2 2 3 2 2 3 4" xfId="17625"/>
    <cellStyle name="Vejica 2 3 2 2 3 2 2 4" xfId="3507"/>
    <cellStyle name="Vejica 2 3 2 2 3 2 2 4 2" xfId="7733"/>
    <cellStyle name="Vejica 2 3 2 2 3 2 2 4 2 2" xfId="21891"/>
    <cellStyle name="Vejica 2 3 2 2 3 2 2 4 3" xfId="11959"/>
    <cellStyle name="Vejica 2 3 2 2 3 2 2 4 3 2" xfId="26117"/>
    <cellStyle name="Vejica 2 3 2 2 3 2 2 4 4" xfId="16217"/>
    <cellStyle name="Vejica 2 3 2 2 3 2 2 5" xfId="2099"/>
    <cellStyle name="Vejica 2 3 2 2 3 2 2 5 2" xfId="19041"/>
    <cellStyle name="Vejica 2 3 2 2 3 2 2 6" xfId="6325"/>
    <cellStyle name="Vejica 2 3 2 2 3 2 2 6 2" xfId="20483"/>
    <cellStyle name="Vejica 2 3 2 2 3 2 2 7" xfId="10551"/>
    <cellStyle name="Vejica 2 3 2 2 3 2 2 7 2" xfId="24709"/>
    <cellStyle name="Vejica 2 3 2 2 3 2 2 8" xfId="14809"/>
    <cellStyle name="Vejica 2 3 2 2 3 2 3" xfId="1006"/>
    <cellStyle name="Vejica 2 3 2 2 3 2 3 2" xfId="5267"/>
    <cellStyle name="Vejica 2 3 2 2 3 2 3 2 2" xfId="9493"/>
    <cellStyle name="Vejica 2 3 2 2 3 2 3 2 2 2" xfId="23651"/>
    <cellStyle name="Vejica 2 3 2 2 3 2 3 2 3" xfId="13719"/>
    <cellStyle name="Vejica 2 3 2 2 3 2 3 2 3 2" xfId="27877"/>
    <cellStyle name="Vejica 2 3 2 2 3 2 3 2 4" xfId="17977"/>
    <cellStyle name="Vejica 2 3 2 2 3 2 3 3" xfId="3859"/>
    <cellStyle name="Vejica 2 3 2 2 3 2 3 3 2" xfId="8085"/>
    <cellStyle name="Vejica 2 3 2 2 3 2 3 3 2 2" xfId="22243"/>
    <cellStyle name="Vejica 2 3 2 2 3 2 3 3 3" xfId="12311"/>
    <cellStyle name="Vejica 2 3 2 2 3 2 3 3 3 2" xfId="26469"/>
    <cellStyle name="Vejica 2 3 2 2 3 2 3 3 4" xfId="16569"/>
    <cellStyle name="Vejica 2 3 2 2 3 2 3 4" xfId="2451"/>
    <cellStyle name="Vejica 2 3 2 2 3 2 3 4 2" xfId="19393"/>
    <cellStyle name="Vejica 2 3 2 2 3 2 3 5" xfId="6677"/>
    <cellStyle name="Vejica 2 3 2 2 3 2 3 5 2" xfId="20835"/>
    <cellStyle name="Vejica 2 3 2 2 3 2 3 6" xfId="10903"/>
    <cellStyle name="Vejica 2 3 2 2 3 2 3 6 2" xfId="25061"/>
    <cellStyle name="Vejica 2 3 2 2 3 2 3 7" xfId="15161"/>
    <cellStyle name="Vejica 2 3 2 2 3 2 4" xfId="4563"/>
    <cellStyle name="Vejica 2 3 2 2 3 2 4 2" xfId="8789"/>
    <cellStyle name="Vejica 2 3 2 2 3 2 4 2 2" xfId="22947"/>
    <cellStyle name="Vejica 2 3 2 2 3 2 4 3" xfId="13015"/>
    <cellStyle name="Vejica 2 3 2 2 3 2 4 3 2" xfId="27173"/>
    <cellStyle name="Vejica 2 3 2 2 3 2 4 4" xfId="17273"/>
    <cellStyle name="Vejica 2 3 2 2 3 2 5" xfId="3155"/>
    <cellStyle name="Vejica 2 3 2 2 3 2 5 2" xfId="7381"/>
    <cellStyle name="Vejica 2 3 2 2 3 2 5 2 2" xfId="21539"/>
    <cellStyle name="Vejica 2 3 2 2 3 2 5 3" xfId="11607"/>
    <cellStyle name="Vejica 2 3 2 2 3 2 5 3 2" xfId="25765"/>
    <cellStyle name="Vejica 2 3 2 2 3 2 5 4" xfId="15865"/>
    <cellStyle name="Vejica 2 3 2 2 3 2 6" xfId="1747"/>
    <cellStyle name="Vejica 2 3 2 2 3 2 6 2" xfId="18689"/>
    <cellStyle name="Vejica 2 3 2 2 3 2 7" xfId="5973"/>
    <cellStyle name="Vejica 2 3 2 2 3 2 7 2" xfId="20131"/>
    <cellStyle name="Vejica 2 3 2 2 3 2 8" xfId="10199"/>
    <cellStyle name="Vejica 2 3 2 2 3 2 8 2" xfId="24357"/>
    <cellStyle name="Vejica 2 3 2 2 3 2 9" xfId="14457"/>
    <cellStyle name="Vejica 2 3 2 2 3 3" xfId="526"/>
    <cellStyle name="Vejica 2 3 2 2 3 3 2" xfId="1230"/>
    <cellStyle name="Vejica 2 3 2 2 3 3 2 2" xfId="5491"/>
    <cellStyle name="Vejica 2 3 2 2 3 3 2 2 2" xfId="9717"/>
    <cellStyle name="Vejica 2 3 2 2 3 3 2 2 2 2" xfId="23875"/>
    <cellStyle name="Vejica 2 3 2 2 3 3 2 2 3" xfId="13943"/>
    <cellStyle name="Vejica 2 3 2 2 3 3 2 2 3 2" xfId="28101"/>
    <cellStyle name="Vejica 2 3 2 2 3 3 2 2 4" xfId="18201"/>
    <cellStyle name="Vejica 2 3 2 2 3 3 2 3" xfId="4083"/>
    <cellStyle name="Vejica 2 3 2 2 3 3 2 3 2" xfId="8309"/>
    <cellStyle name="Vejica 2 3 2 2 3 3 2 3 2 2" xfId="22467"/>
    <cellStyle name="Vejica 2 3 2 2 3 3 2 3 3" xfId="12535"/>
    <cellStyle name="Vejica 2 3 2 2 3 3 2 3 3 2" xfId="26693"/>
    <cellStyle name="Vejica 2 3 2 2 3 3 2 3 4" xfId="16793"/>
    <cellStyle name="Vejica 2 3 2 2 3 3 2 4" xfId="2675"/>
    <cellStyle name="Vejica 2 3 2 2 3 3 2 4 2" xfId="19617"/>
    <cellStyle name="Vejica 2 3 2 2 3 3 2 5" xfId="6901"/>
    <cellStyle name="Vejica 2 3 2 2 3 3 2 5 2" xfId="21059"/>
    <cellStyle name="Vejica 2 3 2 2 3 3 2 6" xfId="11127"/>
    <cellStyle name="Vejica 2 3 2 2 3 3 2 6 2" xfId="25285"/>
    <cellStyle name="Vejica 2 3 2 2 3 3 2 7" xfId="15385"/>
    <cellStyle name="Vejica 2 3 2 2 3 3 3" xfId="4787"/>
    <cellStyle name="Vejica 2 3 2 2 3 3 3 2" xfId="9013"/>
    <cellStyle name="Vejica 2 3 2 2 3 3 3 2 2" xfId="23171"/>
    <cellStyle name="Vejica 2 3 2 2 3 3 3 3" xfId="13239"/>
    <cellStyle name="Vejica 2 3 2 2 3 3 3 3 2" xfId="27397"/>
    <cellStyle name="Vejica 2 3 2 2 3 3 3 4" xfId="17497"/>
    <cellStyle name="Vejica 2 3 2 2 3 3 4" xfId="3379"/>
    <cellStyle name="Vejica 2 3 2 2 3 3 4 2" xfId="7605"/>
    <cellStyle name="Vejica 2 3 2 2 3 3 4 2 2" xfId="21763"/>
    <cellStyle name="Vejica 2 3 2 2 3 3 4 3" xfId="11831"/>
    <cellStyle name="Vejica 2 3 2 2 3 3 4 3 2" xfId="25989"/>
    <cellStyle name="Vejica 2 3 2 2 3 3 4 4" xfId="16089"/>
    <cellStyle name="Vejica 2 3 2 2 3 3 5" xfId="1971"/>
    <cellStyle name="Vejica 2 3 2 2 3 3 5 2" xfId="18913"/>
    <cellStyle name="Vejica 2 3 2 2 3 3 6" xfId="6197"/>
    <cellStyle name="Vejica 2 3 2 2 3 3 6 2" xfId="20355"/>
    <cellStyle name="Vejica 2 3 2 2 3 3 7" xfId="10423"/>
    <cellStyle name="Vejica 2 3 2 2 3 3 7 2" xfId="24581"/>
    <cellStyle name="Vejica 2 3 2 2 3 3 8" xfId="14681"/>
    <cellStyle name="Vejica 2 3 2 2 3 4" xfId="878"/>
    <cellStyle name="Vejica 2 3 2 2 3 4 2" xfId="5139"/>
    <cellStyle name="Vejica 2 3 2 2 3 4 2 2" xfId="9365"/>
    <cellStyle name="Vejica 2 3 2 2 3 4 2 2 2" xfId="23523"/>
    <cellStyle name="Vejica 2 3 2 2 3 4 2 3" xfId="13591"/>
    <cellStyle name="Vejica 2 3 2 2 3 4 2 3 2" xfId="27749"/>
    <cellStyle name="Vejica 2 3 2 2 3 4 2 4" xfId="17849"/>
    <cellStyle name="Vejica 2 3 2 2 3 4 3" xfId="3731"/>
    <cellStyle name="Vejica 2 3 2 2 3 4 3 2" xfId="7957"/>
    <cellStyle name="Vejica 2 3 2 2 3 4 3 2 2" xfId="22115"/>
    <cellStyle name="Vejica 2 3 2 2 3 4 3 3" xfId="12183"/>
    <cellStyle name="Vejica 2 3 2 2 3 4 3 3 2" xfId="26341"/>
    <cellStyle name="Vejica 2 3 2 2 3 4 3 4" xfId="16441"/>
    <cellStyle name="Vejica 2 3 2 2 3 4 4" xfId="2323"/>
    <cellStyle name="Vejica 2 3 2 2 3 4 4 2" xfId="19265"/>
    <cellStyle name="Vejica 2 3 2 2 3 4 5" xfId="6549"/>
    <cellStyle name="Vejica 2 3 2 2 3 4 5 2" xfId="20707"/>
    <cellStyle name="Vejica 2 3 2 2 3 4 6" xfId="10775"/>
    <cellStyle name="Vejica 2 3 2 2 3 4 6 2" xfId="24933"/>
    <cellStyle name="Vejica 2 3 2 2 3 4 7" xfId="15033"/>
    <cellStyle name="Vejica 2 3 2 2 3 5" xfId="4403"/>
    <cellStyle name="Vejica 2 3 2 2 3 5 2" xfId="8629"/>
    <cellStyle name="Vejica 2 3 2 2 3 5 2 2" xfId="22787"/>
    <cellStyle name="Vejica 2 3 2 2 3 5 3" xfId="12855"/>
    <cellStyle name="Vejica 2 3 2 2 3 5 3 2" xfId="27013"/>
    <cellStyle name="Vejica 2 3 2 2 3 5 4" xfId="17113"/>
    <cellStyle name="Vejica 2 3 2 2 3 6" xfId="2995"/>
    <cellStyle name="Vejica 2 3 2 2 3 6 2" xfId="7221"/>
    <cellStyle name="Vejica 2 3 2 2 3 6 2 2" xfId="21379"/>
    <cellStyle name="Vejica 2 3 2 2 3 6 3" xfId="11447"/>
    <cellStyle name="Vejica 2 3 2 2 3 6 3 2" xfId="25605"/>
    <cellStyle name="Vejica 2 3 2 2 3 6 4" xfId="15705"/>
    <cellStyle name="Vejica 2 3 2 2 3 7" xfId="1587"/>
    <cellStyle name="Vejica 2 3 2 2 3 7 2" xfId="18529"/>
    <cellStyle name="Vejica 2 3 2 2 3 8" xfId="5813"/>
    <cellStyle name="Vejica 2 3 2 2 3 8 2" xfId="19971"/>
    <cellStyle name="Vejica 2 3 2 2 3 9" xfId="10039"/>
    <cellStyle name="Vejica 2 3 2 2 3 9 2" xfId="24197"/>
    <cellStyle name="Vejica 2 3 2 2 4" xfId="71"/>
    <cellStyle name="Vejica 2 3 2 2 4 10" xfId="14265"/>
    <cellStyle name="Vejica 2 3 2 2 4 2" xfId="237"/>
    <cellStyle name="Vejica 2 3 2 2 4 2 2" xfId="590"/>
    <cellStyle name="Vejica 2 3 2 2 4 2 2 2" xfId="1294"/>
    <cellStyle name="Vejica 2 3 2 2 4 2 2 2 2" xfId="5555"/>
    <cellStyle name="Vejica 2 3 2 2 4 2 2 2 2 2" xfId="9781"/>
    <cellStyle name="Vejica 2 3 2 2 4 2 2 2 2 2 2" xfId="23939"/>
    <cellStyle name="Vejica 2 3 2 2 4 2 2 2 2 3" xfId="14007"/>
    <cellStyle name="Vejica 2 3 2 2 4 2 2 2 2 3 2" xfId="28165"/>
    <cellStyle name="Vejica 2 3 2 2 4 2 2 2 2 4" xfId="18265"/>
    <cellStyle name="Vejica 2 3 2 2 4 2 2 2 3" xfId="4147"/>
    <cellStyle name="Vejica 2 3 2 2 4 2 2 2 3 2" xfId="8373"/>
    <cellStyle name="Vejica 2 3 2 2 4 2 2 2 3 2 2" xfId="22531"/>
    <cellStyle name="Vejica 2 3 2 2 4 2 2 2 3 3" xfId="12599"/>
    <cellStyle name="Vejica 2 3 2 2 4 2 2 2 3 3 2" xfId="26757"/>
    <cellStyle name="Vejica 2 3 2 2 4 2 2 2 3 4" xfId="16857"/>
    <cellStyle name="Vejica 2 3 2 2 4 2 2 2 4" xfId="2739"/>
    <cellStyle name="Vejica 2 3 2 2 4 2 2 2 4 2" xfId="19681"/>
    <cellStyle name="Vejica 2 3 2 2 4 2 2 2 5" xfId="6965"/>
    <cellStyle name="Vejica 2 3 2 2 4 2 2 2 5 2" xfId="21123"/>
    <cellStyle name="Vejica 2 3 2 2 4 2 2 2 6" xfId="11191"/>
    <cellStyle name="Vejica 2 3 2 2 4 2 2 2 6 2" xfId="25349"/>
    <cellStyle name="Vejica 2 3 2 2 4 2 2 2 7" xfId="15449"/>
    <cellStyle name="Vejica 2 3 2 2 4 2 2 3" xfId="4851"/>
    <cellStyle name="Vejica 2 3 2 2 4 2 2 3 2" xfId="9077"/>
    <cellStyle name="Vejica 2 3 2 2 4 2 2 3 2 2" xfId="23235"/>
    <cellStyle name="Vejica 2 3 2 2 4 2 2 3 3" xfId="13303"/>
    <cellStyle name="Vejica 2 3 2 2 4 2 2 3 3 2" xfId="27461"/>
    <cellStyle name="Vejica 2 3 2 2 4 2 2 3 4" xfId="17561"/>
    <cellStyle name="Vejica 2 3 2 2 4 2 2 4" xfId="3443"/>
    <cellStyle name="Vejica 2 3 2 2 4 2 2 4 2" xfId="7669"/>
    <cellStyle name="Vejica 2 3 2 2 4 2 2 4 2 2" xfId="21827"/>
    <cellStyle name="Vejica 2 3 2 2 4 2 2 4 3" xfId="11895"/>
    <cellStyle name="Vejica 2 3 2 2 4 2 2 4 3 2" xfId="26053"/>
    <cellStyle name="Vejica 2 3 2 2 4 2 2 4 4" xfId="16153"/>
    <cellStyle name="Vejica 2 3 2 2 4 2 2 5" xfId="2035"/>
    <cellStyle name="Vejica 2 3 2 2 4 2 2 5 2" xfId="18977"/>
    <cellStyle name="Vejica 2 3 2 2 4 2 2 6" xfId="6261"/>
    <cellStyle name="Vejica 2 3 2 2 4 2 2 6 2" xfId="20419"/>
    <cellStyle name="Vejica 2 3 2 2 4 2 2 7" xfId="10487"/>
    <cellStyle name="Vejica 2 3 2 2 4 2 2 7 2" xfId="24645"/>
    <cellStyle name="Vejica 2 3 2 2 4 2 2 8" xfId="14745"/>
    <cellStyle name="Vejica 2 3 2 2 4 2 3" xfId="942"/>
    <cellStyle name="Vejica 2 3 2 2 4 2 3 2" xfId="5203"/>
    <cellStyle name="Vejica 2 3 2 2 4 2 3 2 2" xfId="9429"/>
    <cellStyle name="Vejica 2 3 2 2 4 2 3 2 2 2" xfId="23587"/>
    <cellStyle name="Vejica 2 3 2 2 4 2 3 2 3" xfId="13655"/>
    <cellStyle name="Vejica 2 3 2 2 4 2 3 2 3 2" xfId="27813"/>
    <cellStyle name="Vejica 2 3 2 2 4 2 3 2 4" xfId="17913"/>
    <cellStyle name="Vejica 2 3 2 2 4 2 3 3" xfId="3795"/>
    <cellStyle name="Vejica 2 3 2 2 4 2 3 3 2" xfId="8021"/>
    <cellStyle name="Vejica 2 3 2 2 4 2 3 3 2 2" xfId="22179"/>
    <cellStyle name="Vejica 2 3 2 2 4 2 3 3 3" xfId="12247"/>
    <cellStyle name="Vejica 2 3 2 2 4 2 3 3 3 2" xfId="26405"/>
    <cellStyle name="Vejica 2 3 2 2 4 2 3 3 4" xfId="16505"/>
    <cellStyle name="Vejica 2 3 2 2 4 2 3 4" xfId="2387"/>
    <cellStyle name="Vejica 2 3 2 2 4 2 3 4 2" xfId="19329"/>
    <cellStyle name="Vejica 2 3 2 2 4 2 3 5" xfId="6613"/>
    <cellStyle name="Vejica 2 3 2 2 4 2 3 5 2" xfId="20771"/>
    <cellStyle name="Vejica 2 3 2 2 4 2 3 6" xfId="10839"/>
    <cellStyle name="Vejica 2 3 2 2 4 2 3 6 2" xfId="24997"/>
    <cellStyle name="Vejica 2 3 2 2 4 2 3 7" xfId="15097"/>
    <cellStyle name="Vejica 2 3 2 2 4 2 4" xfId="4499"/>
    <cellStyle name="Vejica 2 3 2 2 4 2 4 2" xfId="8725"/>
    <cellStyle name="Vejica 2 3 2 2 4 2 4 2 2" xfId="22883"/>
    <cellStyle name="Vejica 2 3 2 2 4 2 4 3" xfId="12951"/>
    <cellStyle name="Vejica 2 3 2 2 4 2 4 3 2" xfId="27109"/>
    <cellStyle name="Vejica 2 3 2 2 4 2 4 4" xfId="17209"/>
    <cellStyle name="Vejica 2 3 2 2 4 2 5" xfId="3091"/>
    <cellStyle name="Vejica 2 3 2 2 4 2 5 2" xfId="7317"/>
    <cellStyle name="Vejica 2 3 2 2 4 2 5 2 2" xfId="21475"/>
    <cellStyle name="Vejica 2 3 2 2 4 2 5 3" xfId="11543"/>
    <cellStyle name="Vejica 2 3 2 2 4 2 5 3 2" xfId="25701"/>
    <cellStyle name="Vejica 2 3 2 2 4 2 5 4" xfId="15801"/>
    <cellStyle name="Vejica 2 3 2 2 4 2 6" xfId="1683"/>
    <cellStyle name="Vejica 2 3 2 2 4 2 6 2" xfId="18625"/>
    <cellStyle name="Vejica 2 3 2 2 4 2 7" xfId="5909"/>
    <cellStyle name="Vejica 2 3 2 2 4 2 7 2" xfId="20067"/>
    <cellStyle name="Vejica 2 3 2 2 4 2 8" xfId="10135"/>
    <cellStyle name="Vejica 2 3 2 2 4 2 8 2" xfId="24293"/>
    <cellStyle name="Vejica 2 3 2 2 4 2 9" xfId="14393"/>
    <cellStyle name="Vejica 2 3 2 2 4 3" xfId="462"/>
    <cellStyle name="Vejica 2 3 2 2 4 3 2" xfId="1166"/>
    <cellStyle name="Vejica 2 3 2 2 4 3 2 2" xfId="5427"/>
    <cellStyle name="Vejica 2 3 2 2 4 3 2 2 2" xfId="9653"/>
    <cellStyle name="Vejica 2 3 2 2 4 3 2 2 2 2" xfId="23811"/>
    <cellStyle name="Vejica 2 3 2 2 4 3 2 2 3" xfId="13879"/>
    <cellStyle name="Vejica 2 3 2 2 4 3 2 2 3 2" xfId="28037"/>
    <cellStyle name="Vejica 2 3 2 2 4 3 2 2 4" xfId="18137"/>
    <cellStyle name="Vejica 2 3 2 2 4 3 2 3" xfId="4019"/>
    <cellStyle name="Vejica 2 3 2 2 4 3 2 3 2" xfId="8245"/>
    <cellStyle name="Vejica 2 3 2 2 4 3 2 3 2 2" xfId="22403"/>
    <cellStyle name="Vejica 2 3 2 2 4 3 2 3 3" xfId="12471"/>
    <cellStyle name="Vejica 2 3 2 2 4 3 2 3 3 2" xfId="26629"/>
    <cellStyle name="Vejica 2 3 2 2 4 3 2 3 4" xfId="16729"/>
    <cellStyle name="Vejica 2 3 2 2 4 3 2 4" xfId="2611"/>
    <cellStyle name="Vejica 2 3 2 2 4 3 2 4 2" xfId="19553"/>
    <cellStyle name="Vejica 2 3 2 2 4 3 2 5" xfId="6837"/>
    <cellStyle name="Vejica 2 3 2 2 4 3 2 5 2" xfId="20995"/>
    <cellStyle name="Vejica 2 3 2 2 4 3 2 6" xfId="11063"/>
    <cellStyle name="Vejica 2 3 2 2 4 3 2 6 2" xfId="25221"/>
    <cellStyle name="Vejica 2 3 2 2 4 3 2 7" xfId="15321"/>
    <cellStyle name="Vejica 2 3 2 2 4 3 3" xfId="4723"/>
    <cellStyle name="Vejica 2 3 2 2 4 3 3 2" xfId="8949"/>
    <cellStyle name="Vejica 2 3 2 2 4 3 3 2 2" xfId="23107"/>
    <cellStyle name="Vejica 2 3 2 2 4 3 3 3" xfId="13175"/>
    <cellStyle name="Vejica 2 3 2 2 4 3 3 3 2" xfId="27333"/>
    <cellStyle name="Vejica 2 3 2 2 4 3 3 4" xfId="17433"/>
    <cellStyle name="Vejica 2 3 2 2 4 3 4" xfId="3315"/>
    <cellStyle name="Vejica 2 3 2 2 4 3 4 2" xfId="7541"/>
    <cellStyle name="Vejica 2 3 2 2 4 3 4 2 2" xfId="21699"/>
    <cellStyle name="Vejica 2 3 2 2 4 3 4 3" xfId="11767"/>
    <cellStyle name="Vejica 2 3 2 2 4 3 4 3 2" xfId="25925"/>
    <cellStyle name="Vejica 2 3 2 2 4 3 4 4" xfId="16025"/>
    <cellStyle name="Vejica 2 3 2 2 4 3 5" xfId="1907"/>
    <cellStyle name="Vejica 2 3 2 2 4 3 5 2" xfId="18849"/>
    <cellStyle name="Vejica 2 3 2 2 4 3 6" xfId="6133"/>
    <cellStyle name="Vejica 2 3 2 2 4 3 6 2" xfId="20291"/>
    <cellStyle name="Vejica 2 3 2 2 4 3 7" xfId="10359"/>
    <cellStyle name="Vejica 2 3 2 2 4 3 7 2" xfId="24517"/>
    <cellStyle name="Vejica 2 3 2 2 4 3 8" xfId="14617"/>
    <cellStyle name="Vejica 2 3 2 2 4 4" xfId="814"/>
    <cellStyle name="Vejica 2 3 2 2 4 4 2" xfId="5075"/>
    <cellStyle name="Vejica 2 3 2 2 4 4 2 2" xfId="9301"/>
    <cellStyle name="Vejica 2 3 2 2 4 4 2 2 2" xfId="23459"/>
    <cellStyle name="Vejica 2 3 2 2 4 4 2 3" xfId="13527"/>
    <cellStyle name="Vejica 2 3 2 2 4 4 2 3 2" xfId="27685"/>
    <cellStyle name="Vejica 2 3 2 2 4 4 2 4" xfId="17785"/>
    <cellStyle name="Vejica 2 3 2 2 4 4 3" xfId="3667"/>
    <cellStyle name="Vejica 2 3 2 2 4 4 3 2" xfId="7893"/>
    <cellStyle name="Vejica 2 3 2 2 4 4 3 2 2" xfId="22051"/>
    <cellStyle name="Vejica 2 3 2 2 4 4 3 3" xfId="12119"/>
    <cellStyle name="Vejica 2 3 2 2 4 4 3 3 2" xfId="26277"/>
    <cellStyle name="Vejica 2 3 2 2 4 4 3 4" xfId="16377"/>
    <cellStyle name="Vejica 2 3 2 2 4 4 4" xfId="2259"/>
    <cellStyle name="Vejica 2 3 2 2 4 4 4 2" xfId="19201"/>
    <cellStyle name="Vejica 2 3 2 2 4 4 5" xfId="6485"/>
    <cellStyle name="Vejica 2 3 2 2 4 4 5 2" xfId="20643"/>
    <cellStyle name="Vejica 2 3 2 2 4 4 6" xfId="10711"/>
    <cellStyle name="Vejica 2 3 2 2 4 4 6 2" xfId="24869"/>
    <cellStyle name="Vejica 2 3 2 2 4 4 7" xfId="14969"/>
    <cellStyle name="Vejica 2 3 2 2 4 5" xfId="4339"/>
    <cellStyle name="Vejica 2 3 2 2 4 5 2" xfId="8565"/>
    <cellStyle name="Vejica 2 3 2 2 4 5 2 2" xfId="22723"/>
    <cellStyle name="Vejica 2 3 2 2 4 5 3" xfId="12791"/>
    <cellStyle name="Vejica 2 3 2 2 4 5 3 2" xfId="26949"/>
    <cellStyle name="Vejica 2 3 2 2 4 5 4" xfId="17049"/>
    <cellStyle name="Vejica 2 3 2 2 4 6" xfId="2931"/>
    <cellStyle name="Vejica 2 3 2 2 4 6 2" xfId="7157"/>
    <cellStyle name="Vejica 2 3 2 2 4 6 2 2" xfId="21315"/>
    <cellStyle name="Vejica 2 3 2 2 4 6 3" xfId="11383"/>
    <cellStyle name="Vejica 2 3 2 2 4 6 3 2" xfId="25541"/>
    <cellStyle name="Vejica 2 3 2 2 4 6 4" xfId="15641"/>
    <cellStyle name="Vejica 2 3 2 2 4 7" xfId="1555"/>
    <cellStyle name="Vejica 2 3 2 2 4 7 2" xfId="18497"/>
    <cellStyle name="Vejica 2 3 2 2 4 8" xfId="5781"/>
    <cellStyle name="Vejica 2 3 2 2 4 8 2" xfId="19939"/>
    <cellStyle name="Vejica 2 3 2 2 4 9" xfId="10007"/>
    <cellStyle name="Vejica 2 3 2 2 4 9 2" xfId="24165"/>
    <cellStyle name="Vejica 2 3 2 2 5" xfId="171"/>
    <cellStyle name="Vejica 2 3 2 2 5 2" xfId="556"/>
    <cellStyle name="Vejica 2 3 2 2 5 2 2" xfId="1260"/>
    <cellStyle name="Vejica 2 3 2 2 5 2 2 2" xfId="5521"/>
    <cellStyle name="Vejica 2 3 2 2 5 2 2 2 2" xfId="9747"/>
    <cellStyle name="Vejica 2 3 2 2 5 2 2 2 2 2" xfId="23905"/>
    <cellStyle name="Vejica 2 3 2 2 5 2 2 2 3" xfId="13973"/>
    <cellStyle name="Vejica 2 3 2 2 5 2 2 2 3 2" xfId="28131"/>
    <cellStyle name="Vejica 2 3 2 2 5 2 2 2 4" xfId="18231"/>
    <cellStyle name="Vejica 2 3 2 2 5 2 2 3" xfId="4113"/>
    <cellStyle name="Vejica 2 3 2 2 5 2 2 3 2" xfId="8339"/>
    <cellStyle name="Vejica 2 3 2 2 5 2 2 3 2 2" xfId="22497"/>
    <cellStyle name="Vejica 2 3 2 2 5 2 2 3 3" xfId="12565"/>
    <cellStyle name="Vejica 2 3 2 2 5 2 2 3 3 2" xfId="26723"/>
    <cellStyle name="Vejica 2 3 2 2 5 2 2 3 4" xfId="16823"/>
    <cellStyle name="Vejica 2 3 2 2 5 2 2 4" xfId="2705"/>
    <cellStyle name="Vejica 2 3 2 2 5 2 2 4 2" xfId="19647"/>
    <cellStyle name="Vejica 2 3 2 2 5 2 2 5" xfId="6931"/>
    <cellStyle name="Vejica 2 3 2 2 5 2 2 5 2" xfId="21089"/>
    <cellStyle name="Vejica 2 3 2 2 5 2 2 6" xfId="11157"/>
    <cellStyle name="Vejica 2 3 2 2 5 2 2 6 2" xfId="25315"/>
    <cellStyle name="Vejica 2 3 2 2 5 2 2 7" xfId="15415"/>
    <cellStyle name="Vejica 2 3 2 2 5 2 3" xfId="4817"/>
    <cellStyle name="Vejica 2 3 2 2 5 2 3 2" xfId="9043"/>
    <cellStyle name="Vejica 2 3 2 2 5 2 3 2 2" xfId="23201"/>
    <cellStyle name="Vejica 2 3 2 2 5 2 3 3" xfId="13269"/>
    <cellStyle name="Vejica 2 3 2 2 5 2 3 3 2" xfId="27427"/>
    <cellStyle name="Vejica 2 3 2 2 5 2 3 4" xfId="17527"/>
    <cellStyle name="Vejica 2 3 2 2 5 2 4" xfId="3409"/>
    <cellStyle name="Vejica 2 3 2 2 5 2 4 2" xfId="7635"/>
    <cellStyle name="Vejica 2 3 2 2 5 2 4 2 2" xfId="21793"/>
    <cellStyle name="Vejica 2 3 2 2 5 2 4 3" xfId="11861"/>
    <cellStyle name="Vejica 2 3 2 2 5 2 4 3 2" xfId="26019"/>
    <cellStyle name="Vejica 2 3 2 2 5 2 4 4" xfId="16119"/>
    <cellStyle name="Vejica 2 3 2 2 5 2 5" xfId="2001"/>
    <cellStyle name="Vejica 2 3 2 2 5 2 5 2" xfId="18943"/>
    <cellStyle name="Vejica 2 3 2 2 5 2 6" xfId="6227"/>
    <cellStyle name="Vejica 2 3 2 2 5 2 6 2" xfId="20385"/>
    <cellStyle name="Vejica 2 3 2 2 5 2 7" xfId="10453"/>
    <cellStyle name="Vejica 2 3 2 2 5 2 7 2" xfId="24611"/>
    <cellStyle name="Vejica 2 3 2 2 5 2 8" xfId="14711"/>
    <cellStyle name="Vejica 2 3 2 2 5 3" xfId="908"/>
    <cellStyle name="Vejica 2 3 2 2 5 3 2" xfId="5169"/>
    <cellStyle name="Vejica 2 3 2 2 5 3 2 2" xfId="9395"/>
    <cellStyle name="Vejica 2 3 2 2 5 3 2 2 2" xfId="23553"/>
    <cellStyle name="Vejica 2 3 2 2 5 3 2 3" xfId="13621"/>
    <cellStyle name="Vejica 2 3 2 2 5 3 2 3 2" xfId="27779"/>
    <cellStyle name="Vejica 2 3 2 2 5 3 2 4" xfId="17879"/>
    <cellStyle name="Vejica 2 3 2 2 5 3 3" xfId="3761"/>
    <cellStyle name="Vejica 2 3 2 2 5 3 3 2" xfId="7987"/>
    <cellStyle name="Vejica 2 3 2 2 5 3 3 2 2" xfId="22145"/>
    <cellStyle name="Vejica 2 3 2 2 5 3 3 3" xfId="12213"/>
    <cellStyle name="Vejica 2 3 2 2 5 3 3 3 2" xfId="26371"/>
    <cellStyle name="Vejica 2 3 2 2 5 3 3 4" xfId="16471"/>
    <cellStyle name="Vejica 2 3 2 2 5 3 4" xfId="2353"/>
    <cellStyle name="Vejica 2 3 2 2 5 3 4 2" xfId="19295"/>
    <cellStyle name="Vejica 2 3 2 2 5 3 5" xfId="6579"/>
    <cellStyle name="Vejica 2 3 2 2 5 3 5 2" xfId="20737"/>
    <cellStyle name="Vejica 2 3 2 2 5 3 6" xfId="10805"/>
    <cellStyle name="Vejica 2 3 2 2 5 3 6 2" xfId="24963"/>
    <cellStyle name="Vejica 2 3 2 2 5 3 7" xfId="15063"/>
    <cellStyle name="Vejica 2 3 2 2 5 4" xfId="4433"/>
    <cellStyle name="Vejica 2 3 2 2 5 4 2" xfId="8659"/>
    <cellStyle name="Vejica 2 3 2 2 5 4 2 2" xfId="22817"/>
    <cellStyle name="Vejica 2 3 2 2 5 4 3" xfId="12885"/>
    <cellStyle name="Vejica 2 3 2 2 5 4 3 2" xfId="27043"/>
    <cellStyle name="Vejica 2 3 2 2 5 4 4" xfId="17143"/>
    <cellStyle name="Vejica 2 3 2 2 5 5" xfId="3025"/>
    <cellStyle name="Vejica 2 3 2 2 5 5 2" xfId="7251"/>
    <cellStyle name="Vejica 2 3 2 2 5 5 2 2" xfId="21409"/>
    <cellStyle name="Vejica 2 3 2 2 5 5 3" xfId="11477"/>
    <cellStyle name="Vejica 2 3 2 2 5 5 3 2" xfId="25635"/>
    <cellStyle name="Vejica 2 3 2 2 5 5 4" xfId="15735"/>
    <cellStyle name="Vejica 2 3 2 2 5 6" xfId="1617"/>
    <cellStyle name="Vejica 2 3 2 2 5 6 2" xfId="18559"/>
    <cellStyle name="Vejica 2 3 2 2 5 7" xfId="5843"/>
    <cellStyle name="Vejica 2 3 2 2 5 7 2" xfId="20001"/>
    <cellStyle name="Vejica 2 3 2 2 5 8" xfId="10069"/>
    <cellStyle name="Vejica 2 3 2 2 5 8 2" xfId="24227"/>
    <cellStyle name="Vejica 2 3 2 2 5 9" xfId="14327"/>
    <cellStyle name="Vejica 2 3 2 2 6" xfId="203"/>
    <cellStyle name="Vejica 2 3 2 2 6 2" xfId="428"/>
    <cellStyle name="Vejica 2 3 2 2 6 2 2" xfId="1132"/>
    <cellStyle name="Vejica 2 3 2 2 6 2 2 2" xfId="5393"/>
    <cellStyle name="Vejica 2 3 2 2 6 2 2 2 2" xfId="9619"/>
    <cellStyle name="Vejica 2 3 2 2 6 2 2 2 2 2" xfId="23777"/>
    <cellStyle name="Vejica 2 3 2 2 6 2 2 2 3" xfId="13845"/>
    <cellStyle name="Vejica 2 3 2 2 6 2 2 2 3 2" xfId="28003"/>
    <cellStyle name="Vejica 2 3 2 2 6 2 2 2 4" xfId="18103"/>
    <cellStyle name="Vejica 2 3 2 2 6 2 2 3" xfId="3985"/>
    <cellStyle name="Vejica 2 3 2 2 6 2 2 3 2" xfId="8211"/>
    <cellStyle name="Vejica 2 3 2 2 6 2 2 3 2 2" xfId="22369"/>
    <cellStyle name="Vejica 2 3 2 2 6 2 2 3 3" xfId="12437"/>
    <cellStyle name="Vejica 2 3 2 2 6 2 2 3 3 2" xfId="26595"/>
    <cellStyle name="Vejica 2 3 2 2 6 2 2 3 4" xfId="16695"/>
    <cellStyle name="Vejica 2 3 2 2 6 2 2 4" xfId="2577"/>
    <cellStyle name="Vejica 2 3 2 2 6 2 2 4 2" xfId="19519"/>
    <cellStyle name="Vejica 2 3 2 2 6 2 2 5" xfId="6803"/>
    <cellStyle name="Vejica 2 3 2 2 6 2 2 5 2" xfId="20961"/>
    <cellStyle name="Vejica 2 3 2 2 6 2 2 6" xfId="11029"/>
    <cellStyle name="Vejica 2 3 2 2 6 2 2 6 2" xfId="25187"/>
    <cellStyle name="Vejica 2 3 2 2 6 2 2 7" xfId="15287"/>
    <cellStyle name="Vejica 2 3 2 2 6 2 3" xfId="4689"/>
    <cellStyle name="Vejica 2 3 2 2 6 2 3 2" xfId="8915"/>
    <cellStyle name="Vejica 2 3 2 2 6 2 3 2 2" xfId="23073"/>
    <cellStyle name="Vejica 2 3 2 2 6 2 3 3" xfId="13141"/>
    <cellStyle name="Vejica 2 3 2 2 6 2 3 3 2" xfId="27299"/>
    <cellStyle name="Vejica 2 3 2 2 6 2 3 4" xfId="17399"/>
    <cellStyle name="Vejica 2 3 2 2 6 2 4" xfId="3281"/>
    <cellStyle name="Vejica 2 3 2 2 6 2 4 2" xfId="7507"/>
    <cellStyle name="Vejica 2 3 2 2 6 2 4 2 2" xfId="21665"/>
    <cellStyle name="Vejica 2 3 2 2 6 2 4 3" xfId="11733"/>
    <cellStyle name="Vejica 2 3 2 2 6 2 4 3 2" xfId="25891"/>
    <cellStyle name="Vejica 2 3 2 2 6 2 4 4" xfId="15991"/>
    <cellStyle name="Vejica 2 3 2 2 6 2 5" xfId="1873"/>
    <cellStyle name="Vejica 2 3 2 2 6 2 5 2" xfId="18815"/>
    <cellStyle name="Vejica 2 3 2 2 6 2 6" xfId="6099"/>
    <cellStyle name="Vejica 2 3 2 2 6 2 6 2" xfId="20257"/>
    <cellStyle name="Vejica 2 3 2 2 6 2 7" xfId="10325"/>
    <cellStyle name="Vejica 2 3 2 2 6 2 7 2" xfId="24483"/>
    <cellStyle name="Vejica 2 3 2 2 6 2 8" xfId="14583"/>
    <cellStyle name="Vejica 2 3 2 2 6 3" xfId="780"/>
    <cellStyle name="Vejica 2 3 2 2 6 3 2" xfId="5041"/>
    <cellStyle name="Vejica 2 3 2 2 6 3 2 2" xfId="9267"/>
    <cellStyle name="Vejica 2 3 2 2 6 3 2 2 2" xfId="23425"/>
    <cellStyle name="Vejica 2 3 2 2 6 3 2 3" xfId="13493"/>
    <cellStyle name="Vejica 2 3 2 2 6 3 2 3 2" xfId="27651"/>
    <cellStyle name="Vejica 2 3 2 2 6 3 2 4" xfId="17751"/>
    <cellStyle name="Vejica 2 3 2 2 6 3 3" xfId="3633"/>
    <cellStyle name="Vejica 2 3 2 2 6 3 3 2" xfId="7859"/>
    <cellStyle name="Vejica 2 3 2 2 6 3 3 2 2" xfId="22017"/>
    <cellStyle name="Vejica 2 3 2 2 6 3 3 3" xfId="12085"/>
    <cellStyle name="Vejica 2 3 2 2 6 3 3 3 2" xfId="26243"/>
    <cellStyle name="Vejica 2 3 2 2 6 3 3 4" xfId="16343"/>
    <cellStyle name="Vejica 2 3 2 2 6 3 4" xfId="2225"/>
    <cellStyle name="Vejica 2 3 2 2 6 3 4 2" xfId="19167"/>
    <cellStyle name="Vejica 2 3 2 2 6 3 5" xfId="6451"/>
    <cellStyle name="Vejica 2 3 2 2 6 3 5 2" xfId="20609"/>
    <cellStyle name="Vejica 2 3 2 2 6 3 6" xfId="10677"/>
    <cellStyle name="Vejica 2 3 2 2 6 3 6 2" xfId="24835"/>
    <cellStyle name="Vejica 2 3 2 2 6 3 7" xfId="14935"/>
    <cellStyle name="Vejica 2 3 2 2 6 4" xfId="4465"/>
    <cellStyle name="Vejica 2 3 2 2 6 4 2" xfId="8691"/>
    <cellStyle name="Vejica 2 3 2 2 6 4 2 2" xfId="22849"/>
    <cellStyle name="Vejica 2 3 2 2 6 4 3" xfId="12917"/>
    <cellStyle name="Vejica 2 3 2 2 6 4 3 2" xfId="27075"/>
    <cellStyle name="Vejica 2 3 2 2 6 4 4" xfId="17175"/>
    <cellStyle name="Vejica 2 3 2 2 6 5" xfId="3057"/>
    <cellStyle name="Vejica 2 3 2 2 6 5 2" xfId="7283"/>
    <cellStyle name="Vejica 2 3 2 2 6 5 2 2" xfId="21441"/>
    <cellStyle name="Vejica 2 3 2 2 6 5 3" xfId="11509"/>
    <cellStyle name="Vejica 2 3 2 2 6 5 3 2" xfId="25667"/>
    <cellStyle name="Vejica 2 3 2 2 6 5 4" xfId="15767"/>
    <cellStyle name="Vejica 2 3 2 2 6 6" xfId="1649"/>
    <cellStyle name="Vejica 2 3 2 2 6 6 2" xfId="18591"/>
    <cellStyle name="Vejica 2 3 2 2 6 7" xfId="5875"/>
    <cellStyle name="Vejica 2 3 2 2 6 7 2" xfId="20033"/>
    <cellStyle name="Vejica 2 3 2 2 6 8" xfId="10101"/>
    <cellStyle name="Vejica 2 3 2 2 6 8 2" xfId="24259"/>
    <cellStyle name="Vejica 2 3 2 2 6 9" xfId="14359"/>
    <cellStyle name="Vejica 2 3 2 2 7" xfId="342"/>
    <cellStyle name="Vejica 2 3 2 2 7 2" xfId="694"/>
    <cellStyle name="Vejica 2 3 2 2 7 2 2" xfId="1398"/>
    <cellStyle name="Vejica 2 3 2 2 7 2 2 2" xfId="5659"/>
    <cellStyle name="Vejica 2 3 2 2 7 2 2 2 2" xfId="9885"/>
    <cellStyle name="Vejica 2 3 2 2 7 2 2 2 2 2" xfId="24043"/>
    <cellStyle name="Vejica 2 3 2 2 7 2 2 2 3" xfId="14111"/>
    <cellStyle name="Vejica 2 3 2 2 7 2 2 2 3 2" xfId="28269"/>
    <cellStyle name="Vejica 2 3 2 2 7 2 2 2 4" xfId="18369"/>
    <cellStyle name="Vejica 2 3 2 2 7 2 2 3" xfId="4251"/>
    <cellStyle name="Vejica 2 3 2 2 7 2 2 3 2" xfId="8477"/>
    <cellStyle name="Vejica 2 3 2 2 7 2 2 3 2 2" xfId="22635"/>
    <cellStyle name="Vejica 2 3 2 2 7 2 2 3 3" xfId="12703"/>
    <cellStyle name="Vejica 2 3 2 2 7 2 2 3 3 2" xfId="26861"/>
    <cellStyle name="Vejica 2 3 2 2 7 2 2 3 4" xfId="16961"/>
    <cellStyle name="Vejica 2 3 2 2 7 2 2 4" xfId="2843"/>
    <cellStyle name="Vejica 2 3 2 2 7 2 2 4 2" xfId="19785"/>
    <cellStyle name="Vejica 2 3 2 2 7 2 2 5" xfId="7069"/>
    <cellStyle name="Vejica 2 3 2 2 7 2 2 5 2" xfId="21227"/>
    <cellStyle name="Vejica 2 3 2 2 7 2 2 6" xfId="11295"/>
    <cellStyle name="Vejica 2 3 2 2 7 2 2 6 2" xfId="25453"/>
    <cellStyle name="Vejica 2 3 2 2 7 2 2 7" xfId="15553"/>
    <cellStyle name="Vejica 2 3 2 2 7 2 3" xfId="4955"/>
    <cellStyle name="Vejica 2 3 2 2 7 2 3 2" xfId="9181"/>
    <cellStyle name="Vejica 2 3 2 2 7 2 3 2 2" xfId="23339"/>
    <cellStyle name="Vejica 2 3 2 2 7 2 3 3" xfId="13407"/>
    <cellStyle name="Vejica 2 3 2 2 7 2 3 3 2" xfId="27565"/>
    <cellStyle name="Vejica 2 3 2 2 7 2 3 4" xfId="17665"/>
    <cellStyle name="Vejica 2 3 2 2 7 2 4" xfId="3547"/>
    <cellStyle name="Vejica 2 3 2 2 7 2 4 2" xfId="7773"/>
    <cellStyle name="Vejica 2 3 2 2 7 2 4 2 2" xfId="21931"/>
    <cellStyle name="Vejica 2 3 2 2 7 2 4 3" xfId="11999"/>
    <cellStyle name="Vejica 2 3 2 2 7 2 4 3 2" xfId="26157"/>
    <cellStyle name="Vejica 2 3 2 2 7 2 4 4" xfId="16257"/>
    <cellStyle name="Vejica 2 3 2 2 7 2 5" xfId="2139"/>
    <cellStyle name="Vejica 2 3 2 2 7 2 5 2" xfId="19081"/>
    <cellStyle name="Vejica 2 3 2 2 7 2 6" xfId="6365"/>
    <cellStyle name="Vejica 2 3 2 2 7 2 6 2" xfId="20523"/>
    <cellStyle name="Vejica 2 3 2 2 7 2 7" xfId="10591"/>
    <cellStyle name="Vejica 2 3 2 2 7 2 7 2" xfId="24749"/>
    <cellStyle name="Vejica 2 3 2 2 7 2 8" xfId="14849"/>
    <cellStyle name="Vejica 2 3 2 2 7 3" xfId="1046"/>
    <cellStyle name="Vejica 2 3 2 2 7 3 2" xfId="5307"/>
    <cellStyle name="Vejica 2 3 2 2 7 3 2 2" xfId="9533"/>
    <cellStyle name="Vejica 2 3 2 2 7 3 2 2 2" xfId="23691"/>
    <cellStyle name="Vejica 2 3 2 2 7 3 2 3" xfId="13759"/>
    <cellStyle name="Vejica 2 3 2 2 7 3 2 3 2" xfId="27917"/>
    <cellStyle name="Vejica 2 3 2 2 7 3 2 4" xfId="18017"/>
    <cellStyle name="Vejica 2 3 2 2 7 3 3" xfId="3899"/>
    <cellStyle name="Vejica 2 3 2 2 7 3 3 2" xfId="8125"/>
    <cellStyle name="Vejica 2 3 2 2 7 3 3 2 2" xfId="22283"/>
    <cellStyle name="Vejica 2 3 2 2 7 3 3 3" xfId="12351"/>
    <cellStyle name="Vejica 2 3 2 2 7 3 3 3 2" xfId="26509"/>
    <cellStyle name="Vejica 2 3 2 2 7 3 3 4" xfId="16609"/>
    <cellStyle name="Vejica 2 3 2 2 7 3 4" xfId="2491"/>
    <cellStyle name="Vejica 2 3 2 2 7 3 4 2" xfId="19433"/>
    <cellStyle name="Vejica 2 3 2 2 7 3 5" xfId="6717"/>
    <cellStyle name="Vejica 2 3 2 2 7 3 5 2" xfId="20875"/>
    <cellStyle name="Vejica 2 3 2 2 7 3 6" xfId="10943"/>
    <cellStyle name="Vejica 2 3 2 2 7 3 6 2" xfId="25101"/>
    <cellStyle name="Vejica 2 3 2 2 7 3 7" xfId="15201"/>
    <cellStyle name="Vejica 2 3 2 2 7 4" xfId="4603"/>
    <cellStyle name="Vejica 2 3 2 2 7 4 2" xfId="8829"/>
    <cellStyle name="Vejica 2 3 2 2 7 4 2 2" xfId="22987"/>
    <cellStyle name="Vejica 2 3 2 2 7 4 3" xfId="13055"/>
    <cellStyle name="Vejica 2 3 2 2 7 4 3 2" xfId="27213"/>
    <cellStyle name="Vejica 2 3 2 2 7 4 4" xfId="17313"/>
    <cellStyle name="Vejica 2 3 2 2 7 5" xfId="3195"/>
    <cellStyle name="Vejica 2 3 2 2 7 5 2" xfId="7421"/>
    <cellStyle name="Vejica 2 3 2 2 7 5 2 2" xfId="21579"/>
    <cellStyle name="Vejica 2 3 2 2 7 5 3" xfId="11647"/>
    <cellStyle name="Vejica 2 3 2 2 7 5 3 2" xfId="25805"/>
    <cellStyle name="Vejica 2 3 2 2 7 5 4" xfId="15905"/>
    <cellStyle name="Vejica 2 3 2 2 7 6" xfId="1787"/>
    <cellStyle name="Vejica 2 3 2 2 7 6 2" xfId="18729"/>
    <cellStyle name="Vejica 2 3 2 2 7 7" xfId="6013"/>
    <cellStyle name="Vejica 2 3 2 2 7 7 2" xfId="20171"/>
    <cellStyle name="Vejica 2 3 2 2 7 8" xfId="10239"/>
    <cellStyle name="Vejica 2 3 2 2 7 8 2" xfId="24397"/>
    <cellStyle name="Vejica 2 3 2 2 7 9" xfId="14497"/>
    <cellStyle name="Vejica 2 3 2 2 8" xfId="396"/>
    <cellStyle name="Vejica 2 3 2 2 8 2" xfId="1100"/>
    <cellStyle name="Vejica 2 3 2 2 8 2 2" xfId="5361"/>
    <cellStyle name="Vejica 2 3 2 2 8 2 2 2" xfId="9587"/>
    <cellStyle name="Vejica 2 3 2 2 8 2 2 2 2" xfId="23745"/>
    <cellStyle name="Vejica 2 3 2 2 8 2 2 3" xfId="13813"/>
    <cellStyle name="Vejica 2 3 2 2 8 2 2 3 2" xfId="27971"/>
    <cellStyle name="Vejica 2 3 2 2 8 2 2 4" xfId="18071"/>
    <cellStyle name="Vejica 2 3 2 2 8 2 3" xfId="3953"/>
    <cellStyle name="Vejica 2 3 2 2 8 2 3 2" xfId="8179"/>
    <cellStyle name="Vejica 2 3 2 2 8 2 3 2 2" xfId="22337"/>
    <cellStyle name="Vejica 2 3 2 2 8 2 3 3" xfId="12405"/>
    <cellStyle name="Vejica 2 3 2 2 8 2 3 3 2" xfId="26563"/>
    <cellStyle name="Vejica 2 3 2 2 8 2 3 4" xfId="16663"/>
    <cellStyle name="Vejica 2 3 2 2 8 2 4" xfId="2545"/>
    <cellStyle name="Vejica 2 3 2 2 8 2 4 2" xfId="19487"/>
    <cellStyle name="Vejica 2 3 2 2 8 2 5" xfId="6771"/>
    <cellStyle name="Vejica 2 3 2 2 8 2 5 2" xfId="20929"/>
    <cellStyle name="Vejica 2 3 2 2 8 2 6" xfId="10997"/>
    <cellStyle name="Vejica 2 3 2 2 8 2 6 2" xfId="25155"/>
    <cellStyle name="Vejica 2 3 2 2 8 2 7" xfId="15255"/>
    <cellStyle name="Vejica 2 3 2 2 8 3" xfId="4657"/>
    <cellStyle name="Vejica 2 3 2 2 8 3 2" xfId="8883"/>
    <cellStyle name="Vejica 2 3 2 2 8 3 2 2" xfId="23041"/>
    <cellStyle name="Vejica 2 3 2 2 8 3 3" xfId="13109"/>
    <cellStyle name="Vejica 2 3 2 2 8 3 3 2" xfId="27267"/>
    <cellStyle name="Vejica 2 3 2 2 8 3 4" xfId="17367"/>
    <cellStyle name="Vejica 2 3 2 2 8 4" xfId="3249"/>
    <cellStyle name="Vejica 2 3 2 2 8 4 2" xfId="7475"/>
    <cellStyle name="Vejica 2 3 2 2 8 4 2 2" xfId="21633"/>
    <cellStyle name="Vejica 2 3 2 2 8 4 3" xfId="11701"/>
    <cellStyle name="Vejica 2 3 2 2 8 4 3 2" xfId="25859"/>
    <cellStyle name="Vejica 2 3 2 2 8 4 4" xfId="15959"/>
    <cellStyle name="Vejica 2 3 2 2 8 5" xfId="1841"/>
    <cellStyle name="Vejica 2 3 2 2 8 5 2" xfId="18783"/>
    <cellStyle name="Vejica 2 3 2 2 8 6" xfId="6067"/>
    <cellStyle name="Vejica 2 3 2 2 8 6 2" xfId="20225"/>
    <cellStyle name="Vejica 2 3 2 2 8 7" xfId="10293"/>
    <cellStyle name="Vejica 2 3 2 2 8 7 2" xfId="24451"/>
    <cellStyle name="Vejica 2 3 2 2 8 8" xfId="14551"/>
    <cellStyle name="Vejica 2 3 2 2 9" xfId="748"/>
    <cellStyle name="Vejica 2 3 2 2 9 2" xfId="5009"/>
    <cellStyle name="Vejica 2 3 2 2 9 2 2" xfId="9235"/>
    <cellStyle name="Vejica 2 3 2 2 9 2 2 2" xfId="23393"/>
    <cellStyle name="Vejica 2 3 2 2 9 2 3" xfId="13461"/>
    <cellStyle name="Vejica 2 3 2 2 9 2 3 2" xfId="27619"/>
    <cellStyle name="Vejica 2 3 2 2 9 2 4" xfId="17719"/>
    <cellStyle name="Vejica 2 3 2 2 9 3" xfId="3601"/>
    <cellStyle name="Vejica 2 3 2 2 9 3 2" xfId="7827"/>
    <cellStyle name="Vejica 2 3 2 2 9 3 2 2" xfId="21985"/>
    <cellStyle name="Vejica 2 3 2 2 9 3 3" xfId="12053"/>
    <cellStyle name="Vejica 2 3 2 2 9 3 3 2" xfId="26211"/>
    <cellStyle name="Vejica 2 3 2 2 9 3 4" xfId="16311"/>
    <cellStyle name="Vejica 2 3 2 2 9 4" xfId="2193"/>
    <cellStyle name="Vejica 2 3 2 2 9 4 2" xfId="19135"/>
    <cellStyle name="Vejica 2 3 2 2 9 5" xfId="6419"/>
    <cellStyle name="Vejica 2 3 2 2 9 5 2" xfId="20577"/>
    <cellStyle name="Vejica 2 3 2 2 9 6" xfId="10645"/>
    <cellStyle name="Vejica 2 3 2 2 9 6 2" xfId="24803"/>
    <cellStyle name="Vejica 2 3 2 2 9 7" xfId="14903"/>
    <cellStyle name="Vejica 2 3 2 3" xfId="93"/>
    <cellStyle name="Vejica 2 3 2 3 10" xfId="9959"/>
    <cellStyle name="Vejica 2 3 2 3 10 2" xfId="24117"/>
    <cellStyle name="Vejica 2 3 2 3 11" xfId="14217"/>
    <cellStyle name="Vejica 2 3 2 3 2" xfId="253"/>
    <cellStyle name="Vejica 2 3 2 3 2 2" xfId="606"/>
    <cellStyle name="Vejica 2 3 2 3 2 2 2" xfId="1310"/>
    <cellStyle name="Vejica 2 3 2 3 2 2 2 2" xfId="5571"/>
    <cellStyle name="Vejica 2 3 2 3 2 2 2 2 2" xfId="9797"/>
    <cellStyle name="Vejica 2 3 2 3 2 2 2 2 2 2" xfId="23955"/>
    <cellStyle name="Vejica 2 3 2 3 2 2 2 2 3" xfId="14023"/>
    <cellStyle name="Vejica 2 3 2 3 2 2 2 2 3 2" xfId="28181"/>
    <cellStyle name="Vejica 2 3 2 3 2 2 2 2 4" xfId="18281"/>
    <cellStyle name="Vejica 2 3 2 3 2 2 2 3" xfId="4163"/>
    <cellStyle name="Vejica 2 3 2 3 2 2 2 3 2" xfId="8389"/>
    <cellStyle name="Vejica 2 3 2 3 2 2 2 3 2 2" xfId="22547"/>
    <cellStyle name="Vejica 2 3 2 3 2 2 2 3 3" xfId="12615"/>
    <cellStyle name="Vejica 2 3 2 3 2 2 2 3 3 2" xfId="26773"/>
    <cellStyle name="Vejica 2 3 2 3 2 2 2 3 4" xfId="16873"/>
    <cellStyle name="Vejica 2 3 2 3 2 2 2 4" xfId="2755"/>
    <cellStyle name="Vejica 2 3 2 3 2 2 2 4 2" xfId="19697"/>
    <cellStyle name="Vejica 2 3 2 3 2 2 2 5" xfId="6981"/>
    <cellStyle name="Vejica 2 3 2 3 2 2 2 5 2" xfId="21139"/>
    <cellStyle name="Vejica 2 3 2 3 2 2 2 6" xfId="11207"/>
    <cellStyle name="Vejica 2 3 2 3 2 2 2 6 2" xfId="25365"/>
    <cellStyle name="Vejica 2 3 2 3 2 2 2 7" xfId="15465"/>
    <cellStyle name="Vejica 2 3 2 3 2 2 3" xfId="4867"/>
    <cellStyle name="Vejica 2 3 2 3 2 2 3 2" xfId="9093"/>
    <cellStyle name="Vejica 2 3 2 3 2 2 3 2 2" xfId="23251"/>
    <cellStyle name="Vejica 2 3 2 3 2 2 3 3" xfId="13319"/>
    <cellStyle name="Vejica 2 3 2 3 2 2 3 3 2" xfId="27477"/>
    <cellStyle name="Vejica 2 3 2 3 2 2 3 4" xfId="17577"/>
    <cellStyle name="Vejica 2 3 2 3 2 2 4" xfId="3459"/>
    <cellStyle name="Vejica 2 3 2 3 2 2 4 2" xfId="7685"/>
    <cellStyle name="Vejica 2 3 2 3 2 2 4 2 2" xfId="21843"/>
    <cellStyle name="Vejica 2 3 2 3 2 2 4 3" xfId="11911"/>
    <cellStyle name="Vejica 2 3 2 3 2 2 4 3 2" xfId="26069"/>
    <cellStyle name="Vejica 2 3 2 3 2 2 4 4" xfId="16169"/>
    <cellStyle name="Vejica 2 3 2 3 2 2 5" xfId="2051"/>
    <cellStyle name="Vejica 2 3 2 3 2 2 5 2" xfId="18993"/>
    <cellStyle name="Vejica 2 3 2 3 2 2 6" xfId="6277"/>
    <cellStyle name="Vejica 2 3 2 3 2 2 6 2" xfId="20435"/>
    <cellStyle name="Vejica 2 3 2 3 2 2 7" xfId="10503"/>
    <cellStyle name="Vejica 2 3 2 3 2 2 7 2" xfId="24661"/>
    <cellStyle name="Vejica 2 3 2 3 2 2 8" xfId="14761"/>
    <cellStyle name="Vejica 2 3 2 3 2 3" xfId="958"/>
    <cellStyle name="Vejica 2 3 2 3 2 3 2" xfId="5219"/>
    <cellStyle name="Vejica 2 3 2 3 2 3 2 2" xfId="9445"/>
    <cellStyle name="Vejica 2 3 2 3 2 3 2 2 2" xfId="23603"/>
    <cellStyle name="Vejica 2 3 2 3 2 3 2 3" xfId="13671"/>
    <cellStyle name="Vejica 2 3 2 3 2 3 2 3 2" xfId="27829"/>
    <cellStyle name="Vejica 2 3 2 3 2 3 2 4" xfId="17929"/>
    <cellStyle name="Vejica 2 3 2 3 2 3 3" xfId="3811"/>
    <cellStyle name="Vejica 2 3 2 3 2 3 3 2" xfId="8037"/>
    <cellStyle name="Vejica 2 3 2 3 2 3 3 2 2" xfId="22195"/>
    <cellStyle name="Vejica 2 3 2 3 2 3 3 3" xfId="12263"/>
    <cellStyle name="Vejica 2 3 2 3 2 3 3 3 2" xfId="26421"/>
    <cellStyle name="Vejica 2 3 2 3 2 3 3 4" xfId="16521"/>
    <cellStyle name="Vejica 2 3 2 3 2 3 4" xfId="2403"/>
    <cellStyle name="Vejica 2 3 2 3 2 3 4 2" xfId="19345"/>
    <cellStyle name="Vejica 2 3 2 3 2 3 5" xfId="6629"/>
    <cellStyle name="Vejica 2 3 2 3 2 3 5 2" xfId="20787"/>
    <cellStyle name="Vejica 2 3 2 3 2 3 6" xfId="10855"/>
    <cellStyle name="Vejica 2 3 2 3 2 3 6 2" xfId="25013"/>
    <cellStyle name="Vejica 2 3 2 3 2 3 7" xfId="15113"/>
    <cellStyle name="Vejica 2 3 2 3 2 4" xfId="4515"/>
    <cellStyle name="Vejica 2 3 2 3 2 4 2" xfId="8741"/>
    <cellStyle name="Vejica 2 3 2 3 2 4 2 2" xfId="22899"/>
    <cellStyle name="Vejica 2 3 2 3 2 4 3" xfId="12967"/>
    <cellStyle name="Vejica 2 3 2 3 2 4 3 2" xfId="27125"/>
    <cellStyle name="Vejica 2 3 2 3 2 4 4" xfId="17225"/>
    <cellStyle name="Vejica 2 3 2 3 2 5" xfId="3107"/>
    <cellStyle name="Vejica 2 3 2 3 2 5 2" xfId="7333"/>
    <cellStyle name="Vejica 2 3 2 3 2 5 2 2" xfId="21491"/>
    <cellStyle name="Vejica 2 3 2 3 2 5 3" xfId="11559"/>
    <cellStyle name="Vejica 2 3 2 3 2 5 3 2" xfId="25717"/>
    <cellStyle name="Vejica 2 3 2 3 2 5 4" xfId="15817"/>
    <cellStyle name="Vejica 2 3 2 3 2 6" xfId="1699"/>
    <cellStyle name="Vejica 2 3 2 3 2 6 2" xfId="18641"/>
    <cellStyle name="Vejica 2 3 2 3 2 7" xfId="5925"/>
    <cellStyle name="Vejica 2 3 2 3 2 7 2" xfId="20083"/>
    <cellStyle name="Vejica 2 3 2 3 2 8" xfId="10151"/>
    <cellStyle name="Vejica 2 3 2 3 2 8 2" xfId="24309"/>
    <cellStyle name="Vejica 2 3 2 3 2 9" xfId="14409"/>
    <cellStyle name="Vejica 2 3 2 3 3" xfId="339"/>
    <cellStyle name="Vejica 2 3 2 3 3 2" xfId="691"/>
    <cellStyle name="Vejica 2 3 2 3 3 2 2" xfId="1395"/>
    <cellStyle name="Vejica 2 3 2 3 3 2 2 2" xfId="5656"/>
    <cellStyle name="Vejica 2 3 2 3 3 2 2 2 2" xfId="9882"/>
    <cellStyle name="Vejica 2 3 2 3 3 2 2 2 2 2" xfId="24040"/>
    <cellStyle name="Vejica 2 3 2 3 3 2 2 2 3" xfId="14108"/>
    <cellStyle name="Vejica 2 3 2 3 3 2 2 2 3 2" xfId="28266"/>
    <cellStyle name="Vejica 2 3 2 3 3 2 2 2 4" xfId="18366"/>
    <cellStyle name="Vejica 2 3 2 3 3 2 2 3" xfId="4248"/>
    <cellStyle name="Vejica 2 3 2 3 3 2 2 3 2" xfId="8474"/>
    <cellStyle name="Vejica 2 3 2 3 3 2 2 3 2 2" xfId="22632"/>
    <cellStyle name="Vejica 2 3 2 3 3 2 2 3 3" xfId="12700"/>
    <cellStyle name="Vejica 2 3 2 3 3 2 2 3 3 2" xfId="26858"/>
    <cellStyle name="Vejica 2 3 2 3 3 2 2 3 4" xfId="16958"/>
    <cellStyle name="Vejica 2 3 2 3 3 2 2 4" xfId="2840"/>
    <cellStyle name="Vejica 2 3 2 3 3 2 2 4 2" xfId="19782"/>
    <cellStyle name="Vejica 2 3 2 3 3 2 2 5" xfId="7066"/>
    <cellStyle name="Vejica 2 3 2 3 3 2 2 5 2" xfId="21224"/>
    <cellStyle name="Vejica 2 3 2 3 3 2 2 6" xfId="11292"/>
    <cellStyle name="Vejica 2 3 2 3 3 2 2 6 2" xfId="25450"/>
    <cellStyle name="Vejica 2 3 2 3 3 2 2 7" xfId="15550"/>
    <cellStyle name="Vejica 2 3 2 3 3 2 3" xfId="4952"/>
    <cellStyle name="Vejica 2 3 2 3 3 2 3 2" xfId="9178"/>
    <cellStyle name="Vejica 2 3 2 3 3 2 3 2 2" xfId="23336"/>
    <cellStyle name="Vejica 2 3 2 3 3 2 3 3" xfId="13404"/>
    <cellStyle name="Vejica 2 3 2 3 3 2 3 3 2" xfId="27562"/>
    <cellStyle name="Vejica 2 3 2 3 3 2 3 4" xfId="17662"/>
    <cellStyle name="Vejica 2 3 2 3 3 2 4" xfId="3544"/>
    <cellStyle name="Vejica 2 3 2 3 3 2 4 2" xfId="7770"/>
    <cellStyle name="Vejica 2 3 2 3 3 2 4 2 2" xfId="21928"/>
    <cellStyle name="Vejica 2 3 2 3 3 2 4 3" xfId="11996"/>
    <cellStyle name="Vejica 2 3 2 3 3 2 4 3 2" xfId="26154"/>
    <cellStyle name="Vejica 2 3 2 3 3 2 4 4" xfId="16254"/>
    <cellStyle name="Vejica 2 3 2 3 3 2 5" xfId="2136"/>
    <cellStyle name="Vejica 2 3 2 3 3 2 5 2" xfId="19078"/>
    <cellStyle name="Vejica 2 3 2 3 3 2 6" xfId="6362"/>
    <cellStyle name="Vejica 2 3 2 3 3 2 6 2" xfId="20520"/>
    <cellStyle name="Vejica 2 3 2 3 3 2 7" xfId="10588"/>
    <cellStyle name="Vejica 2 3 2 3 3 2 7 2" xfId="24746"/>
    <cellStyle name="Vejica 2 3 2 3 3 2 8" xfId="14846"/>
    <cellStyle name="Vejica 2 3 2 3 3 3" xfId="1043"/>
    <cellStyle name="Vejica 2 3 2 3 3 3 2" xfId="5304"/>
    <cellStyle name="Vejica 2 3 2 3 3 3 2 2" xfId="9530"/>
    <cellStyle name="Vejica 2 3 2 3 3 3 2 2 2" xfId="23688"/>
    <cellStyle name="Vejica 2 3 2 3 3 3 2 3" xfId="13756"/>
    <cellStyle name="Vejica 2 3 2 3 3 3 2 3 2" xfId="27914"/>
    <cellStyle name="Vejica 2 3 2 3 3 3 2 4" xfId="18014"/>
    <cellStyle name="Vejica 2 3 2 3 3 3 3" xfId="3896"/>
    <cellStyle name="Vejica 2 3 2 3 3 3 3 2" xfId="8122"/>
    <cellStyle name="Vejica 2 3 2 3 3 3 3 2 2" xfId="22280"/>
    <cellStyle name="Vejica 2 3 2 3 3 3 3 3" xfId="12348"/>
    <cellStyle name="Vejica 2 3 2 3 3 3 3 3 2" xfId="26506"/>
    <cellStyle name="Vejica 2 3 2 3 3 3 3 4" xfId="16606"/>
    <cellStyle name="Vejica 2 3 2 3 3 3 4" xfId="2488"/>
    <cellStyle name="Vejica 2 3 2 3 3 3 4 2" xfId="19430"/>
    <cellStyle name="Vejica 2 3 2 3 3 3 5" xfId="6714"/>
    <cellStyle name="Vejica 2 3 2 3 3 3 5 2" xfId="20872"/>
    <cellStyle name="Vejica 2 3 2 3 3 3 6" xfId="10940"/>
    <cellStyle name="Vejica 2 3 2 3 3 3 6 2" xfId="25098"/>
    <cellStyle name="Vejica 2 3 2 3 3 3 7" xfId="15198"/>
    <cellStyle name="Vejica 2 3 2 3 3 4" xfId="4600"/>
    <cellStyle name="Vejica 2 3 2 3 3 4 2" xfId="8826"/>
    <cellStyle name="Vejica 2 3 2 3 3 4 2 2" xfId="22984"/>
    <cellStyle name="Vejica 2 3 2 3 3 4 3" xfId="13052"/>
    <cellStyle name="Vejica 2 3 2 3 3 4 3 2" xfId="27210"/>
    <cellStyle name="Vejica 2 3 2 3 3 4 4" xfId="17310"/>
    <cellStyle name="Vejica 2 3 2 3 3 5" xfId="3192"/>
    <cellStyle name="Vejica 2 3 2 3 3 5 2" xfId="7418"/>
    <cellStyle name="Vejica 2 3 2 3 3 5 2 2" xfId="21576"/>
    <cellStyle name="Vejica 2 3 2 3 3 5 3" xfId="11644"/>
    <cellStyle name="Vejica 2 3 2 3 3 5 3 2" xfId="25802"/>
    <cellStyle name="Vejica 2 3 2 3 3 5 4" xfId="15902"/>
    <cellStyle name="Vejica 2 3 2 3 3 6" xfId="1784"/>
    <cellStyle name="Vejica 2 3 2 3 3 6 2" xfId="18726"/>
    <cellStyle name="Vejica 2 3 2 3 3 7" xfId="6010"/>
    <cellStyle name="Vejica 2 3 2 3 3 7 2" xfId="20168"/>
    <cellStyle name="Vejica 2 3 2 3 3 8" xfId="10236"/>
    <cellStyle name="Vejica 2 3 2 3 3 8 2" xfId="24394"/>
    <cellStyle name="Vejica 2 3 2 3 3 9" xfId="14494"/>
    <cellStyle name="Vejica 2 3 2 3 4" xfId="478"/>
    <cellStyle name="Vejica 2 3 2 3 4 2" xfId="1182"/>
    <cellStyle name="Vejica 2 3 2 3 4 2 2" xfId="5443"/>
    <cellStyle name="Vejica 2 3 2 3 4 2 2 2" xfId="9669"/>
    <cellStyle name="Vejica 2 3 2 3 4 2 2 2 2" xfId="23827"/>
    <cellStyle name="Vejica 2 3 2 3 4 2 2 3" xfId="13895"/>
    <cellStyle name="Vejica 2 3 2 3 4 2 2 3 2" xfId="28053"/>
    <cellStyle name="Vejica 2 3 2 3 4 2 2 4" xfId="18153"/>
    <cellStyle name="Vejica 2 3 2 3 4 2 3" xfId="4035"/>
    <cellStyle name="Vejica 2 3 2 3 4 2 3 2" xfId="8261"/>
    <cellStyle name="Vejica 2 3 2 3 4 2 3 2 2" xfId="22419"/>
    <cellStyle name="Vejica 2 3 2 3 4 2 3 3" xfId="12487"/>
    <cellStyle name="Vejica 2 3 2 3 4 2 3 3 2" xfId="26645"/>
    <cellStyle name="Vejica 2 3 2 3 4 2 3 4" xfId="16745"/>
    <cellStyle name="Vejica 2 3 2 3 4 2 4" xfId="2627"/>
    <cellStyle name="Vejica 2 3 2 3 4 2 4 2" xfId="19569"/>
    <cellStyle name="Vejica 2 3 2 3 4 2 5" xfId="6853"/>
    <cellStyle name="Vejica 2 3 2 3 4 2 5 2" xfId="21011"/>
    <cellStyle name="Vejica 2 3 2 3 4 2 6" xfId="11079"/>
    <cellStyle name="Vejica 2 3 2 3 4 2 6 2" xfId="25237"/>
    <cellStyle name="Vejica 2 3 2 3 4 2 7" xfId="15337"/>
    <cellStyle name="Vejica 2 3 2 3 4 3" xfId="4739"/>
    <cellStyle name="Vejica 2 3 2 3 4 3 2" xfId="8965"/>
    <cellStyle name="Vejica 2 3 2 3 4 3 2 2" xfId="23123"/>
    <cellStyle name="Vejica 2 3 2 3 4 3 3" xfId="13191"/>
    <cellStyle name="Vejica 2 3 2 3 4 3 3 2" xfId="27349"/>
    <cellStyle name="Vejica 2 3 2 3 4 3 4" xfId="17449"/>
    <cellStyle name="Vejica 2 3 2 3 4 4" xfId="3331"/>
    <cellStyle name="Vejica 2 3 2 3 4 4 2" xfId="7557"/>
    <cellStyle name="Vejica 2 3 2 3 4 4 2 2" xfId="21715"/>
    <cellStyle name="Vejica 2 3 2 3 4 4 3" xfId="11783"/>
    <cellStyle name="Vejica 2 3 2 3 4 4 3 2" xfId="25941"/>
    <cellStyle name="Vejica 2 3 2 3 4 4 4" xfId="16041"/>
    <cellStyle name="Vejica 2 3 2 3 4 5" xfId="1923"/>
    <cellStyle name="Vejica 2 3 2 3 4 5 2" xfId="18865"/>
    <cellStyle name="Vejica 2 3 2 3 4 6" xfId="6149"/>
    <cellStyle name="Vejica 2 3 2 3 4 6 2" xfId="20307"/>
    <cellStyle name="Vejica 2 3 2 3 4 7" xfId="10375"/>
    <cellStyle name="Vejica 2 3 2 3 4 7 2" xfId="24533"/>
    <cellStyle name="Vejica 2 3 2 3 4 8" xfId="14633"/>
    <cellStyle name="Vejica 2 3 2 3 5" xfId="830"/>
    <cellStyle name="Vejica 2 3 2 3 5 2" xfId="5091"/>
    <cellStyle name="Vejica 2 3 2 3 5 2 2" xfId="9317"/>
    <cellStyle name="Vejica 2 3 2 3 5 2 2 2" xfId="23475"/>
    <cellStyle name="Vejica 2 3 2 3 5 2 3" xfId="13543"/>
    <cellStyle name="Vejica 2 3 2 3 5 2 3 2" xfId="27701"/>
    <cellStyle name="Vejica 2 3 2 3 5 2 4" xfId="17801"/>
    <cellStyle name="Vejica 2 3 2 3 5 3" xfId="3683"/>
    <cellStyle name="Vejica 2 3 2 3 5 3 2" xfId="7909"/>
    <cellStyle name="Vejica 2 3 2 3 5 3 2 2" xfId="22067"/>
    <cellStyle name="Vejica 2 3 2 3 5 3 3" xfId="12135"/>
    <cellStyle name="Vejica 2 3 2 3 5 3 3 2" xfId="26293"/>
    <cellStyle name="Vejica 2 3 2 3 5 3 4" xfId="16393"/>
    <cellStyle name="Vejica 2 3 2 3 5 4" xfId="2275"/>
    <cellStyle name="Vejica 2 3 2 3 5 4 2" xfId="19217"/>
    <cellStyle name="Vejica 2 3 2 3 5 5" xfId="6501"/>
    <cellStyle name="Vejica 2 3 2 3 5 5 2" xfId="20659"/>
    <cellStyle name="Vejica 2 3 2 3 5 6" xfId="10727"/>
    <cellStyle name="Vejica 2 3 2 3 5 6 2" xfId="24885"/>
    <cellStyle name="Vejica 2 3 2 3 5 7" xfId="14985"/>
    <cellStyle name="Vejica 2 3 2 3 6" xfId="4355"/>
    <cellStyle name="Vejica 2 3 2 3 6 2" xfId="8581"/>
    <cellStyle name="Vejica 2 3 2 3 6 2 2" xfId="22739"/>
    <cellStyle name="Vejica 2 3 2 3 6 3" xfId="12807"/>
    <cellStyle name="Vejica 2 3 2 3 6 3 2" xfId="26965"/>
    <cellStyle name="Vejica 2 3 2 3 6 4" xfId="17065"/>
    <cellStyle name="Vejica 2 3 2 3 7" xfId="2947"/>
    <cellStyle name="Vejica 2 3 2 3 7 2" xfId="7173"/>
    <cellStyle name="Vejica 2 3 2 3 7 2 2" xfId="21331"/>
    <cellStyle name="Vejica 2 3 2 3 7 3" xfId="11399"/>
    <cellStyle name="Vejica 2 3 2 3 7 3 2" xfId="25557"/>
    <cellStyle name="Vejica 2 3 2 3 7 4" xfId="15657"/>
    <cellStyle name="Vejica 2 3 2 3 8" xfId="1507"/>
    <cellStyle name="Vejica 2 3 2 3 8 2" xfId="18449"/>
    <cellStyle name="Vejica 2 3 2 3 9" xfId="5733"/>
    <cellStyle name="Vejica 2 3 2 3 9 2" xfId="19891"/>
    <cellStyle name="Vejica 2 3 2 4" xfId="125"/>
    <cellStyle name="Vejica 2 3 2 4 10" xfId="14281"/>
    <cellStyle name="Vejica 2 3 2 4 2" xfId="285"/>
    <cellStyle name="Vejica 2 3 2 4 2 2" xfId="638"/>
    <cellStyle name="Vejica 2 3 2 4 2 2 2" xfId="1342"/>
    <cellStyle name="Vejica 2 3 2 4 2 2 2 2" xfId="5603"/>
    <cellStyle name="Vejica 2 3 2 4 2 2 2 2 2" xfId="9829"/>
    <cellStyle name="Vejica 2 3 2 4 2 2 2 2 2 2" xfId="23987"/>
    <cellStyle name="Vejica 2 3 2 4 2 2 2 2 3" xfId="14055"/>
    <cellStyle name="Vejica 2 3 2 4 2 2 2 2 3 2" xfId="28213"/>
    <cellStyle name="Vejica 2 3 2 4 2 2 2 2 4" xfId="18313"/>
    <cellStyle name="Vejica 2 3 2 4 2 2 2 3" xfId="4195"/>
    <cellStyle name="Vejica 2 3 2 4 2 2 2 3 2" xfId="8421"/>
    <cellStyle name="Vejica 2 3 2 4 2 2 2 3 2 2" xfId="22579"/>
    <cellStyle name="Vejica 2 3 2 4 2 2 2 3 3" xfId="12647"/>
    <cellStyle name="Vejica 2 3 2 4 2 2 2 3 3 2" xfId="26805"/>
    <cellStyle name="Vejica 2 3 2 4 2 2 2 3 4" xfId="16905"/>
    <cellStyle name="Vejica 2 3 2 4 2 2 2 4" xfId="2787"/>
    <cellStyle name="Vejica 2 3 2 4 2 2 2 4 2" xfId="19729"/>
    <cellStyle name="Vejica 2 3 2 4 2 2 2 5" xfId="7013"/>
    <cellStyle name="Vejica 2 3 2 4 2 2 2 5 2" xfId="21171"/>
    <cellStyle name="Vejica 2 3 2 4 2 2 2 6" xfId="11239"/>
    <cellStyle name="Vejica 2 3 2 4 2 2 2 6 2" xfId="25397"/>
    <cellStyle name="Vejica 2 3 2 4 2 2 2 7" xfId="15497"/>
    <cellStyle name="Vejica 2 3 2 4 2 2 3" xfId="4899"/>
    <cellStyle name="Vejica 2 3 2 4 2 2 3 2" xfId="9125"/>
    <cellStyle name="Vejica 2 3 2 4 2 2 3 2 2" xfId="23283"/>
    <cellStyle name="Vejica 2 3 2 4 2 2 3 3" xfId="13351"/>
    <cellStyle name="Vejica 2 3 2 4 2 2 3 3 2" xfId="27509"/>
    <cellStyle name="Vejica 2 3 2 4 2 2 3 4" xfId="17609"/>
    <cellStyle name="Vejica 2 3 2 4 2 2 4" xfId="3491"/>
    <cellStyle name="Vejica 2 3 2 4 2 2 4 2" xfId="7717"/>
    <cellStyle name="Vejica 2 3 2 4 2 2 4 2 2" xfId="21875"/>
    <cellStyle name="Vejica 2 3 2 4 2 2 4 3" xfId="11943"/>
    <cellStyle name="Vejica 2 3 2 4 2 2 4 3 2" xfId="26101"/>
    <cellStyle name="Vejica 2 3 2 4 2 2 4 4" xfId="16201"/>
    <cellStyle name="Vejica 2 3 2 4 2 2 5" xfId="2083"/>
    <cellStyle name="Vejica 2 3 2 4 2 2 5 2" xfId="19025"/>
    <cellStyle name="Vejica 2 3 2 4 2 2 6" xfId="6309"/>
    <cellStyle name="Vejica 2 3 2 4 2 2 6 2" xfId="20467"/>
    <cellStyle name="Vejica 2 3 2 4 2 2 7" xfId="10535"/>
    <cellStyle name="Vejica 2 3 2 4 2 2 7 2" xfId="24693"/>
    <cellStyle name="Vejica 2 3 2 4 2 2 8" xfId="14793"/>
    <cellStyle name="Vejica 2 3 2 4 2 3" xfId="990"/>
    <cellStyle name="Vejica 2 3 2 4 2 3 2" xfId="5251"/>
    <cellStyle name="Vejica 2 3 2 4 2 3 2 2" xfId="9477"/>
    <cellStyle name="Vejica 2 3 2 4 2 3 2 2 2" xfId="23635"/>
    <cellStyle name="Vejica 2 3 2 4 2 3 2 3" xfId="13703"/>
    <cellStyle name="Vejica 2 3 2 4 2 3 2 3 2" xfId="27861"/>
    <cellStyle name="Vejica 2 3 2 4 2 3 2 4" xfId="17961"/>
    <cellStyle name="Vejica 2 3 2 4 2 3 3" xfId="3843"/>
    <cellStyle name="Vejica 2 3 2 4 2 3 3 2" xfId="8069"/>
    <cellStyle name="Vejica 2 3 2 4 2 3 3 2 2" xfId="22227"/>
    <cellStyle name="Vejica 2 3 2 4 2 3 3 3" xfId="12295"/>
    <cellStyle name="Vejica 2 3 2 4 2 3 3 3 2" xfId="26453"/>
    <cellStyle name="Vejica 2 3 2 4 2 3 3 4" xfId="16553"/>
    <cellStyle name="Vejica 2 3 2 4 2 3 4" xfId="2435"/>
    <cellStyle name="Vejica 2 3 2 4 2 3 4 2" xfId="19377"/>
    <cellStyle name="Vejica 2 3 2 4 2 3 5" xfId="6661"/>
    <cellStyle name="Vejica 2 3 2 4 2 3 5 2" xfId="20819"/>
    <cellStyle name="Vejica 2 3 2 4 2 3 6" xfId="10887"/>
    <cellStyle name="Vejica 2 3 2 4 2 3 6 2" xfId="25045"/>
    <cellStyle name="Vejica 2 3 2 4 2 3 7" xfId="15145"/>
    <cellStyle name="Vejica 2 3 2 4 2 4" xfId="4547"/>
    <cellStyle name="Vejica 2 3 2 4 2 4 2" xfId="8773"/>
    <cellStyle name="Vejica 2 3 2 4 2 4 2 2" xfId="22931"/>
    <cellStyle name="Vejica 2 3 2 4 2 4 3" xfId="12999"/>
    <cellStyle name="Vejica 2 3 2 4 2 4 3 2" xfId="27157"/>
    <cellStyle name="Vejica 2 3 2 4 2 4 4" xfId="17257"/>
    <cellStyle name="Vejica 2 3 2 4 2 5" xfId="3139"/>
    <cellStyle name="Vejica 2 3 2 4 2 5 2" xfId="7365"/>
    <cellStyle name="Vejica 2 3 2 4 2 5 2 2" xfId="21523"/>
    <cellStyle name="Vejica 2 3 2 4 2 5 3" xfId="11591"/>
    <cellStyle name="Vejica 2 3 2 4 2 5 3 2" xfId="25749"/>
    <cellStyle name="Vejica 2 3 2 4 2 5 4" xfId="15849"/>
    <cellStyle name="Vejica 2 3 2 4 2 6" xfId="1731"/>
    <cellStyle name="Vejica 2 3 2 4 2 6 2" xfId="18673"/>
    <cellStyle name="Vejica 2 3 2 4 2 7" xfId="5957"/>
    <cellStyle name="Vejica 2 3 2 4 2 7 2" xfId="20115"/>
    <cellStyle name="Vejica 2 3 2 4 2 8" xfId="10183"/>
    <cellStyle name="Vejica 2 3 2 4 2 8 2" xfId="24341"/>
    <cellStyle name="Vejica 2 3 2 4 2 9" xfId="14441"/>
    <cellStyle name="Vejica 2 3 2 4 3" xfId="510"/>
    <cellStyle name="Vejica 2 3 2 4 3 2" xfId="1214"/>
    <cellStyle name="Vejica 2 3 2 4 3 2 2" xfId="5475"/>
    <cellStyle name="Vejica 2 3 2 4 3 2 2 2" xfId="9701"/>
    <cellStyle name="Vejica 2 3 2 4 3 2 2 2 2" xfId="23859"/>
    <cellStyle name="Vejica 2 3 2 4 3 2 2 3" xfId="13927"/>
    <cellStyle name="Vejica 2 3 2 4 3 2 2 3 2" xfId="28085"/>
    <cellStyle name="Vejica 2 3 2 4 3 2 2 4" xfId="18185"/>
    <cellStyle name="Vejica 2 3 2 4 3 2 3" xfId="4067"/>
    <cellStyle name="Vejica 2 3 2 4 3 2 3 2" xfId="8293"/>
    <cellStyle name="Vejica 2 3 2 4 3 2 3 2 2" xfId="22451"/>
    <cellStyle name="Vejica 2 3 2 4 3 2 3 3" xfId="12519"/>
    <cellStyle name="Vejica 2 3 2 4 3 2 3 3 2" xfId="26677"/>
    <cellStyle name="Vejica 2 3 2 4 3 2 3 4" xfId="16777"/>
    <cellStyle name="Vejica 2 3 2 4 3 2 4" xfId="2659"/>
    <cellStyle name="Vejica 2 3 2 4 3 2 4 2" xfId="19601"/>
    <cellStyle name="Vejica 2 3 2 4 3 2 5" xfId="6885"/>
    <cellStyle name="Vejica 2 3 2 4 3 2 5 2" xfId="21043"/>
    <cellStyle name="Vejica 2 3 2 4 3 2 6" xfId="11111"/>
    <cellStyle name="Vejica 2 3 2 4 3 2 6 2" xfId="25269"/>
    <cellStyle name="Vejica 2 3 2 4 3 2 7" xfId="15369"/>
    <cellStyle name="Vejica 2 3 2 4 3 3" xfId="4771"/>
    <cellStyle name="Vejica 2 3 2 4 3 3 2" xfId="8997"/>
    <cellStyle name="Vejica 2 3 2 4 3 3 2 2" xfId="23155"/>
    <cellStyle name="Vejica 2 3 2 4 3 3 3" xfId="13223"/>
    <cellStyle name="Vejica 2 3 2 4 3 3 3 2" xfId="27381"/>
    <cellStyle name="Vejica 2 3 2 4 3 3 4" xfId="17481"/>
    <cellStyle name="Vejica 2 3 2 4 3 4" xfId="3363"/>
    <cellStyle name="Vejica 2 3 2 4 3 4 2" xfId="7589"/>
    <cellStyle name="Vejica 2 3 2 4 3 4 2 2" xfId="21747"/>
    <cellStyle name="Vejica 2 3 2 4 3 4 3" xfId="11815"/>
    <cellStyle name="Vejica 2 3 2 4 3 4 3 2" xfId="25973"/>
    <cellStyle name="Vejica 2 3 2 4 3 4 4" xfId="16073"/>
    <cellStyle name="Vejica 2 3 2 4 3 5" xfId="1955"/>
    <cellStyle name="Vejica 2 3 2 4 3 5 2" xfId="18897"/>
    <cellStyle name="Vejica 2 3 2 4 3 6" xfId="6181"/>
    <cellStyle name="Vejica 2 3 2 4 3 6 2" xfId="20339"/>
    <cellStyle name="Vejica 2 3 2 4 3 7" xfId="10407"/>
    <cellStyle name="Vejica 2 3 2 4 3 7 2" xfId="24565"/>
    <cellStyle name="Vejica 2 3 2 4 3 8" xfId="14665"/>
    <cellStyle name="Vejica 2 3 2 4 4" xfId="862"/>
    <cellStyle name="Vejica 2 3 2 4 4 2" xfId="5123"/>
    <cellStyle name="Vejica 2 3 2 4 4 2 2" xfId="9349"/>
    <cellStyle name="Vejica 2 3 2 4 4 2 2 2" xfId="23507"/>
    <cellStyle name="Vejica 2 3 2 4 4 2 3" xfId="13575"/>
    <cellStyle name="Vejica 2 3 2 4 4 2 3 2" xfId="27733"/>
    <cellStyle name="Vejica 2 3 2 4 4 2 4" xfId="17833"/>
    <cellStyle name="Vejica 2 3 2 4 4 3" xfId="3715"/>
    <cellStyle name="Vejica 2 3 2 4 4 3 2" xfId="7941"/>
    <cellStyle name="Vejica 2 3 2 4 4 3 2 2" xfId="22099"/>
    <cellStyle name="Vejica 2 3 2 4 4 3 3" xfId="12167"/>
    <cellStyle name="Vejica 2 3 2 4 4 3 3 2" xfId="26325"/>
    <cellStyle name="Vejica 2 3 2 4 4 3 4" xfId="16425"/>
    <cellStyle name="Vejica 2 3 2 4 4 4" xfId="2307"/>
    <cellStyle name="Vejica 2 3 2 4 4 4 2" xfId="19249"/>
    <cellStyle name="Vejica 2 3 2 4 4 5" xfId="6533"/>
    <cellStyle name="Vejica 2 3 2 4 4 5 2" xfId="20691"/>
    <cellStyle name="Vejica 2 3 2 4 4 6" xfId="10759"/>
    <cellStyle name="Vejica 2 3 2 4 4 6 2" xfId="24917"/>
    <cellStyle name="Vejica 2 3 2 4 4 7" xfId="15017"/>
    <cellStyle name="Vejica 2 3 2 4 5" xfId="4387"/>
    <cellStyle name="Vejica 2 3 2 4 5 2" xfId="8613"/>
    <cellStyle name="Vejica 2 3 2 4 5 2 2" xfId="22771"/>
    <cellStyle name="Vejica 2 3 2 4 5 3" xfId="12839"/>
    <cellStyle name="Vejica 2 3 2 4 5 3 2" xfId="26997"/>
    <cellStyle name="Vejica 2 3 2 4 5 4" xfId="17097"/>
    <cellStyle name="Vejica 2 3 2 4 6" xfId="2979"/>
    <cellStyle name="Vejica 2 3 2 4 6 2" xfId="7205"/>
    <cellStyle name="Vejica 2 3 2 4 6 2 2" xfId="21363"/>
    <cellStyle name="Vejica 2 3 2 4 6 3" xfId="11431"/>
    <cellStyle name="Vejica 2 3 2 4 6 3 2" xfId="25589"/>
    <cellStyle name="Vejica 2 3 2 4 6 4" xfId="15689"/>
    <cellStyle name="Vejica 2 3 2 4 7" xfId="1571"/>
    <cellStyle name="Vejica 2 3 2 4 7 2" xfId="18513"/>
    <cellStyle name="Vejica 2 3 2 4 8" xfId="5797"/>
    <cellStyle name="Vejica 2 3 2 4 8 2" xfId="19955"/>
    <cellStyle name="Vejica 2 3 2 4 9" xfId="10023"/>
    <cellStyle name="Vejica 2 3 2 4 9 2" xfId="24181"/>
    <cellStyle name="Vejica 2 3 2 5" xfId="55"/>
    <cellStyle name="Vejica 2 3 2 5 10" xfId="14249"/>
    <cellStyle name="Vejica 2 3 2 5 2" xfId="221"/>
    <cellStyle name="Vejica 2 3 2 5 2 2" xfId="574"/>
    <cellStyle name="Vejica 2 3 2 5 2 2 2" xfId="1278"/>
    <cellStyle name="Vejica 2 3 2 5 2 2 2 2" xfId="5539"/>
    <cellStyle name="Vejica 2 3 2 5 2 2 2 2 2" xfId="9765"/>
    <cellStyle name="Vejica 2 3 2 5 2 2 2 2 2 2" xfId="23923"/>
    <cellStyle name="Vejica 2 3 2 5 2 2 2 2 3" xfId="13991"/>
    <cellStyle name="Vejica 2 3 2 5 2 2 2 2 3 2" xfId="28149"/>
    <cellStyle name="Vejica 2 3 2 5 2 2 2 2 4" xfId="18249"/>
    <cellStyle name="Vejica 2 3 2 5 2 2 2 3" xfId="4131"/>
    <cellStyle name="Vejica 2 3 2 5 2 2 2 3 2" xfId="8357"/>
    <cellStyle name="Vejica 2 3 2 5 2 2 2 3 2 2" xfId="22515"/>
    <cellStyle name="Vejica 2 3 2 5 2 2 2 3 3" xfId="12583"/>
    <cellStyle name="Vejica 2 3 2 5 2 2 2 3 3 2" xfId="26741"/>
    <cellStyle name="Vejica 2 3 2 5 2 2 2 3 4" xfId="16841"/>
    <cellStyle name="Vejica 2 3 2 5 2 2 2 4" xfId="2723"/>
    <cellStyle name="Vejica 2 3 2 5 2 2 2 4 2" xfId="19665"/>
    <cellStyle name="Vejica 2 3 2 5 2 2 2 5" xfId="6949"/>
    <cellStyle name="Vejica 2 3 2 5 2 2 2 5 2" xfId="21107"/>
    <cellStyle name="Vejica 2 3 2 5 2 2 2 6" xfId="11175"/>
    <cellStyle name="Vejica 2 3 2 5 2 2 2 6 2" xfId="25333"/>
    <cellStyle name="Vejica 2 3 2 5 2 2 2 7" xfId="15433"/>
    <cellStyle name="Vejica 2 3 2 5 2 2 3" xfId="4835"/>
    <cellStyle name="Vejica 2 3 2 5 2 2 3 2" xfId="9061"/>
    <cellStyle name="Vejica 2 3 2 5 2 2 3 2 2" xfId="23219"/>
    <cellStyle name="Vejica 2 3 2 5 2 2 3 3" xfId="13287"/>
    <cellStyle name="Vejica 2 3 2 5 2 2 3 3 2" xfId="27445"/>
    <cellStyle name="Vejica 2 3 2 5 2 2 3 4" xfId="17545"/>
    <cellStyle name="Vejica 2 3 2 5 2 2 4" xfId="3427"/>
    <cellStyle name="Vejica 2 3 2 5 2 2 4 2" xfId="7653"/>
    <cellStyle name="Vejica 2 3 2 5 2 2 4 2 2" xfId="21811"/>
    <cellStyle name="Vejica 2 3 2 5 2 2 4 3" xfId="11879"/>
    <cellStyle name="Vejica 2 3 2 5 2 2 4 3 2" xfId="26037"/>
    <cellStyle name="Vejica 2 3 2 5 2 2 4 4" xfId="16137"/>
    <cellStyle name="Vejica 2 3 2 5 2 2 5" xfId="2019"/>
    <cellStyle name="Vejica 2 3 2 5 2 2 5 2" xfId="18961"/>
    <cellStyle name="Vejica 2 3 2 5 2 2 6" xfId="6245"/>
    <cellStyle name="Vejica 2 3 2 5 2 2 6 2" xfId="20403"/>
    <cellStyle name="Vejica 2 3 2 5 2 2 7" xfId="10471"/>
    <cellStyle name="Vejica 2 3 2 5 2 2 7 2" xfId="24629"/>
    <cellStyle name="Vejica 2 3 2 5 2 2 8" xfId="14729"/>
    <cellStyle name="Vejica 2 3 2 5 2 3" xfId="926"/>
    <cellStyle name="Vejica 2 3 2 5 2 3 2" xfId="5187"/>
    <cellStyle name="Vejica 2 3 2 5 2 3 2 2" xfId="9413"/>
    <cellStyle name="Vejica 2 3 2 5 2 3 2 2 2" xfId="23571"/>
    <cellStyle name="Vejica 2 3 2 5 2 3 2 3" xfId="13639"/>
    <cellStyle name="Vejica 2 3 2 5 2 3 2 3 2" xfId="27797"/>
    <cellStyle name="Vejica 2 3 2 5 2 3 2 4" xfId="17897"/>
    <cellStyle name="Vejica 2 3 2 5 2 3 3" xfId="3779"/>
    <cellStyle name="Vejica 2 3 2 5 2 3 3 2" xfId="8005"/>
    <cellStyle name="Vejica 2 3 2 5 2 3 3 2 2" xfId="22163"/>
    <cellStyle name="Vejica 2 3 2 5 2 3 3 3" xfId="12231"/>
    <cellStyle name="Vejica 2 3 2 5 2 3 3 3 2" xfId="26389"/>
    <cellStyle name="Vejica 2 3 2 5 2 3 3 4" xfId="16489"/>
    <cellStyle name="Vejica 2 3 2 5 2 3 4" xfId="2371"/>
    <cellStyle name="Vejica 2 3 2 5 2 3 4 2" xfId="19313"/>
    <cellStyle name="Vejica 2 3 2 5 2 3 5" xfId="6597"/>
    <cellStyle name="Vejica 2 3 2 5 2 3 5 2" xfId="20755"/>
    <cellStyle name="Vejica 2 3 2 5 2 3 6" xfId="10823"/>
    <cellStyle name="Vejica 2 3 2 5 2 3 6 2" xfId="24981"/>
    <cellStyle name="Vejica 2 3 2 5 2 3 7" xfId="15081"/>
    <cellStyle name="Vejica 2 3 2 5 2 4" xfId="4483"/>
    <cellStyle name="Vejica 2 3 2 5 2 4 2" xfId="8709"/>
    <cellStyle name="Vejica 2 3 2 5 2 4 2 2" xfId="22867"/>
    <cellStyle name="Vejica 2 3 2 5 2 4 3" xfId="12935"/>
    <cellStyle name="Vejica 2 3 2 5 2 4 3 2" xfId="27093"/>
    <cellStyle name="Vejica 2 3 2 5 2 4 4" xfId="17193"/>
    <cellStyle name="Vejica 2 3 2 5 2 5" xfId="3075"/>
    <cellStyle name="Vejica 2 3 2 5 2 5 2" xfId="7301"/>
    <cellStyle name="Vejica 2 3 2 5 2 5 2 2" xfId="21459"/>
    <cellStyle name="Vejica 2 3 2 5 2 5 3" xfId="11527"/>
    <cellStyle name="Vejica 2 3 2 5 2 5 3 2" xfId="25685"/>
    <cellStyle name="Vejica 2 3 2 5 2 5 4" xfId="15785"/>
    <cellStyle name="Vejica 2 3 2 5 2 6" xfId="1667"/>
    <cellStyle name="Vejica 2 3 2 5 2 6 2" xfId="18609"/>
    <cellStyle name="Vejica 2 3 2 5 2 7" xfId="5893"/>
    <cellStyle name="Vejica 2 3 2 5 2 7 2" xfId="20051"/>
    <cellStyle name="Vejica 2 3 2 5 2 8" xfId="10119"/>
    <cellStyle name="Vejica 2 3 2 5 2 8 2" xfId="24277"/>
    <cellStyle name="Vejica 2 3 2 5 2 9" xfId="14377"/>
    <cellStyle name="Vejica 2 3 2 5 3" xfId="446"/>
    <cellStyle name="Vejica 2 3 2 5 3 2" xfId="1150"/>
    <cellStyle name="Vejica 2 3 2 5 3 2 2" xfId="5411"/>
    <cellStyle name="Vejica 2 3 2 5 3 2 2 2" xfId="9637"/>
    <cellStyle name="Vejica 2 3 2 5 3 2 2 2 2" xfId="23795"/>
    <cellStyle name="Vejica 2 3 2 5 3 2 2 3" xfId="13863"/>
    <cellStyle name="Vejica 2 3 2 5 3 2 2 3 2" xfId="28021"/>
    <cellStyle name="Vejica 2 3 2 5 3 2 2 4" xfId="18121"/>
    <cellStyle name="Vejica 2 3 2 5 3 2 3" xfId="4003"/>
    <cellStyle name="Vejica 2 3 2 5 3 2 3 2" xfId="8229"/>
    <cellStyle name="Vejica 2 3 2 5 3 2 3 2 2" xfId="22387"/>
    <cellStyle name="Vejica 2 3 2 5 3 2 3 3" xfId="12455"/>
    <cellStyle name="Vejica 2 3 2 5 3 2 3 3 2" xfId="26613"/>
    <cellStyle name="Vejica 2 3 2 5 3 2 3 4" xfId="16713"/>
    <cellStyle name="Vejica 2 3 2 5 3 2 4" xfId="2595"/>
    <cellStyle name="Vejica 2 3 2 5 3 2 4 2" xfId="19537"/>
    <cellStyle name="Vejica 2 3 2 5 3 2 5" xfId="6821"/>
    <cellStyle name="Vejica 2 3 2 5 3 2 5 2" xfId="20979"/>
    <cellStyle name="Vejica 2 3 2 5 3 2 6" xfId="11047"/>
    <cellStyle name="Vejica 2 3 2 5 3 2 6 2" xfId="25205"/>
    <cellStyle name="Vejica 2 3 2 5 3 2 7" xfId="15305"/>
    <cellStyle name="Vejica 2 3 2 5 3 3" xfId="4707"/>
    <cellStyle name="Vejica 2 3 2 5 3 3 2" xfId="8933"/>
    <cellStyle name="Vejica 2 3 2 5 3 3 2 2" xfId="23091"/>
    <cellStyle name="Vejica 2 3 2 5 3 3 3" xfId="13159"/>
    <cellStyle name="Vejica 2 3 2 5 3 3 3 2" xfId="27317"/>
    <cellStyle name="Vejica 2 3 2 5 3 3 4" xfId="17417"/>
    <cellStyle name="Vejica 2 3 2 5 3 4" xfId="3299"/>
    <cellStyle name="Vejica 2 3 2 5 3 4 2" xfId="7525"/>
    <cellStyle name="Vejica 2 3 2 5 3 4 2 2" xfId="21683"/>
    <cellStyle name="Vejica 2 3 2 5 3 4 3" xfId="11751"/>
    <cellStyle name="Vejica 2 3 2 5 3 4 3 2" xfId="25909"/>
    <cellStyle name="Vejica 2 3 2 5 3 4 4" xfId="16009"/>
    <cellStyle name="Vejica 2 3 2 5 3 5" xfId="1891"/>
    <cellStyle name="Vejica 2 3 2 5 3 5 2" xfId="18833"/>
    <cellStyle name="Vejica 2 3 2 5 3 6" xfId="6117"/>
    <cellStyle name="Vejica 2 3 2 5 3 6 2" xfId="20275"/>
    <cellStyle name="Vejica 2 3 2 5 3 7" xfId="10343"/>
    <cellStyle name="Vejica 2 3 2 5 3 7 2" xfId="24501"/>
    <cellStyle name="Vejica 2 3 2 5 3 8" xfId="14601"/>
    <cellStyle name="Vejica 2 3 2 5 4" xfId="798"/>
    <cellStyle name="Vejica 2 3 2 5 4 2" xfId="5059"/>
    <cellStyle name="Vejica 2 3 2 5 4 2 2" xfId="9285"/>
    <cellStyle name="Vejica 2 3 2 5 4 2 2 2" xfId="23443"/>
    <cellStyle name="Vejica 2 3 2 5 4 2 3" xfId="13511"/>
    <cellStyle name="Vejica 2 3 2 5 4 2 3 2" xfId="27669"/>
    <cellStyle name="Vejica 2 3 2 5 4 2 4" xfId="17769"/>
    <cellStyle name="Vejica 2 3 2 5 4 3" xfId="3651"/>
    <cellStyle name="Vejica 2 3 2 5 4 3 2" xfId="7877"/>
    <cellStyle name="Vejica 2 3 2 5 4 3 2 2" xfId="22035"/>
    <cellStyle name="Vejica 2 3 2 5 4 3 3" xfId="12103"/>
    <cellStyle name="Vejica 2 3 2 5 4 3 3 2" xfId="26261"/>
    <cellStyle name="Vejica 2 3 2 5 4 3 4" xfId="16361"/>
    <cellStyle name="Vejica 2 3 2 5 4 4" xfId="2243"/>
    <cellStyle name="Vejica 2 3 2 5 4 4 2" xfId="19185"/>
    <cellStyle name="Vejica 2 3 2 5 4 5" xfId="6469"/>
    <cellStyle name="Vejica 2 3 2 5 4 5 2" xfId="20627"/>
    <cellStyle name="Vejica 2 3 2 5 4 6" xfId="10695"/>
    <cellStyle name="Vejica 2 3 2 5 4 6 2" xfId="24853"/>
    <cellStyle name="Vejica 2 3 2 5 4 7" xfId="14953"/>
    <cellStyle name="Vejica 2 3 2 5 5" xfId="4323"/>
    <cellStyle name="Vejica 2 3 2 5 5 2" xfId="8549"/>
    <cellStyle name="Vejica 2 3 2 5 5 2 2" xfId="22707"/>
    <cellStyle name="Vejica 2 3 2 5 5 3" xfId="12775"/>
    <cellStyle name="Vejica 2 3 2 5 5 3 2" xfId="26933"/>
    <cellStyle name="Vejica 2 3 2 5 5 4" xfId="17033"/>
    <cellStyle name="Vejica 2 3 2 5 6" xfId="2915"/>
    <cellStyle name="Vejica 2 3 2 5 6 2" xfId="7141"/>
    <cellStyle name="Vejica 2 3 2 5 6 2 2" xfId="21299"/>
    <cellStyle name="Vejica 2 3 2 5 6 3" xfId="11367"/>
    <cellStyle name="Vejica 2 3 2 5 6 3 2" xfId="25525"/>
    <cellStyle name="Vejica 2 3 2 5 6 4" xfId="15625"/>
    <cellStyle name="Vejica 2 3 2 5 7" xfId="1539"/>
    <cellStyle name="Vejica 2 3 2 5 7 2" xfId="18481"/>
    <cellStyle name="Vejica 2 3 2 5 8" xfId="5765"/>
    <cellStyle name="Vejica 2 3 2 5 8 2" xfId="19923"/>
    <cellStyle name="Vejica 2 3 2 5 9" xfId="9991"/>
    <cellStyle name="Vejica 2 3 2 5 9 2" xfId="24149"/>
    <cellStyle name="Vejica 2 3 2 6" xfId="155"/>
    <cellStyle name="Vejica 2 3 2 6 2" xfId="540"/>
    <cellStyle name="Vejica 2 3 2 6 2 2" xfId="1244"/>
    <cellStyle name="Vejica 2 3 2 6 2 2 2" xfId="5505"/>
    <cellStyle name="Vejica 2 3 2 6 2 2 2 2" xfId="9731"/>
    <cellStyle name="Vejica 2 3 2 6 2 2 2 2 2" xfId="23889"/>
    <cellStyle name="Vejica 2 3 2 6 2 2 2 3" xfId="13957"/>
    <cellStyle name="Vejica 2 3 2 6 2 2 2 3 2" xfId="28115"/>
    <cellStyle name="Vejica 2 3 2 6 2 2 2 4" xfId="18215"/>
    <cellStyle name="Vejica 2 3 2 6 2 2 3" xfId="4097"/>
    <cellStyle name="Vejica 2 3 2 6 2 2 3 2" xfId="8323"/>
    <cellStyle name="Vejica 2 3 2 6 2 2 3 2 2" xfId="22481"/>
    <cellStyle name="Vejica 2 3 2 6 2 2 3 3" xfId="12549"/>
    <cellStyle name="Vejica 2 3 2 6 2 2 3 3 2" xfId="26707"/>
    <cellStyle name="Vejica 2 3 2 6 2 2 3 4" xfId="16807"/>
    <cellStyle name="Vejica 2 3 2 6 2 2 4" xfId="2689"/>
    <cellStyle name="Vejica 2 3 2 6 2 2 4 2" xfId="19631"/>
    <cellStyle name="Vejica 2 3 2 6 2 2 5" xfId="6915"/>
    <cellStyle name="Vejica 2 3 2 6 2 2 5 2" xfId="21073"/>
    <cellStyle name="Vejica 2 3 2 6 2 2 6" xfId="11141"/>
    <cellStyle name="Vejica 2 3 2 6 2 2 6 2" xfId="25299"/>
    <cellStyle name="Vejica 2 3 2 6 2 2 7" xfId="15399"/>
    <cellStyle name="Vejica 2 3 2 6 2 3" xfId="4801"/>
    <cellStyle name="Vejica 2 3 2 6 2 3 2" xfId="9027"/>
    <cellStyle name="Vejica 2 3 2 6 2 3 2 2" xfId="23185"/>
    <cellStyle name="Vejica 2 3 2 6 2 3 3" xfId="13253"/>
    <cellStyle name="Vejica 2 3 2 6 2 3 3 2" xfId="27411"/>
    <cellStyle name="Vejica 2 3 2 6 2 3 4" xfId="17511"/>
    <cellStyle name="Vejica 2 3 2 6 2 4" xfId="3393"/>
    <cellStyle name="Vejica 2 3 2 6 2 4 2" xfId="7619"/>
    <cellStyle name="Vejica 2 3 2 6 2 4 2 2" xfId="21777"/>
    <cellStyle name="Vejica 2 3 2 6 2 4 3" xfId="11845"/>
    <cellStyle name="Vejica 2 3 2 6 2 4 3 2" xfId="26003"/>
    <cellStyle name="Vejica 2 3 2 6 2 4 4" xfId="16103"/>
    <cellStyle name="Vejica 2 3 2 6 2 5" xfId="1985"/>
    <cellStyle name="Vejica 2 3 2 6 2 5 2" xfId="18927"/>
    <cellStyle name="Vejica 2 3 2 6 2 6" xfId="6211"/>
    <cellStyle name="Vejica 2 3 2 6 2 6 2" xfId="20369"/>
    <cellStyle name="Vejica 2 3 2 6 2 7" xfId="10437"/>
    <cellStyle name="Vejica 2 3 2 6 2 7 2" xfId="24595"/>
    <cellStyle name="Vejica 2 3 2 6 2 8" xfId="14695"/>
    <cellStyle name="Vejica 2 3 2 6 3" xfId="892"/>
    <cellStyle name="Vejica 2 3 2 6 3 2" xfId="5153"/>
    <cellStyle name="Vejica 2 3 2 6 3 2 2" xfId="9379"/>
    <cellStyle name="Vejica 2 3 2 6 3 2 2 2" xfId="23537"/>
    <cellStyle name="Vejica 2 3 2 6 3 2 3" xfId="13605"/>
    <cellStyle name="Vejica 2 3 2 6 3 2 3 2" xfId="27763"/>
    <cellStyle name="Vejica 2 3 2 6 3 2 4" xfId="17863"/>
    <cellStyle name="Vejica 2 3 2 6 3 3" xfId="3745"/>
    <cellStyle name="Vejica 2 3 2 6 3 3 2" xfId="7971"/>
    <cellStyle name="Vejica 2 3 2 6 3 3 2 2" xfId="22129"/>
    <cellStyle name="Vejica 2 3 2 6 3 3 3" xfId="12197"/>
    <cellStyle name="Vejica 2 3 2 6 3 3 3 2" xfId="26355"/>
    <cellStyle name="Vejica 2 3 2 6 3 3 4" xfId="16455"/>
    <cellStyle name="Vejica 2 3 2 6 3 4" xfId="2337"/>
    <cellStyle name="Vejica 2 3 2 6 3 4 2" xfId="19279"/>
    <cellStyle name="Vejica 2 3 2 6 3 5" xfId="6563"/>
    <cellStyle name="Vejica 2 3 2 6 3 5 2" xfId="20721"/>
    <cellStyle name="Vejica 2 3 2 6 3 6" xfId="10789"/>
    <cellStyle name="Vejica 2 3 2 6 3 6 2" xfId="24947"/>
    <cellStyle name="Vejica 2 3 2 6 3 7" xfId="15047"/>
    <cellStyle name="Vejica 2 3 2 6 4" xfId="4417"/>
    <cellStyle name="Vejica 2 3 2 6 4 2" xfId="8643"/>
    <cellStyle name="Vejica 2 3 2 6 4 2 2" xfId="22801"/>
    <cellStyle name="Vejica 2 3 2 6 4 3" xfId="12869"/>
    <cellStyle name="Vejica 2 3 2 6 4 3 2" xfId="27027"/>
    <cellStyle name="Vejica 2 3 2 6 4 4" xfId="17127"/>
    <cellStyle name="Vejica 2 3 2 6 5" xfId="3009"/>
    <cellStyle name="Vejica 2 3 2 6 5 2" xfId="7235"/>
    <cellStyle name="Vejica 2 3 2 6 5 2 2" xfId="21393"/>
    <cellStyle name="Vejica 2 3 2 6 5 3" xfId="11461"/>
    <cellStyle name="Vejica 2 3 2 6 5 3 2" xfId="25619"/>
    <cellStyle name="Vejica 2 3 2 6 5 4" xfId="15719"/>
    <cellStyle name="Vejica 2 3 2 6 6" xfId="1601"/>
    <cellStyle name="Vejica 2 3 2 6 6 2" xfId="18543"/>
    <cellStyle name="Vejica 2 3 2 6 7" xfId="5827"/>
    <cellStyle name="Vejica 2 3 2 6 7 2" xfId="19985"/>
    <cellStyle name="Vejica 2 3 2 6 8" xfId="10053"/>
    <cellStyle name="Vejica 2 3 2 6 8 2" xfId="24211"/>
    <cellStyle name="Vejica 2 3 2 6 9" xfId="14311"/>
    <cellStyle name="Vejica 2 3 2 7" xfId="187"/>
    <cellStyle name="Vejica 2 3 2 7 2" xfId="412"/>
    <cellStyle name="Vejica 2 3 2 7 2 2" xfId="1116"/>
    <cellStyle name="Vejica 2 3 2 7 2 2 2" xfId="5377"/>
    <cellStyle name="Vejica 2 3 2 7 2 2 2 2" xfId="9603"/>
    <cellStyle name="Vejica 2 3 2 7 2 2 2 2 2" xfId="23761"/>
    <cellStyle name="Vejica 2 3 2 7 2 2 2 3" xfId="13829"/>
    <cellStyle name="Vejica 2 3 2 7 2 2 2 3 2" xfId="27987"/>
    <cellStyle name="Vejica 2 3 2 7 2 2 2 4" xfId="18087"/>
    <cellStyle name="Vejica 2 3 2 7 2 2 3" xfId="3969"/>
    <cellStyle name="Vejica 2 3 2 7 2 2 3 2" xfId="8195"/>
    <cellStyle name="Vejica 2 3 2 7 2 2 3 2 2" xfId="22353"/>
    <cellStyle name="Vejica 2 3 2 7 2 2 3 3" xfId="12421"/>
    <cellStyle name="Vejica 2 3 2 7 2 2 3 3 2" xfId="26579"/>
    <cellStyle name="Vejica 2 3 2 7 2 2 3 4" xfId="16679"/>
    <cellStyle name="Vejica 2 3 2 7 2 2 4" xfId="2561"/>
    <cellStyle name="Vejica 2 3 2 7 2 2 4 2" xfId="19503"/>
    <cellStyle name="Vejica 2 3 2 7 2 2 5" xfId="6787"/>
    <cellStyle name="Vejica 2 3 2 7 2 2 5 2" xfId="20945"/>
    <cellStyle name="Vejica 2 3 2 7 2 2 6" xfId="11013"/>
    <cellStyle name="Vejica 2 3 2 7 2 2 6 2" xfId="25171"/>
    <cellStyle name="Vejica 2 3 2 7 2 2 7" xfId="15271"/>
    <cellStyle name="Vejica 2 3 2 7 2 3" xfId="4673"/>
    <cellStyle name="Vejica 2 3 2 7 2 3 2" xfId="8899"/>
    <cellStyle name="Vejica 2 3 2 7 2 3 2 2" xfId="23057"/>
    <cellStyle name="Vejica 2 3 2 7 2 3 3" xfId="13125"/>
    <cellStyle name="Vejica 2 3 2 7 2 3 3 2" xfId="27283"/>
    <cellStyle name="Vejica 2 3 2 7 2 3 4" xfId="17383"/>
    <cellStyle name="Vejica 2 3 2 7 2 4" xfId="3265"/>
    <cellStyle name="Vejica 2 3 2 7 2 4 2" xfId="7491"/>
    <cellStyle name="Vejica 2 3 2 7 2 4 2 2" xfId="21649"/>
    <cellStyle name="Vejica 2 3 2 7 2 4 3" xfId="11717"/>
    <cellStyle name="Vejica 2 3 2 7 2 4 3 2" xfId="25875"/>
    <cellStyle name="Vejica 2 3 2 7 2 4 4" xfId="15975"/>
    <cellStyle name="Vejica 2 3 2 7 2 5" xfId="1857"/>
    <cellStyle name="Vejica 2 3 2 7 2 5 2" xfId="18799"/>
    <cellStyle name="Vejica 2 3 2 7 2 6" xfId="6083"/>
    <cellStyle name="Vejica 2 3 2 7 2 6 2" xfId="20241"/>
    <cellStyle name="Vejica 2 3 2 7 2 7" xfId="10309"/>
    <cellStyle name="Vejica 2 3 2 7 2 7 2" xfId="24467"/>
    <cellStyle name="Vejica 2 3 2 7 2 8" xfId="14567"/>
    <cellStyle name="Vejica 2 3 2 7 3" xfId="764"/>
    <cellStyle name="Vejica 2 3 2 7 3 2" xfId="5025"/>
    <cellStyle name="Vejica 2 3 2 7 3 2 2" xfId="9251"/>
    <cellStyle name="Vejica 2 3 2 7 3 2 2 2" xfId="23409"/>
    <cellStyle name="Vejica 2 3 2 7 3 2 3" xfId="13477"/>
    <cellStyle name="Vejica 2 3 2 7 3 2 3 2" xfId="27635"/>
    <cellStyle name="Vejica 2 3 2 7 3 2 4" xfId="17735"/>
    <cellStyle name="Vejica 2 3 2 7 3 3" xfId="3617"/>
    <cellStyle name="Vejica 2 3 2 7 3 3 2" xfId="7843"/>
    <cellStyle name="Vejica 2 3 2 7 3 3 2 2" xfId="22001"/>
    <cellStyle name="Vejica 2 3 2 7 3 3 3" xfId="12069"/>
    <cellStyle name="Vejica 2 3 2 7 3 3 3 2" xfId="26227"/>
    <cellStyle name="Vejica 2 3 2 7 3 3 4" xfId="16327"/>
    <cellStyle name="Vejica 2 3 2 7 3 4" xfId="2209"/>
    <cellStyle name="Vejica 2 3 2 7 3 4 2" xfId="19151"/>
    <cellStyle name="Vejica 2 3 2 7 3 5" xfId="6435"/>
    <cellStyle name="Vejica 2 3 2 7 3 5 2" xfId="20593"/>
    <cellStyle name="Vejica 2 3 2 7 3 6" xfId="10661"/>
    <cellStyle name="Vejica 2 3 2 7 3 6 2" xfId="24819"/>
    <cellStyle name="Vejica 2 3 2 7 3 7" xfId="14919"/>
    <cellStyle name="Vejica 2 3 2 7 4" xfId="4449"/>
    <cellStyle name="Vejica 2 3 2 7 4 2" xfId="8675"/>
    <cellStyle name="Vejica 2 3 2 7 4 2 2" xfId="22833"/>
    <cellStyle name="Vejica 2 3 2 7 4 3" xfId="12901"/>
    <cellStyle name="Vejica 2 3 2 7 4 3 2" xfId="27059"/>
    <cellStyle name="Vejica 2 3 2 7 4 4" xfId="17159"/>
    <cellStyle name="Vejica 2 3 2 7 5" xfId="3041"/>
    <cellStyle name="Vejica 2 3 2 7 5 2" xfId="7267"/>
    <cellStyle name="Vejica 2 3 2 7 5 2 2" xfId="21425"/>
    <cellStyle name="Vejica 2 3 2 7 5 3" xfId="11493"/>
    <cellStyle name="Vejica 2 3 2 7 5 3 2" xfId="25651"/>
    <cellStyle name="Vejica 2 3 2 7 5 4" xfId="15751"/>
    <cellStyle name="Vejica 2 3 2 7 6" xfId="1633"/>
    <cellStyle name="Vejica 2 3 2 7 6 2" xfId="18575"/>
    <cellStyle name="Vejica 2 3 2 7 7" xfId="5859"/>
    <cellStyle name="Vejica 2 3 2 7 7 2" xfId="20017"/>
    <cellStyle name="Vejica 2 3 2 7 8" xfId="10085"/>
    <cellStyle name="Vejica 2 3 2 7 8 2" xfId="24243"/>
    <cellStyle name="Vejica 2 3 2 7 9" xfId="14343"/>
    <cellStyle name="Vejica 2 3 2 8" xfId="350"/>
    <cellStyle name="Vejica 2 3 2 8 2" xfId="702"/>
    <cellStyle name="Vejica 2 3 2 8 2 2" xfId="1406"/>
    <cellStyle name="Vejica 2 3 2 8 2 2 2" xfId="5667"/>
    <cellStyle name="Vejica 2 3 2 8 2 2 2 2" xfId="9893"/>
    <cellStyle name="Vejica 2 3 2 8 2 2 2 2 2" xfId="24051"/>
    <cellStyle name="Vejica 2 3 2 8 2 2 2 3" xfId="14119"/>
    <cellStyle name="Vejica 2 3 2 8 2 2 2 3 2" xfId="28277"/>
    <cellStyle name="Vejica 2 3 2 8 2 2 2 4" xfId="18377"/>
    <cellStyle name="Vejica 2 3 2 8 2 2 3" xfId="4259"/>
    <cellStyle name="Vejica 2 3 2 8 2 2 3 2" xfId="8485"/>
    <cellStyle name="Vejica 2 3 2 8 2 2 3 2 2" xfId="22643"/>
    <cellStyle name="Vejica 2 3 2 8 2 2 3 3" xfId="12711"/>
    <cellStyle name="Vejica 2 3 2 8 2 2 3 3 2" xfId="26869"/>
    <cellStyle name="Vejica 2 3 2 8 2 2 3 4" xfId="16969"/>
    <cellStyle name="Vejica 2 3 2 8 2 2 4" xfId="2851"/>
    <cellStyle name="Vejica 2 3 2 8 2 2 4 2" xfId="19793"/>
    <cellStyle name="Vejica 2 3 2 8 2 2 5" xfId="7077"/>
    <cellStyle name="Vejica 2 3 2 8 2 2 5 2" xfId="21235"/>
    <cellStyle name="Vejica 2 3 2 8 2 2 6" xfId="11303"/>
    <cellStyle name="Vejica 2 3 2 8 2 2 6 2" xfId="25461"/>
    <cellStyle name="Vejica 2 3 2 8 2 2 7" xfId="15561"/>
    <cellStyle name="Vejica 2 3 2 8 2 3" xfId="4963"/>
    <cellStyle name="Vejica 2 3 2 8 2 3 2" xfId="9189"/>
    <cellStyle name="Vejica 2 3 2 8 2 3 2 2" xfId="23347"/>
    <cellStyle name="Vejica 2 3 2 8 2 3 3" xfId="13415"/>
    <cellStyle name="Vejica 2 3 2 8 2 3 3 2" xfId="27573"/>
    <cellStyle name="Vejica 2 3 2 8 2 3 4" xfId="17673"/>
    <cellStyle name="Vejica 2 3 2 8 2 4" xfId="3555"/>
    <cellStyle name="Vejica 2 3 2 8 2 4 2" xfId="7781"/>
    <cellStyle name="Vejica 2 3 2 8 2 4 2 2" xfId="21939"/>
    <cellStyle name="Vejica 2 3 2 8 2 4 3" xfId="12007"/>
    <cellStyle name="Vejica 2 3 2 8 2 4 3 2" xfId="26165"/>
    <cellStyle name="Vejica 2 3 2 8 2 4 4" xfId="16265"/>
    <cellStyle name="Vejica 2 3 2 8 2 5" xfId="2147"/>
    <cellStyle name="Vejica 2 3 2 8 2 5 2" xfId="19089"/>
    <cellStyle name="Vejica 2 3 2 8 2 6" xfId="6373"/>
    <cellStyle name="Vejica 2 3 2 8 2 6 2" xfId="20531"/>
    <cellStyle name="Vejica 2 3 2 8 2 7" xfId="10599"/>
    <cellStyle name="Vejica 2 3 2 8 2 7 2" xfId="24757"/>
    <cellStyle name="Vejica 2 3 2 8 2 8" xfId="14857"/>
    <cellStyle name="Vejica 2 3 2 8 3" xfId="1054"/>
    <cellStyle name="Vejica 2 3 2 8 3 2" xfId="5315"/>
    <cellStyle name="Vejica 2 3 2 8 3 2 2" xfId="9541"/>
    <cellStyle name="Vejica 2 3 2 8 3 2 2 2" xfId="23699"/>
    <cellStyle name="Vejica 2 3 2 8 3 2 3" xfId="13767"/>
    <cellStyle name="Vejica 2 3 2 8 3 2 3 2" xfId="27925"/>
    <cellStyle name="Vejica 2 3 2 8 3 2 4" xfId="18025"/>
    <cellStyle name="Vejica 2 3 2 8 3 3" xfId="3907"/>
    <cellStyle name="Vejica 2 3 2 8 3 3 2" xfId="8133"/>
    <cellStyle name="Vejica 2 3 2 8 3 3 2 2" xfId="22291"/>
    <cellStyle name="Vejica 2 3 2 8 3 3 3" xfId="12359"/>
    <cellStyle name="Vejica 2 3 2 8 3 3 3 2" xfId="26517"/>
    <cellStyle name="Vejica 2 3 2 8 3 3 4" xfId="16617"/>
    <cellStyle name="Vejica 2 3 2 8 3 4" xfId="2499"/>
    <cellStyle name="Vejica 2 3 2 8 3 4 2" xfId="19441"/>
    <cellStyle name="Vejica 2 3 2 8 3 5" xfId="6725"/>
    <cellStyle name="Vejica 2 3 2 8 3 5 2" xfId="20883"/>
    <cellStyle name="Vejica 2 3 2 8 3 6" xfId="10951"/>
    <cellStyle name="Vejica 2 3 2 8 3 6 2" xfId="25109"/>
    <cellStyle name="Vejica 2 3 2 8 3 7" xfId="15209"/>
    <cellStyle name="Vejica 2 3 2 8 4" xfId="4611"/>
    <cellStyle name="Vejica 2 3 2 8 4 2" xfId="8837"/>
    <cellStyle name="Vejica 2 3 2 8 4 2 2" xfId="22995"/>
    <cellStyle name="Vejica 2 3 2 8 4 3" xfId="13063"/>
    <cellStyle name="Vejica 2 3 2 8 4 3 2" xfId="27221"/>
    <cellStyle name="Vejica 2 3 2 8 4 4" xfId="17321"/>
    <cellStyle name="Vejica 2 3 2 8 5" xfId="3203"/>
    <cellStyle name="Vejica 2 3 2 8 5 2" xfId="7429"/>
    <cellStyle name="Vejica 2 3 2 8 5 2 2" xfId="21587"/>
    <cellStyle name="Vejica 2 3 2 8 5 3" xfId="11655"/>
    <cellStyle name="Vejica 2 3 2 8 5 3 2" xfId="25813"/>
    <cellStyle name="Vejica 2 3 2 8 5 4" xfId="15913"/>
    <cellStyle name="Vejica 2 3 2 8 6" xfId="1795"/>
    <cellStyle name="Vejica 2 3 2 8 6 2" xfId="18737"/>
    <cellStyle name="Vejica 2 3 2 8 7" xfId="6021"/>
    <cellStyle name="Vejica 2 3 2 8 7 2" xfId="20179"/>
    <cellStyle name="Vejica 2 3 2 8 8" xfId="10247"/>
    <cellStyle name="Vejica 2 3 2 8 8 2" xfId="24405"/>
    <cellStyle name="Vejica 2 3 2 8 9" xfId="14505"/>
    <cellStyle name="Vejica 2 3 2 9" xfId="380"/>
    <cellStyle name="Vejica 2 3 2 9 2" xfId="1084"/>
    <cellStyle name="Vejica 2 3 2 9 2 2" xfId="5345"/>
    <cellStyle name="Vejica 2 3 2 9 2 2 2" xfId="9571"/>
    <cellStyle name="Vejica 2 3 2 9 2 2 2 2" xfId="23729"/>
    <cellStyle name="Vejica 2 3 2 9 2 2 3" xfId="13797"/>
    <cellStyle name="Vejica 2 3 2 9 2 2 3 2" xfId="27955"/>
    <cellStyle name="Vejica 2 3 2 9 2 2 4" xfId="18055"/>
    <cellStyle name="Vejica 2 3 2 9 2 3" xfId="3937"/>
    <cellStyle name="Vejica 2 3 2 9 2 3 2" xfId="8163"/>
    <cellStyle name="Vejica 2 3 2 9 2 3 2 2" xfId="22321"/>
    <cellStyle name="Vejica 2 3 2 9 2 3 3" xfId="12389"/>
    <cellStyle name="Vejica 2 3 2 9 2 3 3 2" xfId="26547"/>
    <cellStyle name="Vejica 2 3 2 9 2 3 4" xfId="16647"/>
    <cellStyle name="Vejica 2 3 2 9 2 4" xfId="2529"/>
    <cellStyle name="Vejica 2 3 2 9 2 4 2" xfId="19471"/>
    <cellStyle name="Vejica 2 3 2 9 2 5" xfId="6755"/>
    <cellStyle name="Vejica 2 3 2 9 2 5 2" xfId="20913"/>
    <cellStyle name="Vejica 2 3 2 9 2 6" xfId="10981"/>
    <cellStyle name="Vejica 2 3 2 9 2 6 2" xfId="25139"/>
    <cellStyle name="Vejica 2 3 2 9 2 7" xfId="15239"/>
    <cellStyle name="Vejica 2 3 2 9 3" xfId="4641"/>
    <cellStyle name="Vejica 2 3 2 9 3 2" xfId="8867"/>
    <cellStyle name="Vejica 2 3 2 9 3 2 2" xfId="23025"/>
    <cellStyle name="Vejica 2 3 2 9 3 3" xfId="13093"/>
    <cellStyle name="Vejica 2 3 2 9 3 3 2" xfId="27251"/>
    <cellStyle name="Vejica 2 3 2 9 3 4" xfId="17351"/>
    <cellStyle name="Vejica 2 3 2 9 4" xfId="3233"/>
    <cellStyle name="Vejica 2 3 2 9 4 2" xfId="7459"/>
    <cellStyle name="Vejica 2 3 2 9 4 2 2" xfId="21617"/>
    <cellStyle name="Vejica 2 3 2 9 4 3" xfId="11685"/>
    <cellStyle name="Vejica 2 3 2 9 4 3 2" xfId="25843"/>
    <cellStyle name="Vejica 2 3 2 9 4 4" xfId="15943"/>
    <cellStyle name="Vejica 2 3 2 9 5" xfId="1825"/>
    <cellStyle name="Vejica 2 3 2 9 5 2" xfId="18767"/>
    <cellStyle name="Vejica 2 3 2 9 6" xfId="6051"/>
    <cellStyle name="Vejica 2 3 2 9 6 2" xfId="20209"/>
    <cellStyle name="Vejica 2 3 2 9 7" xfId="10277"/>
    <cellStyle name="Vejica 2 3 2 9 7 2" xfId="24435"/>
    <cellStyle name="Vejica 2 3 2 9 8" xfId="14535"/>
    <cellStyle name="Vejica 2 3 3" xfId="29"/>
    <cellStyle name="Vejica 2 3 3 10" xfId="1446"/>
    <cellStyle name="Vejica 2 3 3 10 2" xfId="4297"/>
    <cellStyle name="Vejica 2 3 3 10 2 2" xfId="19831"/>
    <cellStyle name="Vejica 2 3 3 10 3" xfId="8523"/>
    <cellStyle name="Vejica 2 3 3 10 3 2" xfId="22681"/>
    <cellStyle name="Vejica 2 3 3 10 4" xfId="12749"/>
    <cellStyle name="Vejica 2 3 3 10 4 2" xfId="26907"/>
    <cellStyle name="Vejica 2 3 3 10 5" xfId="17007"/>
    <cellStyle name="Vejica 2 3 3 11" xfId="2889"/>
    <cellStyle name="Vejica 2 3 3 11 2" xfId="7115"/>
    <cellStyle name="Vejica 2 3 3 11 2 2" xfId="21273"/>
    <cellStyle name="Vejica 2 3 3 11 3" xfId="11341"/>
    <cellStyle name="Vejica 2 3 3 11 3 2" xfId="25499"/>
    <cellStyle name="Vejica 2 3 3 11 4" xfId="15599"/>
    <cellStyle name="Vejica 2 3 3 12" xfId="1483"/>
    <cellStyle name="Vejica 2 3 3 12 2" xfId="18425"/>
    <cellStyle name="Vejica 2 3 3 13" xfId="5709"/>
    <cellStyle name="Vejica 2 3 3 13 2" xfId="19867"/>
    <cellStyle name="Vejica 2 3 3 14" xfId="9935"/>
    <cellStyle name="Vejica 2 3 3 14 2" xfId="24093"/>
    <cellStyle name="Vejica 2 3 3 15" xfId="14159"/>
    <cellStyle name="Vejica 2 3 3 15 2" xfId="28317"/>
    <cellStyle name="Vejica 2 3 3 16" xfId="14193"/>
    <cellStyle name="Vejica 2 3 3 2" xfId="101"/>
    <cellStyle name="Vejica 2 3 3 2 10" xfId="9967"/>
    <cellStyle name="Vejica 2 3 3 2 10 2" xfId="24125"/>
    <cellStyle name="Vejica 2 3 3 2 11" xfId="14225"/>
    <cellStyle name="Vejica 2 3 3 2 2" xfId="261"/>
    <cellStyle name="Vejica 2 3 3 2 2 2" xfId="614"/>
    <cellStyle name="Vejica 2 3 3 2 2 2 2" xfId="1318"/>
    <cellStyle name="Vejica 2 3 3 2 2 2 2 2" xfId="5579"/>
    <cellStyle name="Vejica 2 3 3 2 2 2 2 2 2" xfId="9805"/>
    <cellStyle name="Vejica 2 3 3 2 2 2 2 2 2 2" xfId="23963"/>
    <cellStyle name="Vejica 2 3 3 2 2 2 2 2 3" xfId="14031"/>
    <cellStyle name="Vejica 2 3 3 2 2 2 2 2 3 2" xfId="28189"/>
    <cellStyle name="Vejica 2 3 3 2 2 2 2 2 4" xfId="18289"/>
    <cellStyle name="Vejica 2 3 3 2 2 2 2 3" xfId="4171"/>
    <cellStyle name="Vejica 2 3 3 2 2 2 2 3 2" xfId="8397"/>
    <cellStyle name="Vejica 2 3 3 2 2 2 2 3 2 2" xfId="22555"/>
    <cellStyle name="Vejica 2 3 3 2 2 2 2 3 3" xfId="12623"/>
    <cellStyle name="Vejica 2 3 3 2 2 2 2 3 3 2" xfId="26781"/>
    <cellStyle name="Vejica 2 3 3 2 2 2 2 3 4" xfId="16881"/>
    <cellStyle name="Vejica 2 3 3 2 2 2 2 4" xfId="2763"/>
    <cellStyle name="Vejica 2 3 3 2 2 2 2 4 2" xfId="19705"/>
    <cellStyle name="Vejica 2 3 3 2 2 2 2 5" xfId="6989"/>
    <cellStyle name="Vejica 2 3 3 2 2 2 2 5 2" xfId="21147"/>
    <cellStyle name="Vejica 2 3 3 2 2 2 2 6" xfId="11215"/>
    <cellStyle name="Vejica 2 3 3 2 2 2 2 6 2" xfId="25373"/>
    <cellStyle name="Vejica 2 3 3 2 2 2 2 7" xfId="15473"/>
    <cellStyle name="Vejica 2 3 3 2 2 2 3" xfId="4875"/>
    <cellStyle name="Vejica 2 3 3 2 2 2 3 2" xfId="9101"/>
    <cellStyle name="Vejica 2 3 3 2 2 2 3 2 2" xfId="23259"/>
    <cellStyle name="Vejica 2 3 3 2 2 2 3 3" xfId="13327"/>
    <cellStyle name="Vejica 2 3 3 2 2 2 3 3 2" xfId="27485"/>
    <cellStyle name="Vejica 2 3 3 2 2 2 3 4" xfId="17585"/>
    <cellStyle name="Vejica 2 3 3 2 2 2 4" xfId="3467"/>
    <cellStyle name="Vejica 2 3 3 2 2 2 4 2" xfId="7693"/>
    <cellStyle name="Vejica 2 3 3 2 2 2 4 2 2" xfId="21851"/>
    <cellStyle name="Vejica 2 3 3 2 2 2 4 3" xfId="11919"/>
    <cellStyle name="Vejica 2 3 3 2 2 2 4 3 2" xfId="26077"/>
    <cellStyle name="Vejica 2 3 3 2 2 2 4 4" xfId="16177"/>
    <cellStyle name="Vejica 2 3 3 2 2 2 5" xfId="2059"/>
    <cellStyle name="Vejica 2 3 3 2 2 2 5 2" xfId="19001"/>
    <cellStyle name="Vejica 2 3 3 2 2 2 6" xfId="6285"/>
    <cellStyle name="Vejica 2 3 3 2 2 2 6 2" xfId="20443"/>
    <cellStyle name="Vejica 2 3 3 2 2 2 7" xfId="10511"/>
    <cellStyle name="Vejica 2 3 3 2 2 2 7 2" xfId="24669"/>
    <cellStyle name="Vejica 2 3 3 2 2 2 8" xfId="14769"/>
    <cellStyle name="Vejica 2 3 3 2 2 3" xfId="966"/>
    <cellStyle name="Vejica 2 3 3 2 2 3 2" xfId="5227"/>
    <cellStyle name="Vejica 2 3 3 2 2 3 2 2" xfId="9453"/>
    <cellStyle name="Vejica 2 3 3 2 2 3 2 2 2" xfId="23611"/>
    <cellStyle name="Vejica 2 3 3 2 2 3 2 3" xfId="13679"/>
    <cellStyle name="Vejica 2 3 3 2 2 3 2 3 2" xfId="27837"/>
    <cellStyle name="Vejica 2 3 3 2 2 3 2 4" xfId="17937"/>
    <cellStyle name="Vejica 2 3 3 2 2 3 3" xfId="3819"/>
    <cellStyle name="Vejica 2 3 3 2 2 3 3 2" xfId="8045"/>
    <cellStyle name="Vejica 2 3 3 2 2 3 3 2 2" xfId="22203"/>
    <cellStyle name="Vejica 2 3 3 2 2 3 3 3" xfId="12271"/>
    <cellStyle name="Vejica 2 3 3 2 2 3 3 3 2" xfId="26429"/>
    <cellStyle name="Vejica 2 3 3 2 2 3 3 4" xfId="16529"/>
    <cellStyle name="Vejica 2 3 3 2 2 3 4" xfId="2411"/>
    <cellStyle name="Vejica 2 3 3 2 2 3 4 2" xfId="19353"/>
    <cellStyle name="Vejica 2 3 3 2 2 3 5" xfId="6637"/>
    <cellStyle name="Vejica 2 3 3 2 2 3 5 2" xfId="20795"/>
    <cellStyle name="Vejica 2 3 3 2 2 3 6" xfId="10863"/>
    <cellStyle name="Vejica 2 3 3 2 2 3 6 2" xfId="25021"/>
    <cellStyle name="Vejica 2 3 3 2 2 3 7" xfId="15121"/>
    <cellStyle name="Vejica 2 3 3 2 2 4" xfId="4523"/>
    <cellStyle name="Vejica 2 3 3 2 2 4 2" xfId="8749"/>
    <cellStyle name="Vejica 2 3 3 2 2 4 2 2" xfId="22907"/>
    <cellStyle name="Vejica 2 3 3 2 2 4 3" xfId="12975"/>
    <cellStyle name="Vejica 2 3 3 2 2 4 3 2" xfId="27133"/>
    <cellStyle name="Vejica 2 3 3 2 2 4 4" xfId="17233"/>
    <cellStyle name="Vejica 2 3 3 2 2 5" xfId="3115"/>
    <cellStyle name="Vejica 2 3 3 2 2 5 2" xfId="7341"/>
    <cellStyle name="Vejica 2 3 3 2 2 5 2 2" xfId="21499"/>
    <cellStyle name="Vejica 2 3 3 2 2 5 3" xfId="11567"/>
    <cellStyle name="Vejica 2 3 3 2 2 5 3 2" xfId="25725"/>
    <cellStyle name="Vejica 2 3 3 2 2 5 4" xfId="15825"/>
    <cellStyle name="Vejica 2 3 3 2 2 6" xfId="1707"/>
    <cellStyle name="Vejica 2 3 3 2 2 6 2" xfId="18649"/>
    <cellStyle name="Vejica 2 3 3 2 2 7" xfId="5933"/>
    <cellStyle name="Vejica 2 3 3 2 2 7 2" xfId="20091"/>
    <cellStyle name="Vejica 2 3 3 2 2 8" xfId="10159"/>
    <cellStyle name="Vejica 2 3 3 2 2 8 2" xfId="24317"/>
    <cellStyle name="Vejica 2 3 3 2 2 9" xfId="14417"/>
    <cellStyle name="Vejica 2 3 3 2 3" xfId="346"/>
    <cellStyle name="Vejica 2 3 3 2 3 2" xfId="698"/>
    <cellStyle name="Vejica 2 3 3 2 3 2 2" xfId="1402"/>
    <cellStyle name="Vejica 2 3 3 2 3 2 2 2" xfId="5663"/>
    <cellStyle name="Vejica 2 3 3 2 3 2 2 2 2" xfId="9889"/>
    <cellStyle name="Vejica 2 3 3 2 3 2 2 2 2 2" xfId="24047"/>
    <cellStyle name="Vejica 2 3 3 2 3 2 2 2 3" xfId="14115"/>
    <cellStyle name="Vejica 2 3 3 2 3 2 2 2 3 2" xfId="28273"/>
    <cellStyle name="Vejica 2 3 3 2 3 2 2 2 4" xfId="18373"/>
    <cellStyle name="Vejica 2 3 3 2 3 2 2 3" xfId="4255"/>
    <cellStyle name="Vejica 2 3 3 2 3 2 2 3 2" xfId="8481"/>
    <cellStyle name="Vejica 2 3 3 2 3 2 2 3 2 2" xfId="22639"/>
    <cellStyle name="Vejica 2 3 3 2 3 2 2 3 3" xfId="12707"/>
    <cellStyle name="Vejica 2 3 3 2 3 2 2 3 3 2" xfId="26865"/>
    <cellStyle name="Vejica 2 3 3 2 3 2 2 3 4" xfId="16965"/>
    <cellStyle name="Vejica 2 3 3 2 3 2 2 4" xfId="2847"/>
    <cellStyle name="Vejica 2 3 3 2 3 2 2 4 2" xfId="19789"/>
    <cellStyle name="Vejica 2 3 3 2 3 2 2 5" xfId="7073"/>
    <cellStyle name="Vejica 2 3 3 2 3 2 2 5 2" xfId="21231"/>
    <cellStyle name="Vejica 2 3 3 2 3 2 2 6" xfId="11299"/>
    <cellStyle name="Vejica 2 3 3 2 3 2 2 6 2" xfId="25457"/>
    <cellStyle name="Vejica 2 3 3 2 3 2 2 7" xfId="15557"/>
    <cellStyle name="Vejica 2 3 3 2 3 2 3" xfId="4959"/>
    <cellStyle name="Vejica 2 3 3 2 3 2 3 2" xfId="9185"/>
    <cellStyle name="Vejica 2 3 3 2 3 2 3 2 2" xfId="23343"/>
    <cellStyle name="Vejica 2 3 3 2 3 2 3 3" xfId="13411"/>
    <cellStyle name="Vejica 2 3 3 2 3 2 3 3 2" xfId="27569"/>
    <cellStyle name="Vejica 2 3 3 2 3 2 3 4" xfId="17669"/>
    <cellStyle name="Vejica 2 3 3 2 3 2 4" xfId="3551"/>
    <cellStyle name="Vejica 2 3 3 2 3 2 4 2" xfId="7777"/>
    <cellStyle name="Vejica 2 3 3 2 3 2 4 2 2" xfId="21935"/>
    <cellStyle name="Vejica 2 3 3 2 3 2 4 3" xfId="12003"/>
    <cellStyle name="Vejica 2 3 3 2 3 2 4 3 2" xfId="26161"/>
    <cellStyle name="Vejica 2 3 3 2 3 2 4 4" xfId="16261"/>
    <cellStyle name="Vejica 2 3 3 2 3 2 5" xfId="2143"/>
    <cellStyle name="Vejica 2 3 3 2 3 2 5 2" xfId="19085"/>
    <cellStyle name="Vejica 2 3 3 2 3 2 6" xfId="6369"/>
    <cellStyle name="Vejica 2 3 3 2 3 2 6 2" xfId="20527"/>
    <cellStyle name="Vejica 2 3 3 2 3 2 7" xfId="10595"/>
    <cellStyle name="Vejica 2 3 3 2 3 2 7 2" xfId="24753"/>
    <cellStyle name="Vejica 2 3 3 2 3 2 8" xfId="14853"/>
    <cellStyle name="Vejica 2 3 3 2 3 3" xfId="1050"/>
    <cellStyle name="Vejica 2 3 3 2 3 3 2" xfId="5311"/>
    <cellStyle name="Vejica 2 3 3 2 3 3 2 2" xfId="9537"/>
    <cellStyle name="Vejica 2 3 3 2 3 3 2 2 2" xfId="23695"/>
    <cellStyle name="Vejica 2 3 3 2 3 3 2 3" xfId="13763"/>
    <cellStyle name="Vejica 2 3 3 2 3 3 2 3 2" xfId="27921"/>
    <cellStyle name="Vejica 2 3 3 2 3 3 2 4" xfId="18021"/>
    <cellStyle name="Vejica 2 3 3 2 3 3 3" xfId="3903"/>
    <cellStyle name="Vejica 2 3 3 2 3 3 3 2" xfId="8129"/>
    <cellStyle name="Vejica 2 3 3 2 3 3 3 2 2" xfId="22287"/>
    <cellStyle name="Vejica 2 3 3 2 3 3 3 3" xfId="12355"/>
    <cellStyle name="Vejica 2 3 3 2 3 3 3 3 2" xfId="26513"/>
    <cellStyle name="Vejica 2 3 3 2 3 3 3 4" xfId="16613"/>
    <cellStyle name="Vejica 2 3 3 2 3 3 4" xfId="2495"/>
    <cellStyle name="Vejica 2 3 3 2 3 3 4 2" xfId="19437"/>
    <cellStyle name="Vejica 2 3 3 2 3 3 5" xfId="6721"/>
    <cellStyle name="Vejica 2 3 3 2 3 3 5 2" xfId="20879"/>
    <cellStyle name="Vejica 2 3 3 2 3 3 6" xfId="10947"/>
    <cellStyle name="Vejica 2 3 3 2 3 3 6 2" xfId="25105"/>
    <cellStyle name="Vejica 2 3 3 2 3 3 7" xfId="15205"/>
    <cellStyle name="Vejica 2 3 3 2 3 4" xfId="4607"/>
    <cellStyle name="Vejica 2 3 3 2 3 4 2" xfId="8833"/>
    <cellStyle name="Vejica 2 3 3 2 3 4 2 2" xfId="22991"/>
    <cellStyle name="Vejica 2 3 3 2 3 4 3" xfId="13059"/>
    <cellStyle name="Vejica 2 3 3 2 3 4 3 2" xfId="27217"/>
    <cellStyle name="Vejica 2 3 3 2 3 4 4" xfId="17317"/>
    <cellStyle name="Vejica 2 3 3 2 3 5" xfId="3199"/>
    <cellStyle name="Vejica 2 3 3 2 3 5 2" xfId="7425"/>
    <cellStyle name="Vejica 2 3 3 2 3 5 2 2" xfId="21583"/>
    <cellStyle name="Vejica 2 3 3 2 3 5 3" xfId="11651"/>
    <cellStyle name="Vejica 2 3 3 2 3 5 3 2" xfId="25809"/>
    <cellStyle name="Vejica 2 3 3 2 3 5 4" xfId="15909"/>
    <cellStyle name="Vejica 2 3 3 2 3 6" xfId="1791"/>
    <cellStyle name="Vejica 2 3 3 2 3 6 2" xfId="18733"/>
    <cellStyle name="Vejica 2 3 3 2 3 7" xfId="6017"/>
    <cellStyle name="Vejica 2 3 3 2 3 7 2" xfId="20175"/>
    <cellStyle name="Vejica 2 3 3 2 3 8" xfId="10243"/>
    <cellStyle name="Vejica 2 3 3 2 3 8 2" xfId="24401"/>
    <cellStyle name="Vejica 2 3 3 2 3 9" xfId="14501"/>
    <cellStyle name="Vejica 2 3 3 2 4" xfId="486"/>
    <cellStyle name="Vejica 2 3 3 2 4 2" xfId="1190"/>
    <cellStyle name="Vejica 2 3 3 2 4 2 2" xfId="5451"/>
    <cellStyle name="Vejica 2 3 3 2 4 2 2 2" xfId="9677"/>
    <cellStyle name="Vejica 2 3 3 2 4 2 2 2 2" xfId="23835"/>
    <cellStyle name="Vejica 2 3 3 2 4 2 2 3" xfId="13903"/>
    <cellStyle name="Vejica 2 3 3 2 4 2 2 3 2" xfId="28061"/>
    <cellStyle name="Vejica 2 3 3 2 4 2 2 4" xfId="18161"/>
    <cellStyle name="Vejica 2 3 3 2 4 2 3" xfId="4043"/>
    <cellStyle name="Vejica 2 3 3 2 4 2 3 2" xfId="8269"/>
    <cellStyle name="Vejica 2 3 3 2 4 2 3 2 2" xfId="22427"/>
    <cellStyle name="Vejica 2 3 3 2 4 2 3 3" xfId="12495"/>
    <cellStyle name="Vejica 2 3 3 2 4 2 3 3 2" xfId="26653"/>
    <cellStyle name="Vejica 2 3 3 2 4 2 3 4" xfId="16753"/>
    <cellStyle name="Vejica 2 3 3 2 4 2 4" xfId="2635"/>
    <cellStyle name="Vejica 2 3 3 2 4 2 4 2" xfId="19577"/>
    <cellStyle name="Vejica 2 3 3 2 4 2 5" xfId="6861"/>
    <cellStyle name="Vejica 2 3 3 2 4 2 5 2" xfId="21019"/>
    <cellStyle name="Vejica 2 3 3 2 4 2 6" xfId="11087"/>
    <cellStyle name="Vejica 2 3 3 2 4 2 6 2" xfId="25245"/>
    <cellStyle name="Vejica 2 3 3 2 4 2 7" xfId="15345"/>
    <cellStyle name="Vejica 2 3 3 2 4 3" xfId="4747"/>
    <cellStyle name="Vejica 2 3 3 2 4 3 2" xfId="8973"/>
    <cellStyle name="Vejica 2 3 3 2 4 3 2 2" xfId="23131"/>
    <cellStyle name="Vejica 2 3 3 2 4 3 3" xfId="13199"/>
    <cellStyle name="Vejica 2 3 3 2 4 3 3 2" xfId="27357"/>
    <cellStyle name="Vejica 2 3 3 2 4 3 4" xfId="17457"/>
    <cellStyle name="Vejica 2 3 3 2 4 4" xfId="3339"/>
    <cellStyle name="Vejica 2 3 3 2 4 4 2" xfId="7565"/>
    <cellStyle name="Vejica 2 3 3 2 4 4 2 2" xfId="21723"/>
    <cellStyle name="Vejica 2 3 3 2 4 4 3" xfId="11791"/>
    <cellStyle name="Vejica 2 3 3 2 4 4 3 2" xfId="25949"/>
    <cellStyle name="Vejica 2 3 3 2 4 4 4" xfId="16049"/>
    <cellStyle name="Vejica 2 3 3 2 4 5" xfId="1931"/>
    <cellStyle name="Vejica 2 3 3 2 4 5 2" xfId="18873"/>
    <cellStyle name="Vejica 2 3 3 2 4 6" xfId="6157"/>
    <cellStyle name="Vejica 2 3 3 2 4 6 2" xfId="20315"/>
    <cellStyle name="Vejica 2 3 3 2 4 7" xfId="10383"/>
    <cellStyle name="Vejica 2 3 3 2 4 7 2" xfId="24541"/>
    <cellStyle name="Vejica 2 3 3 2 4 8" xfId="14641"/>
    <cellStyle name="Vejica 2 3 3 2 5" xfId="838"/>
    <cellStyle name="Vejica 2 3 3 2 5 2" xfId="5099"/>
    <cellStyle name="Vejica 2 3 3 2 5 2 2" xfId="9325"/>
    <cellStyle name="Vejica 2 3 3 2 5 2 2 2" xfId="23483"/>
    <cellStyle name="Vejica 2 3 3 2 5 2 3" xfId="13551"/>
    <cellStyle name="Vejica 2 3 3 2 5 2 3 2" xfId="27709"/>
    <cellStyle name="Vejica 2 3 3 2 5 2 4" xfId="17809"/>
    <cellStyle name="Vejica 2 3 3 2 5 3" xfId="3691"/>
    <cellStyle name="Vejica 2 3 3 2 5 3 2" xfId="7917"/>
    <cellStyle name="Vejica 2 3 3 2 5 3 2 2" xfId="22075"/>
    <cellStyle name="Vejica 2 3 3 2 5 3 3" xfId="12143"/>
    <cellStyle name="Vejica 2 3 3 2 5 3 3 2" xfId="26301"/>
    <cellStyle name="Vejica 2 3 3 2 5 3 4" xfId="16401"/>
    <cellStyle name="Vejica 2 3 3 2 5 4" xfId="2283"/>
    <cellStyle name="Vejica 2 3 3 2 5 4 2" xfId="19225"/>
    <cellStyle name="Vejica 2 3 3 2 5 5" xfId="6509"/>
    <cellStyle name="Vejica 2 3 3 2 5 5 2" xfId="20667"/>
    <cellStyle name="Vejica 2 3 3 2 5 6" xfId="10735"/>
    <cellStyle name="Vejica 2 3 3 2 5 6 2" xfId="24893"/>
    <cellStyle name="Vejica 2 3 3 2 5 7" xfId="14993"/>
    <cellStyle name="Vejica 2 3 3 2 6" xfId="4363"/>
    <cellStyle name="Vejica 2 3 3 2 6 2" xfId="8589"/>
    <cellStyle name="Vejica 2 3 3 2 6 2 2" xfId="22747"/>
    <cellStyle name="Vejica 2 3 3 2 6 3" xfId="12815"/>
    <cellStyle name="Vejica 2 3 3 2 6 3 2" xfId="26973"/>
    <cellStyle name="Vejica 2 3 3 2 6 4" xfId="17073"/>
    <cellStyle name="Vejica 2 3 3 2 7" xfId="2955"/>
    <cellStyle name="Vejica 2 3 3 2 7 2" xfId="7181"/>
    <cellStyle name="Vejica 2 3 3 2 7 2 2" xfId="21339"/>
    <cellStyle name="Vejica 2 3 3 2 7 3" xfId="11407"/>
    <cellStyle name="Vejica 2 3 3 2 7 3 2" xfId="25565"/>
    <cellStyle name="Vejica 2 3 3 2 7 4" xfId="15665"/>
    <cellStyle name="Vejica 2 3 3 2 8" xfId="1515"/>
    <cellStyle name="Vejica 2 3 3 2 8 2" xfId="18457"/>
    <cellStyle name="Vejica 2 3 3 2 9" xfId="5741"/>
    <cellStyle name="Vejica 2 3 3 2 9 2" xfId="19899"/>
    <cellStyle name="Vejica 2 3 3 3" xfId="133"/>
    <cellStyle name="Vejica 2 3 3 3 10" xfId="14289"/>
    <cellStyle name="Vejica 2 3 3 3 2" xfId="293"/>
    <cellStyle name="Vejica 2 3 3 3 2 2" xfId="646"/>
    <cellStyle name="Vejica 2 3 3 3 2 2 2" xfId="1350"/>
    <cellStyle name="Vejica 2 3 3 3 2 2 2 2" xfId="5611"/>
    <cellStyle name="Vejica 2 3 3 3 2 2 2 2 2" xfId="9837"/>
    <cellStyle name="Vejica 2 3 3 3 2 2 2 2 2 2" xfId="23995"/>
    <cellStyle name="Vejica 2 3 3 3 2 2 2 2 3" xfId="14063"/>
    <cellStyle name="Vejica 2 3 3 3 2 2 2 2 3 2" xfId="28221"/>
    <cellStyle name="Vejica 2 3 3 3 2 2 2 2 4" xfId="18321"/>
    <cellStyle name="Vejica 2 3 3 3 2 2 2 3" xfId="4203"/>
    <cellStyle name="Vejica 2 3 3 3 2 2 2 3 2" xfId="8429"/>
    <cellStyle name="Vejica 2 3 3 3 2 2 2 3 2 2" xfId="22587"/>
    <cellStyle name="Vejica 2 3 3 3 2 2 2 3 3" xfId="12655"/>
    <cellStyle name="Vejica 2 3 3 3 2 2 2 3 3 2" xfId="26813"/>
    <cellStyle name="Vejica 2 3 3 3 2 2 2 3 4" xfId="16913"/>
    <cellStyle name="Vejica 2 3 3 3 2 2 2 4" xfId="2795"/>
    <cellStyle name="Vejica 2 3 3 3 2 2 2 4 2" xfId="19737"/>
    <cellStyle name="Vejica 2 3 3 3 2 2 2 5" xfId="7021"/>
    <cellStyle name="Vejica 2 3 3 3 2 2 2 5 2" xfId="21179"/>
    <cellStyle name="Vejica 2 3 3 3 2 2 2 6" xfId="11247"/>
    <cellStyle name="Vejica 2 3 3 3 2 2 2 6 2" xfId="25405"/>
    <cellStyle name="Vejica 2 3 3 3 2 2 2 7" xfId="15505"/>
    <cellStyle name="Vejica 2 3 3 3 2 2 3" xfId="4907"/>
    <cellStyle name="Vejica 2 3 3 3 2 2 3 2" xfId="9133"/>
    <cellStyle name="Vejica 2 3 3 3 2 2 3 2 2" xfId="23291"/>
    <cellStyle name="Vejica 2 3 3 3 2 2 3 3" xfId="13359"/>
    <cellStyle name="Vejica 2 3 3 3 2 2 3 3 2" xfId="27517"/>
    <cellStyle name="Vejica 2 3 3 3 2 2 3 4" xfId="17617"/>
    <cellStyle name="Vejica 2 3 3 3 2 2 4" xfId="3499"/>
    <cellStyle name="Vejica 2 3 3 3 2 2 4 2" xfId="7725"/>
    <cellStyle name="Vejica 2 3 3 3 2 2 4 2 2" xfId="21883"/>
    <cellStyle name="Vejica 2 3 3 3 2 2 4 3" xfId="11951"/>
    <cellStyle name="Vejica 2 3 3 3 2 2 4 3 2" xfId="26109"/>
    <cellStyle name="Vejica 2 3 3 3 2 2 4 4" xfId="16209"/>
    <cellStyle name="Vejica 2 3 3 3 2 2 5" xfId="2091"/>
    <cellStyle name="Vejica 2 3 3 3 2 2 5 2" xfId="19033"/>
    <cellStyle name="Vejica 2 3 3 3 2 2 6" xfId="6317"/>
    <cellStyle name="Vejica 2 3 3 3 2 2 6 2" xfId="20475"/>
    <cellStyle name="Vejica 2 3 3 3 2 2 7" xfId="10543"/>
    <cellStyle name="Vejica 2 3 3 3 2 2 7 2" xfId="24701"/>
    <cellStyle name="Vejica 2 3 3 3 2 2 8" xfId="14801"/>
    <cellStyle name="Vejica 2 3 3 3 2 3" xfId="998"/>
    <cellStyle name="Vejica 2 3 3 3 2 3 2" xfId="5259"/>
    <cellStyle name="Vejica 2 3 3 3 2 3 2 2" xfId="9485"/>
    <cellStyle name="Vejica 2 3 3 3 2 3 2 2 2" xfId="23643"/>
    <cellStyle name="Vejica 2 3 3 3 2 3 2 3" xfId="13711"/>
    <cellStyle name="Vejica 2 3 3 3 2 3 2 3 2" xfId="27869"/>
    <cellStyle name="Vejica 2 3 3 3 2 3 2 4" xfId="17969"/>
    <cellStyle name="Vejica 2 3 3 3 2 3 3" xfId="3851"/>
    <cellStyle name="Vejica 2 3 3 3 2 3 3 2" xfId="8077"/>
    <cellStyle name="Vejica 2 3 3 3 2 3 3 2 2" xfId="22235"/>
    <cellStyle name="Vejica 2 3 3 3 2 3 3 3" xfId="12303"/>
    <cellStyle name="Vejica 2 3 3 3 2 3 3 3 2" xfId="26461"/>
    <cellStyle name="Vejica 2 3 3 3 2 3 3 4" xfId="16561"/>
    <cellStyle name="Vejica 2 3 3 3 2 3 4" xfId="2443"/>
    <cellStyle name="Vejica 2 3 3 3 2 3 4 2" xfId="19385"/>
    <cellStyle name="Vejica 2 3 3 3 2 3 5" xfId="6669"/>
    <cellStyle name="Vejica 2 3 3 3 2 3 5 2" xfId="20827"/>
    <cellStyle name="Vejica 2 3 3 3 2 3 6" xfId="10895"/>
    <cellStyle name="Vejica 2 3 3 3 2 3 6 2" xfId="25053"/>
    <cellStyle name="Vejica 2 3 3 3 2 3 7" xfId="15153"/>
    <cellStyle name="Vejica 2 3 3 3 2 4" xfId="4555"/>
    <cellStyle name="Vejica 2 3 3 3 2 4 2" xfId="8781"/>
    <cellStyle name="Vejica 2 3 3 3 2 4 2 2" xfId="22939"/>
    <cellStyle name="Vejica 2 3 3 3 2 4 3" xfId="13007"/>
    <cellStyle name="Vejica 2 3 3 3 2 4 3 2" xfId="27165"/>
    <cellStyle name="Vejica 2 3 3 3 2 4 4" xfId="17265"/>
    <cellStyle name="Vejica 2 3 3 3 2 5" xfId="3147"/>
    <cellStyle name="Vejica 2 3 3 3 2 5 2" xfId="7373"/>
    <cellStyle name="Vejica 2 3 3 3 2 5 2 2" xfId="21531"/>
    <cellStyle name="Vejica 2 3 3 3 2 5 3" xfId="11599"/>
    <cellStyle name="Vejica 2 3 3 3 2 5 3 2" xfId="25757"/>
    <cellStyle name="Vejica 2 3 3 3 2 5 4" xfId="15857"/>
    <cellStyle name="Vejica 2 3 3 3 2 6" xfId="1739"/>
    <cellStyle name="Vejica 2 3 3 3 2 6 2" xfId="18681"/>
    <cellStyle name="Vejica 2 3 3 3 2 7" xfId="5965"/>
    <cellStyle name="Vejica 2 3 3 3 2 7 2" xfId="20123"/>
    <cellStyle name="Vejica 2 3 3 3 2 8" xfId="10191"/>
    <cellStyle name="Vejica 2 3 3 3 2 8 2" xfId="24349"/>
    <cellStyle name="Vejica 2 3 3 3 2 9" xfId="14449"/>
    <cellStyle name="Vejica 2 3 3 3 3" xfId="518"/>
    <cellStyle name="Vejica 2 3 3 3 3 2" xfId="1222"/>
    <cellStyle name="Vejica 2 3 3 3 3 2 2" xfId="5483"/>
    <cellStyle name="Vejica 2 3 3 3 3 2 2 2" xfId="9709"/>
    <cellStyle name="Vejica 2 3 3 3 3 2 2 2 2" xfId="23867"/>
    <cellStyle name="Vejica 2 3 3 3 3 2 2 3" xfId="13935"/>
    <cellStyle name="Vejica 2 3 3 3 3 2 2 3 2" xfId="28093"/>
    <cellStyle name="Vejica 2 3 3 3 3 2 2 4" xfId="18193"/>
    <cellStyle name="Vejica 2 3 3 3 3 2 3" xfId="4075"/>
    <cellStyle name="Vejica 2 3 3 3 3 2 3 2" xfId="8301"/>
    <cellStyle name="Vejica 2 3 3 3 3 2 3 2 2" xfId="22459"/>
    <cellStyle name="Vejica 2 3 3 3 3 2 3 3" xfId="12527"/>
    <cellStyle name="Vejica 2 3 3 3 3 2 3 3 2" xfId="26685"/>
    <cellStyle name="Vejica 2 3 3 3 3 2 3 4" xfId="16785"/>
    <cellStyle name="Vejica 2 3 3 3 3 2 4" xfId="2667"/>
    <cellStyle name="Vejica 2 3 3 3 3 2 4 2" xfId="19609"/>
    <cellStyle name="Vejica 2 3 3 3 3 2 5" xfId="6893"/>
    <cellStyle name="Vejica 2 3 3 3 3 2 5 2" xfId="21051"/>
    <cellStyle name="Vejica 2 3 3 3 3 2 6" xfId="11119"/>
    <cellStyle name="Vejica 2 3 3 3 3 2 6 2" xfId="25277"/>
    <cellStyle name="Vejica 2 3 3 3 3 2 7" xfId="15377"/>
    <cellStyle name="Vejica 2 3 3 3 3 3" xfId="4779"/>
    <cellStyle name="Vejica 2 3 3 3 3 3 2" xfId="9005"/>
    <cellStyle name="Vejica 2 3 3 3 3 3 2 2" xfId="23163"/>
    <cellStyle name="Vejica 2 3 3 3 3 3 3" xfId="13231"/>
    <cellStyle name="Vejica 2 3 3 3 3 3 3 2" xfId="27389"/>
    <cellStyle name="Vejica 2 3 3 3 3 3 4" xfId="17489"/>
    <cellStyle name="Vejica 2 3 3 3 3 4" xfId="3371"/>
    <cellStyle name="Vejica 2 3 3 3 3 4 2" xfId="7597"/>
    <cellStyle name="Vejica 2 3 3 3 3 4 2 2" xfId="21755"/>
    <cellStyle name="Vejica 2 3 3 3 3 4 3" xfId="11823"/>
    <cellStyle name="Vejica 2 3 3 3 3 4 3 2" xfId="25981"/>
    <cellStyle name="Vejica 2 3 3 3 3 4 4" xfId="16081"/>
    <cellStyle name="Vejica 2 3 3 3 3 5" xfId="1963"/>
    <cellStyle name="Vejica 2 3 3 3 3 5 2" xfId="18905"/>
    <cellStyle name="Vejica 2 3 3 3 3 6" xfId="6189"/>
    <cellStyle name="Vejica 2 3 3 3 3 6 2" xfId="20347"/>
    <cellStyle name="Vejica 2 3 3 3 3 7" xfId="10415"/>
    <cellStyle name="Vejica 2 3 3 3 3 7 2" xfId="24573"/>
    <cellStyle name="Vejica 2 3 3 3 3 8" xfId="14673"/>
    <cellStyle name="Vejica 2 3 3 3 4" xfId="870"/>
    <cellStyle name="Vejica 2 3 3 3 4 2" xfId="5131"/>
    <cellStyle name="Vejica 2 3 3 3 4 2 2" xfId="9357"/>
    <cellStyle name="Vejica 2 3 3 3 4 2 2 2" xfId="23515"/>
    <cellStyle name="Vejica 2 3 3 3 4 2 3" xfId="13583"/>
    <cellStyle name="Vejica 2 3 3 3 4 2 3 2" xfId="27741"/>
    <cellStyle name="Vejica 2 3 3 3 4 2 4" xfId="17841"/>
    <cellStyle name="Vejica 2 3 3 3 4 3" xfId="3723"/>
    <cellStyle name="Vejica 2 3 3 3 4 3 2" xfId="7949"/>
    <cellStyle name="Vejica 2 3 3 3 4 3 2 2" xfId="22107"/>
    <cellStyle name="Vejica 2 3 3 3 4 3 3" xfId="12175"/>
    <cellStyle name="Vejica 2 3 3 3 4 3 3 2" xfId="26333"/>
    <cellStyle name="Vejica 2 3 3 3 4 3 4" xfId="16433"/>
    <cellStyle name="Vejica 2 3 3 3 4 4" xfId="2315"/>
    <cellStyle name="Vejica 2 3 3 3 4 4 2" xfId="19257"/>
    <cellStyle name="Vejica 2 3 3 3 4 5" xfId="6541"/>
    <cellStyle name="Vejica 2 3 3 3 4 5 2" xfId="20699"/>
    <cellStyle name="Vejica 2 3 3 3 4 6" xfId="10767"/>
    <cellStyle name="Vejica 2 3 3 3 4 6 2" xfId="24925"/>
    <cellStyle name="Vejica 2 3 3 3 4 7" xfId="15025"/>
    <cellStyle name="Vejica 2 3 3 3 5" xfId="4395"/>
    <cellStyle name="Vejica 2 3 3 3 5 2" xfId="8621"/>
    <cellStyle name="Vejica 2 3 3 3 5 2 2" xfId="22779"/>
    <cellStyle name="Vejica 2 3 3 3 5 3" xfId="12847"/>
    <cellStyle name="Vejica 2 3 3 3 5 3 2" xfId="27005"/>
    <cellStyle name="Vejica 2 3 3 3 5 4" xfId="17105"/>
    <cellStyle name="Vejica 2 3 3 3 6" xfId="2987"/>
    <cellStyle name="Vejica 2 3 3 3 6 2" xfId="7213"/>
    <cellStyle name="Vejica 2 3 3 3 6 2 2" xfId="21371"/>
    <cellStyle name="Vejica 2 3 3 3 6 3" xfId="11439"/>
    <cellStyle name="Vejica 2 3 3 3 6 3 2" xfId="25597"/>
    <cellStyle name="Vejica 2 3 3 3 6 4" xfId="15697"/>
    <cellStyle name="Vejica 2 3 3 3 7" xfId="1579"/>
    <cellStyle name="Vejica 2 3 3 3 7 2" xfId="18521"/>
    <cellStyle name="Vejica 2 3 3 3 8" xfId="5805"/>
    <cellStyle name="Vejica 2 3 3 3 8 2" xfId="19963"/>
    <cellStyle name="Vejica 2 3 3 3 9" xfId="10031"/>
    <cellStyle name="Vejica 2 3 3 3 9 2" xfId="24189"/>
    <cellStyle name="Vejica 2 3 3 4" xfId="63"/>
    <cellStyle name="Vejica 2 3 3 4 10" xfId="14257"/>
    <cellStyle name="Vejica 2 3 3 4 2" xfId="229"/>
    <cellStyle name="Vejica 2 3 3 4 2 2" xfId="582"/>
    <cellStyle name="Vejica 2 3 3 4 2 2 2" xfId="1286"/>
    <cellStyle name="Vejica 2 3 3 4 2 2 2 2" xfId="5547"/>
    <cellStyle name="Vejica 2 3 3 4 2 2 2 2 2" xfId="9773"/>
    <cellStyle name="Vejica 2 3 3 4 2 2 2 2 2 2" xfId="23931"/>
    <cellStyle name="Vejica 2 3 3 4 2 2 2 2 3" xfId="13999"/>
    <cellStyle name="Vejica 2 3 3 4 2 2 2 2 3 2" xfId="28157"/>
    <cellStyle name="Vejica 2 3 3 4 2 2 2 2 4" xfId="18257"/>
    <cellStyle name="Vejica 2 3 3 4 2 2 2 3" xfId="4139"/>
    <cellStyle name="Vejica 2 3 3 4 2 2 2 3 2" xfId="8365"/>
    <cellStyle name="Vejica 2 3 3 4 2 2 2 3 2 2" xfId="22523"/>
    <cellStyle name="Vejica 2 3 3 4 2 2 2 3 3" xfId="12591"/>
    <cellStyle name="Vejica 2 3 3 4 2 2 2 3 3 2" xfId="26749"/>
    <cellStyle name="Vejica 2 3 3 4 2 2 2 3 4" xfId="16849"/>
    <cellStyle name="Vejica 2 3 3 4 2 2 2 4" xfId="2731"/>
    <cellStyle name="Vejica 2 3 3 4 2 2 2 4 2" xfId="19673"/>
    <cellStyle name="Vejica 2 3 3 4 2 2 2 5" xfId="6957"/>
    <cellStyle name="Vejica 2 3 3 4 2 2 2 5 2" xfId="21115"/>
    <cellStyle name="Vejica 2 3 3 4 2 2 2 6" xfId="11183"/>
    <cellStyle name="Vejica 2 3 3 4 2 2 2 6 2" xfId="25341"/>
    <cellStyle name="Vejica 2 3 3 4 2 2 2 7" xfId="15441"/>
    <cellStyle name="Vejica 2 3 3 4 2 2 3" xfId="4843"/>
    <cellStyle name="Vejica 2 3 3 4 2 2 3 2" xfId="9069"/>
    <cellStyle name="Vejica 2 3 3 4 2 2 3 2 2" xfId="23227"/>
    <cellStyle name="Vejica 2 3 3 4 2 2 3 3" xfId="13295"/>
    <cellStyle name="Vejica 2 3 3 4 2 2 3 3 2" xfId="27453"/>
    <cellStyle name="Vejica 2 3 3 4 2 2 3 4" xfId="17553"/>
    <cellStyle name="Vejica 2 3 3 4 2 2 4" xfId="3435"/>
    <cellStyle name="Vejica 2 3 3 4 2 2 4 2" xfId="7661"/>
    <cellStyle name="Vejica 2 3 3 4 2 2 4 2 2" xfId="21819"/>
    <cellStyle name="Vejica 2 3 3 4 2 2 4 3" xfId="11887"/>
    <cellStyle name="Vejica 2 3 3 4 2 2 4 3 2" xfId="26045"/>
    <cellStyle name="Vejica 2 3 3 4 2 2 4 4" xfId="16145"/>
    <cellStyle name="Vejica 2 3 3 4 2 2 5" xfId="2027"/>
    <cellStyle name="Vejica 2 3 3 4 2 2 5 2" xfId="18969"/>
    <cellStyle name="Vejica 2 3 3 4 2 2 6" xfId="6253"/>
    <cellStyle name="Vejica 2 3 3 4 2 2 6 2" xfId="20411"/>
    <cellStyle name="Vejica 2 3 3 4 2 2 7" xfId="10479"/>
    <cellStyle name="Vejica 2 3 3 4 2 2 7 2" xfId="24637"/>
    <cellStyle name="Vejica 2 3 3 4 2 2 8" xfId="14737"/>
    <cellStyle name="Vejica 2 3 3 4 2 3" xfId="934"/>
    <cellStyle name="Vejica 2 3 3 4 2 3 2" xfId="5195"/>
    <cellStyle name="Vejica 2 3 3 4 2 3 2 2" xfId="9421"/>
    <cellStyle name="Vejica 2 3 3 4 2 3 2 2 2" xfId="23579"/>
    <cellStyle name="Vejica 2 3 3 4 2 3 2 3" xfId="13647"/>
    <cellStyle name="Vejica 2 3 3 4 2 3 2 3 2" xfId="27805"/>
    <cellStyle name="Vejica 2 3 3 4 2 3 2 4" xfId="17905"/>
    <cellStyle name="Vejica 2 3 3 4 2 3 3" xfId="3787"/>
    <cellStyle name="Vejica 2 3 3 4 2 3 3 2" xfId="8013"/>
    <cellStyle name="Vejica 2 3 3 4 2 3 3 2 2" xfId="22171"/>
    <cellStyle name="Vejica 2 3 3 4 2 3 3 3" xfId="12239"/>
    <cellStyle name="Vejica 2 3 3 4 2 3 3 3 2" xfId="26397"/>
    <cellStyle name="Vejica 2 3 3 4 2 3 3 4" xfId="16497"/>
    <cellStyle name="Vejica 2 3 3 4 2 3 4" xfId="2379"/>
    <cellStyle name="Vejica 2 3 3 4 2 3 4 2" xfId="19321"/>
    <cellStyle name="Vejica 2 3 3 4 2 3 5" xfId="6605"/>
    <cellStyle name="Vejica 2 3 3 4 2 3 5 2" xfId="20763"/>
    <cellStyle name="Vejica 2 3 3 4 2 3 6" xfId="10831"/>
    <cellStyle name="Vejica 2 3 3 4 2 3 6 2" xfId="24989"/>
    <cellStyle name="Vejica 2 3 3 4 2 3 7" xfId="15089"/>
    <cellStyle name="Vejica 2 3 3 4 2 4" xfId="4491"/>
    <cellStyle name="Vejica 2 3 3 4 2 4 2" xfId="8717"/>
    <cellStyle name="Vejica 2 3 3 4 2 4 2 2" xfId="22875"/>
    <cellStyle name="Vejica 2 3 3 4 2 4 3" xfId="12943"/>
    <cellStyle name="Vejica 2 3 3 4 2 4 3 2" xfId="27101"/>
    <cellStyle name="Vejica 2 3 3 4 2 4 4" xfId="17201"/>
    <cellStyle name="Vejica 2 3 3 4 2 5" xfId="3083"/>
    <cellStyle name="Vejica 2 3 3 4 2 5 2" xfId="7309"/>
    <cellStyle name="Vejica 2 3 3 4 2 5 2 2" xfId="21467"/>
    <cellStyle name="Vejica 2 3 3 4 2 5 3" xfId="11535"/>
    <cellStyle name="Vejica 2 3 3 4 2 5 3 2" xfId="25693"/>
    <cellStyle name="Vejica 2 3 3 4 2 5 4" xfId="15793"/>
    <cellStyle name="Vejica 2 3 3 4 2 6" xfId="1675"/>
    <cellStyle name="Vejica 2 3 3 4 2 6 2" xfId="18617"/>
    <cellStyle name="Vejica 2 3 3 4 2 7" xfId="5901"/>
    <cellStyle name="Vejica 2 3 3 4 2 7 2" xfId="20059"/>
    <cellStyle name="Vejica 2 3 3 4 2 8" xfId="10127"/>
    <cellStyle name="Vejica 2 3 3 4 2 8 2" xfId="24285"/>
    <cellStyle name="Vejica 2 3 3 4 2 9" xfId="14385"/>
    <cellStyle name="Vejica 2 3 3 4 3" xfId="454"/>
    <cellStyle name="Vejica 2 3 3 4 3 2" xfId="1158"/>
    <cellStyle name="Vejica 2 3 3 4 3 2 2" xfId="5419"/>
    <cellStyle name="Vejica 2 3 3 4 3 2 2 2" xfId="9645"/>
    <cellStyle name="Vejica 2 3 3 4 3 2 2 2 2" xfId="23803"/>
    <cellStyle name="Vejica 2 3 3 4 3 2 2 3" xfId="13871"/>
    <cellStyle name="Vejica 2 3 3 4 3 2 2 3 2" xfId="28029"/>
    <cellStyle name="Vejica 2 3 3 4 3 2 2 4" xfId="18129"/>
    <cellStyle name="Vejica 2 3 3 4 3 2 3" xfId="4011"/>
    <cellStyle name="Vejica 2 3 3 4 3 2 3 2" xfId="8237"/>
    <cellStyle name="Vejica 2 3 3 4 3 2 3 2 2" xfId="22395"/>
    <cellStyle name="Vejica 2 3 3 4 3 2 3 3" xfId="12463"/>
    <cellStyle name="Vejica 2 3 3 4 3 2 3 3 2" xfId="26621"/>
    <cellStyle name="Vejica 2 3 3 4 3 2 3 4" xfId="16721"/>
    <cellStyle name="Vejica 2 3 3 4 3 2 4" xfId="2603"/>
    <cellStyle name="Vejica 2 3 3 4 3 2 4 2" xfId="19545"/>
    <cellStyle name="Vejica 2 3 3 4 3 2 5" xfId="6829"/>
    <cellStyle name="Vejica 2 3 3 4 3 2 5 2" xfId="20987"/>
    <cellStyle name="Vejica 2 3 3 4 3 2 6" xfId="11055"/>
    <cellStyle name="Vejica 2 3 3 4 3 2 6 2" xfId="25213"/>
    <cellStyle name="Vejica 2 3 3 4 3 2 7" xfId="15313"/>
    <cellStyle name="Vejica 2 3 3 4 3 3" xfId="4715"/>
    <cellStyle name="Vejica 2 3 3 4 3 3 2" xfId="8941"/>
    <cellStyle name="Vejica 2 3 3 4 3 3 2 2" xfId="23099"/>
    <cellStyle name="Vejica 2 3 3 4 3 3 3" xfId="13167"/>
    <cellStyle name="Vejica 2 3 3 4 3 3 3 2" xfId="27325"/>
    <cellStyle name="Vejica 2 3 3 4 3 3 4" xfId="17425"/>
    <cellStyle name="Vejica 2 3 3 4 3 4" xfId="3307"/>
    <cellStyle name="Vejica 2 3 3 4 3 4 2" xfId="7533"/>
    <cellStyle name="Vejica 2 3 3 4 3 4 2 2" xfId="21691"/>
    <cellStyle name="Vejica 2 3 3 4 3 4 3" xfId="11759"/>
    <cellStyle name="Vejica 2 3 3 4 3 4 3 2" xfId="25917"/>
    <cellStyle name="Vejica 2 3 3 4 3 4 4" xfId="16017"/>
    <cellStyle name="Vejica 2 3 3 4 3 5" xfId="1899"/>
    <cellStyle name="Vejica 2 3 3 4 3 5 2" xfId="18841"/>
    <cellStyle name="Vejica 2 3 3 4 3 6" xfId="6125"/>
    <cellStyle name="Vejica 2 3 3 4 3 6 2" xfId="20283"/>
    <cellStyle name="Vejica 2 3 3 4 3 7" xfId="10351"/>
    <cellStyle name="Vejica 2 3 3 4 3 7 2" xfId="24509"/>
    <cellStyle name="Vejica 2 3 3 4 3 8" xfId="14609"/>
    <cellStyle name="Vejica 2 3 3 4 4" xfId="806"/>
    <cellStyle name="Vejica 2 3 3 4 4 2" xfId="5067"/>
    <cellStyle name="Vejica 2 3 3 4 4 2 2" xfId="9293"/>
    <cellStyle name="Vejica 2 3 3 4 4 2 2 2" xfId="23451"/>
    <cellStyle name="Vejica 2 3 3 4 4 2 3" xfId="13519"/>
    <cellStyle name="Vejica 2 3 3 4 4 2 3 2" xfId="27677"/>
    <cellStyle name="Vejica 2 3 3 4 4 2 4" xfId="17777"/>
    <cellStyle name="Vejica 2 3 3 4 4 3" xfId="3659"/>
    <cellStyle name="Vejica 2 3 3 4 4 3 2" xfId="7885"/>
    <cellStyle name="Vejica 2 3 3 4 4 3 2 2" xfId="22043"/>
    <cellStyle name="Vejica 2 3 3 4 4 3 3" xfId="12111"/>
    <cellStyle name="Vejica 2 3 3 4 4 3 3 2" xfId="26269"/>
    <cellStyle name="Vejica 2 3 3 4 4 3 4" xfId="16369"/>
    <cellStyle name="Vejica 2 3 3 4 4 4" xfId="2251"/>
    <cellStyle name="Vejica 2 3 3 4 4 4 2" xfId="19193"/>
    <cellStyle name="Vejica 2 3 3 4 4 5" xfId="6477"/>
    <cellStyle name="Vejica 2 3 3 4 4 5 2" xfId="20635"/>
    <cellStyle name="Vejica 2 3 3 4 4 6" xfId="10703"/>
    <cellStyle name="Vejica 2 3 3 4 4 6 2" xfId="24861"/>
    <cellStyle name="Vejica 2 3 3 4 4 7" xfId="14961"/>
    <cellStyle name="Vejica 2 3 3 4 5" xfId="4331"/>
    <cellStyle name="Vejica 2 3 3 4 5 2" xfId="8557"/>
    <cellStyle name="Vejica 2 3 3 4 5 2 2" xfId="22715"/>
    <cellStyle name="Vejica 2 3 3 4 5 3" xfId="12783"/>
    <cellStyle name="Vejica 2 3 3 4 5 3 2" xfId="26941"/>
    <cellStyle name="Vejica 2 3 3 4 5 4" xfId="17041"/>
    <cellStyle name="Vejica 2 3 3 4 6" xfId="2923"/>
    <cellStyle name="Vejica 2 3 3 4 6 2" xfId="7149"/>
    <cellStyle name="Vejica 2 3 3 4 6 2 2" xfId="21307"/>
    <cellStyle name="Vejica 2 3 3 4 6 3" xfId="11375"/>
    <cellStyle name="Vejica 2 3 3 4 6 3 2" xfId="25533"/>
    <cellStyle name="Vejica 2 3 3 4 6 4" xfId="15633"/>
    <cellStyle name="Vejica 2 3 3 4 7" xfId="1547"/>
    <cellStyle name="Vejica 2 3 3 4 7 2" xfId="18489"/>
    <cellStyle name="Vejica 2 3 3 4 8" xfId="5773"/>
    <cellStyle name="Vejica 2 3 3 4 8 2" xfId="19931"/>
    <cellStyle name="Vejica 2 3 3 4 9" xfId="9999"/>
    <cellStyle name="Vejica 2 3 3 4 9 2" xfId="24157"/>
    <cellStyle name="Vejica 2 3 3 5" xfId="163"/>
    <cellStyle name="Vejica 2 3 3 5 2" xfId="548"/>
    <cellStyle name="Vejica 2 3 3 5 2 2" xfId="1252"/>
    <cellStyle name="Vejica 2 3 3 5 2 2 2" xfId="5513"/>
    <cellStyle name="Vejica 2 3 3 5 2 2 2 2" xfId="9739"/>
    <cellStyle name="Vejica 2 3 3 5 2 2 2 2 2" xfId="23897"/>
    <cellStyle name="Vejica 2 3 3 5 2 2 2 3" xfId="13965"/>
    <cellStyle name="Vejica 2 3 3 5 2 2 2 3 2" xfId="28123"/>
    <cellStyle name="Vejica 2 3 3 5 2 2 2 4" xfId="18223"/>
    <cellStyle name="Vejica 2 3 3 5 2 2 3" xfId="4105"/>
    <cellStyle name="Vejica 2 3 3 5 2 2 3 2" xfId="8331"/>
    <cellStyle name="Vejica 2 3 3 5 2 2 3 2 2" xfId="22489"/>
    <cellStyle name="Vejica 2 3 3 5 2 2 3 3" xfId="12557"/>
    <cellStyle name="Vejica 2 3 3 5 2 2 3 3 2" xfId="26715"/>
    <cellStyle name="Vejica 2 3 3 5 2 2 3 4" xfId="16815"/>
    <cellStyle name="Vejica 2 3 3 5 2 2 4" xfId="2697"/>
    <cellStyle name="Vejica 2 3 3 5 2 2 4 2" xfId="19639"/>
    <cellStyle name="Vejica 2 3 3 5 2 2 5" xfId="6923"/>
    <cellStyle name="Vejica 2 3 3 5 2 2 5 2" xfId="21081"/>
    <cellStyle name="Vejica 2 3 3 5 2 2 6" xfId="11149"/>
    <cellStyle name="Vejica 2 3 3 5 2 2 6 2" xfId="25307"/>
    <cellStyle name="Vejica 2 3 3 5 2 2 7" xfId="15407"/>
    <cellStyle name="Vejica 2 3 3 5 2 3" xfId="4809"/>
    <cellStyle name="Vejica 2 3 3 5 2 3 2" xfId="9035"/>
    <cellStyle name="Vejica 2 3 3 5 2 3 2 2" xfId="23193"/>
    <cellStyle name="Vejica 2 3 3 5 2 3 3" xfId="13261"/>
    <cellStyle name="Vejica 2 3 3 5 2 3 3 2" xfId="27419"/>
    <cellStyle name="Vejica 2 3 3 5 2 3 4" xfId="17519"/>
    <cellStyle name="Vejica 2 3 3 5 2 4" xfId="3401"/>
    <cellStyle name="Vejica 2 3 3 5 2 4 2" xfId="7627"/>
    <cellStyle name="Vejica 2 3 3 5 2 4 2 2" xfId="21785"/>
    <cellStyle name="Vejica 2 3 3 5 2 4 3" xfId="11853"/>
    <cellStyle name="Vejica 2 3 3 5 2 4 3 2" xfId="26011"/>
    <cellStyle name="Vejica 2 3 3 5 2 4 4" xfId="16111"/>
    <cellStyle name="Vejica 2 3 3 5 2 5" xfId="1993"/>
    <cellStyle name="Vejica 2 3 3 5 2 5 2" xfId="18935"/>
    <cellStyle name="Vejica 2 3 3 5 2 6" xfId="6219"/>
    <cellStyle name="Vejica 2 3 3 5 2 6 2" xfId="20377"/>
    <cellStyle name="Vejica 2 3 3 5 2 7" xfId="10445"/>
    <cellStyle name="Vejica 2 3 3 5 2 7 2" xfId="24603"/>
    <cellStyle name="Vejica 2 3 3 5 2 8" xfId="14703"/>
    <cellStyle name="Vejica 2 3 3 5 3" xfId="900"/>
    <cellStyle name="Vejica 2 3 3 5 3 2" xfId="5161"/>
    <cellStyle name="Vejica 2 3 3 5 3 2 2" xfId="9387"/>
    <cellStyle name="Vejica 2 3 3 5 3 2 2 2" xfId="23545"/>
    <cellStyle name="Vejica 2 3 3 5 3 2 3" xfId="13613"/>
    <cellStyle name="Vejica 2 3 3 5 3 2 3 2" xfId="27771"/>
    <cellStyle name="Vejica 2 3 3 5 3 2 4" xfId="17871"/>
    <cellStyle name="Vejica 2 3 3 5 3 3" xfId="3753"/>
    <cellStyle name="Vejica 2 3 3 5 3 3 2" xfId="7979"/>
    <cellStyle name="Vejica 2 3 3 5 3 3 2 2" xfId="22137"/>
    <cellStyle name="Vejica 2 3 3 5 3 3 3" xfId="12205"/>
    <cellStyle name="Vejica 2 3 3 5 3 3 3 2" xfId="26363"/>
    <cellStyle name="Vejica 2 3 3 5 3 3 4" xfId="16463"/>
    <cellStyle name="Vejica 2 3 3 5 3 4" xfId="2345"/>
    <cellStyle name="Vejica 2 3 3 5 3 4 2" xfId="19287"/>
    <cellStyle name="Vejica 2 3 3 5 3 5" xfId="6571"/>
    <cellStyle name="Vejica 2 3 3 5 3 5 2" xfId="20729"/>
    <cellStyle name="Vejica 2 3 3 5 3 6" xfId="10797"/>
    <cellStyle name="Vejica 2 3 3 5 3 6 2" xfId="24955"/>
    <cellStyle name="Vejica 2 3 3 5 3 7" xfId="15055"/>
    <cellStyle name="Vejica 2 3 3 5 4" xfId="4425"/>
    <cellStyle name="Vejica 2 3 3 5 4 2" xfId="8651"/>
    <cellStyle name="Vejica 2 3 3 5 4 2 2" xfId="22809"/>
    <cellStyle name="Vejica 2 3 3 5 4 3" xfId="12877"/>
    <cellStyle name="Vejica 2 3 3 5 4 3 2" xfId="27035"/>
    <cellStyle name="Vejica 2 3 3 5 4 4" xfId="17135"/>
    <cellStyle name="Vejica 2 3 3 5 5" xfId="3017"/>
    <cellStyle name="Vejica 2 3 3 5 5 2" xfId="7243"/>
    <cellStyle name="Vejica 2 3 3 5 5 2 2" xfId="21401"/>
    <cellStyle name="Vejica 2 3 3 5 5 3" xfId="11469"/>
    <cellStyle name="Vejica 2 3 3 5 5 3 2" xfId="25627"/>
    <cellStyle name="Vejica 2 3 3 5 5 4" xfId="15727"/>
    <cellStyle name="Vejica 2 3 3 5 6" xfId="1609"/>
    <cellStyle name="Vejica 2 3 3 5 6 2" xfId="18551"/>
    <cellStyle name="Vejica 2 3 3 5 7" xfId="5835"/>
    <cellStyle name="Vejica 2 3 3 5 7 2" xfId="19993"/>
    <cellStyle name="Vejica 2 3 3 5 8" xfId="10061"/>
    <cellStyle name="Vejica 2 3 3 5 8 2" xfId="24219"/>
    <cellStyle name="Vejica 2 3 3 5 9" xfId="14319"/>
    <cellStyle name="Vejica 2 3 3 6" xfId="195"/>
    <cellStyle name="Vejica 2 3 3 6 2" xfId="420"/>
    <cellStyle name="Vejica 2 3 3 6 2 2" xfId="1124"/>
    <cellStyle name="Vejica 2 3 3 6 2 2 2" xfId="5385"/>
    <cellStyle name="Vejica 2 3 3 6 2 2 2 2" xfId="9611"/>
    <cellStyle name="Vejica 2 3 3 6 2 2 2 2 2" xfId="23769"/>
    <cellStyle name="Vejica 2 3 3 6 2 2 2 3" xfId="13837"/>
    <cellStyle name="Vejica 2 3 3 6 2 2 2 3 2" xfId="27995"/>
    <cellStyle name="Vejica 2 3 3 6 2 2 2 4" xfId="18095"/>
    <cellStyle name="Vejica 2 3 3 6 2 2 3" xfId="3977"/>
    <cellStyle name="Vejica 2 3 3 6 2 2 3 2" xfId="8203"/>
    <cellStyle name="Vejica 2 3 3 6 2 2 3 2 2" xfId="22361"/>
    <cellStyle name="Vejica 2 3 3 6 2 2 3 3" xfId="12429"/>
    <cellStyle name="Vejica 2 3 3 6 2 2 3 3 2" xfId="26587"/>
    <cellStyle name="Vejica 2 3 3 6 2 2 3 4" xfId="16687"/>
    <cellStyle name="Vejica 2 3 3 6 2 2 4" xfId="2569"/>
    <cellStyle name="Vejica 2 3 3 6 2 2 4 2" xfId="19511"/>
    <cellStyle name="Vejica 2 3 3 6 2 2 5" xfId="6795"/>
    <cellStyle name="Vejica 2 3 3 6 2 2 5 2" xfId="20953"/>
    <cellStyle name="Vejica 2 3 3 6 2 2 6" xfId="11021"/>
    <cellStyle name="Vejica 2 3 3 6 2 2 6 2" xfId="25179"/>
    <cellStyle name="Vejica 2 3 3 6 2 2 7" xfId="15279"/>
    <cellStyle name="Vejica 2 3 3 6 2 3" xfId="4681"/>
    <cellStyle name="Vejica 2 3 3 6 2 3 2" xfId="8907"/>
    <cellStyle name="Vejica 2 3 3 6 2 3 2 2" xfId="23065"/>
    <cellStyle name="Vejica 2 3 3 6 2 3 3" xfId="13133"/>
    <cellStyle name="Vejica 2 3 3 6 2 3 3 2" xfId="27291"/>
    <cellStyle name="Vejica 2 3 3 6 2 3 4" xfId="17391"/>
    <cellStyle name="Vejica 2 3 3 6 2 4" xfId="3273"/>
    <cellStyle name="Vejica 2 3 3 6 2 4 2" xfId="7499"/>
    <cellStyle name="Vejica 2 3 3 6 2 4 2 2" xfId="21657"/>
    <cellStyle name="Vejica 2 3 3 6 2 4 3" xfId="11725"/>
    <cellStyle name="Vejica 2 3 3 6 2 4 3 2" xfId="25883"/>
    <cellStyle name="Vejica 2 3 3 6 2 4 4" xfId="15983"/>
    <cellStyle name="Vejica 2 3 3 6 2 5" xfId="1865"/>
    <cellStyle name="Vejica 2 3 3 6 2 5 2" xfId="18807"/>
    <cellStyle name="Vejica 2 3 3 6 2 6" xfId="6091"/>
    <cellStyle name="Vejica 2 3 3 6 2 6 2" xfId="20249"/>
    <cellStyle name="Vejica 2 3 3 6 2 7" xfId="10317"/>
    <cellStyle name="Vejica 2 3 3 6 2 7 2" xfId="24475"/>
    <cellStyle name="Vejica 2 3 3 6 2 8" xfId="14575"/>
    <cellStyle name="Vejica 2 3 3 6 3" xfId="772"/>
    <cellStyle name="Vejica 2 3 3 6 3 2" xfId="5033"/>
    <cellStyle name="Vejica 2 3 3 6 3 2 2" xfId="9259"/>
    <cellStyle name="Vejica 2 3 3 6 3 2 2 2" xfId="23417"/>
    <cellStyle name="Vejica 2 3 3 6 3 2 3" xfId="13485"/>
    <cellStyle name="Vejica 2 3 3 6 3 2 3 2" xfId="27643"/>
    <cellStyle name="Vejica 2 3 3 6 3 2 4" xfId="17743"/>
    <cellStyle name="Vejica 2 3 3 6 3 3" xfId="3625"/>
    <cellStyle name="Vejica 2 3 3 6 3 3 2" xfId="7851"/>
    <cellStyle name="Vejica 2 3 3 6 3 3 2 2" xfId="22009"/>
    <cellStyle name="Vejica 2 3 3 6 3 3 3" xfId="12077"/>
    <cellStyle name="Vejica 2 3 3 6 3 3 3 2" xfId="26235"/>
    <cellStyle name="Vejica 2 3 3 6 3 3 4" xfId="16335"/>
    <cellStyle name="Vejica 2 3 3 6 3 4" xfId="2217"/>
    <cellStyle name="Vejica 2 3 3 6 3 4 2" xfId="19159"/>
    <cellStyle name="Vejica 2 3 3 6 3 5" xfId="6443"/>
    <cellStyle name="Vejica 2 3 3 6 3 5 2" xfId="20601"/>
    <cellStyle name="Vejica 2 3 3 6 3 6" xfId="10669"/>
    <cellStyle name="Vejica 2 3 3 6 3 6 2" xfId="24827"/>
    <cellStyle name="Vejica 2 3 3 6 3 7" xfId="14927"/>
    <cellStyle name="Vejica 2 3 3 6 4" xfId="4457"/>
    <cellStyle name="Vejica 2 3 3 6 4 2" xfId="8683"/>
    <cellStyle name="Vejica 2 3 3 6 4 2 2" xfId="22841"/>
    <cellStyle name="Vejica 2 3 3 6 4 3" xfId="12909"/>
    <cellStyle name="Vejica 2 3 3 6 4 3 2" xfId="27067"/>
    <cellStyle name="Vejica 2 3 3 6 4 4" xfId="17167"/>
    <cellStyle name="Vejica 2 3 3 6 5" xfId="3049"/>
    <cellStyle name="Vejica 2 3 3 6 5 2" xfId="7275"/>
    <cellStyle name="Vejica 2 3 3 6 5 2 2" xfId="21433"/>
    <cellStyle name="Vejica 2 3 3 6 5 3" xfId="11501"/>
    <cellStyle name="Vejica 2 3 3 6 5 3 2" xfId="25659"/>
    <cellStyle name="Vejica 2 3 3 6 5 4" xfId="15759"/>
    <cellStyle name="Vejica 2 3 3 6 6" xfId="1641"/>
    <cellStyle name="Vejica 2 3 3 6 6 2" xfId="18583"/>
    <cellStyle name="Vejica 2 3 3 6 7" xfId="5867"/>
    <cellStyle name="Vejica 2 3 3 6 7 2" xfId="20025"/>
    <cellStyle name="Vejica 2 3 3 6 8" xfId="10093"/>
    <cellStyle name="Vejica 2 3 3 6 8 2" xfId="24251"/>
    <cellStyle name="Vejica 2 3 3 6 9" xfId="14351"/>
    <cellStyle name="Vejica 2 3 3 7" xfId="321"/>
    <cellStyle name="Vejica 2 3 3 7 2" xfId="673"/>
    <cellStyle name="Vejica 2 3 3 7 2 2" xfId="1377"/>
    <cellStyle name="Vejica 2 3 3 7 2 2 2" xfId="5638"/>
    <cellStyle name="Vejica 2 3 3 7 2 2 2 2" xfId="9864"/>
    <cellStyle name="Vejica 2 3 3 7 2 2 2 2 2" xfId="24022"/>
    <cellStyle name="Vejica 2 3 3 7 2 2 2 3" xfId="14090"/>
    <cellStyle name="Vejica 2 3 3 7 2 2 2 3 2" xfId="28248"/>
    <cellStyle name="Vejica 2 3 3 7 2 2 2 4" xfId="18348"/>
    <cellStyle name="Vejica 2 3 3 7 2 2 3" xfId="4230"/>
    <cellStyle name="Vejica 2 3 3 7 2 2 3 2" xfId="8456"/>
    <cellStyle name="Vejica 2 3 3 7 2 2 3 2 2" xfId="22614"/>
    <cellStyle name="Vejica 2 3 3 7 2 2 3 3" xfId="12682"/>
    <cellStyle name="Vejica 2 3 3 7 2 2 3 3 2" xfId="26840"/>
    <cellStyle name="Vejica 2 3 3 7 2 2 3 4" xfId="16940"/>
    <cellStyle name="Vejica 2 3 3 7 2 2 4" xfId="2822"/>
    <cellStyle name="Vejica 2 3 3 7 2 2 4 2" xfId="19764"/>
    <cellStyle name="Vejica 2 3 3 7 2 2 5" xfId="7048"/>
    <cellStyle name="Vejica 2 3 3 7 2 2 5 2" xfId="21206"/>
    <cellStyle name="Vejica 2 3 3 7 2 2 6" xfId="11274"/>
    <cellStyle name="Vejica 2 3 3 7 2 2 6 2" xfId="25432"/>
    <cellStyle name="Vejica 2 3 3 7 2 2 7" xfId="15532"/>
    <cellStyle name="Vejica 2 3 3 7 2 3" xfId="4934"/>
    <cellStyle name="Vejica 2 3 3 7 2 3 2" xfId="9160"/>
    <cellStyle name="Vejica 2 3 3 7 2 3 2 2" xfId="23318"/>
    <cellStyle name="Vejica 2 3 3 7 2 3 3" xfId="13386"/>
    <cellStyle name="Vejica 2 3 3 7 2 3 3 2" xfId="27544"/>
    <cellStyle name="Vejica 2 3 3 7 2 3 4" xfId="17644"/>
    <cellStyle name="Vejica 2 3 3 7 2 4" xfId="3526"/>
    <cellStyle name="Vejica 2 3 3 7 2 4 2" xfId="7752"/>
    <cellStyle name="Vejica 2 3 3 7 2 4 2 2" xfId="21910"/>
    <cellStyle name="Vejica 2 3 3 7 2 4 3" xfId="11978"/>
    <cellStyle name="Vejica 2 3 3 7 2 4 3 2" xfId="26136"/>
    <cellStyle name="Vejica 2 3 3 7 2 4 4" xfId="16236"/>
    <cellStyle name="Vejica 2 3 3 7 2 5" xfId="2118"/>
    <cellStyle name="Vejica 2 3 3 7 2 5 2" xfId="19060"/>
    <cellStyle name="Vejica 2 3 3 7 2 6" xfId="6344"/>
    <cellStyle name="Vejica 2 3 3 7 2 6 2" xfId="20502"/>
    <cellStyle name="Vejica 2 3 3 7 2 7" xfId="10570"/>
    <cellStyle name="Vejica 2 3 3 7 2 7 2" xfId="24728"/>
    <cellStyle name="Vejica 2 3 3 7 2 8" xfId="14828"/>
    <cellStyle name="Vejica 2 3 3 7 3" xfId="1025"/>
    <cellStyle name="Vejica 2 3 3 7 3 2" xfId="5286"/>
    <cellStyle name="Vejica 2 3 3 7 3 2 2" xfId="9512"/>
    <cellStyle name="Vejica 2 3 3 7 3 2 2 2" xfId="23670"/>
    <cellStyle name="Vejica 2 3 3 7 3 2 3" xfId="13738"/>
    <cellStyle name="Vejica 2 3 3 7 3 2 3 2" xfId="27896"/>
    <cellStyle name="Vejica 2 3 3 7 3 2 4" xfId="17996"/>
    <cellStyle name="Vejica 2 3 3 7 3 3" xfId="3878"/>
    <cellStyle name="Vejica 2 3 3 7 3 3 2" xfId="8104"/>
    <cellStyle name="Vejica 2 3 3 7 3 3 2 2" xfId="22262"/>
    <cellStyle name="Vejica 2 3 3 7 3 3 3" xfId="12330"/>
    <cellStyle name="Vejica 2 3 3 7 3 3 3 2" xfId="26488"/>
    <cellStyle name="Vejica 2 3 3 7 3 3 4" xfId="16588"/>
    <cellStyle name="Vejica 2 3 3 7 3 4" xfId="2470"/>
    <cellStyle name="Vejica 2 3 3 7 3 4 2" xfId="19412"/>
    <cellStyle name="Vejica 2 3 3 7 3 5" xfId="6696"/>
    <cellStyle name="Vejica 2 3 3 7 3 5 2" xfId="20854"/>
    <cellStyle name="Vejica 2 3 3 7 3 6" xfId="10922"/>
    <cellStyle name="Vejica 2 3 3 7 3 6 2" xfId="25080"/>
    <cellStyle name="Vejica 2 3 3 7 3 7" xfId="15180"/>
    <cellStyle name="Vejica 2 3 3 7 4" xfId="4582"/>
    <cellStyle name="Vejica 2 3 3 7 4 2" xfId="8808"/>
    <cellStyle name="Vejica 2 3 3 7 4 2 2" xfId="22966"/>
    <cellStyle name="Vejica 2 3 3 7 4 3" xfId="13034"/>
    <cellStyle name="Vejica 2 3 3 7 4 3 2" xfId="27192"/>
    <cellStyle name="Vejica 2 3 3 7 4 4" xfId="17292"/>
    <cellStyle name="Vejica 2 3 3 7 5" xfId="3174"/>
    <cellStyle name="Vejica 2 3 3 7 5 2" xfId="7400"/>
    <cellStyle name="Vejica 2 3 3 7 5 2 2" xfId="21558"/>
    <cellStyle name="Vejica 2 3 3 7 5 3" xfId="11626"/>
    <cellStyle name="Vejica 2 3 3 7 5 3 2" xfId="25784"/>
    <cellStyle name="Vejica 2 3 3 7 5 4" xfId="15884"/>
    <cellStyle name="Vejica 2 3 3 7 6" xfId="1766"/>
    <cellStyle name="Vejica 2 3 3 7 6 2" xfId="18708"/>
    <cellStyle name="Vejica 2 3 3 7 7" xfId="5992"/>
    <cellStyle name="Vejica 2 3 3 7 7 2" xfId="20150"/>
    <cellStyle name="Vejica 2 3 3 7 8" xfId="10218"/>
    <cellStyle name="Vejica 2 3 3 7 8 2" xfId="24376"/>
    <cellStyle name="Vejica 2 3 3 7 9" xfId="14476"/>
    <cellStyle name="Vejica 2 3 3 8" xfId="388"/>
    <cellStyle name="Vejica 2 3 3 8 2" xfId="1092"/>
    <cellStyle name="Vejica 2 3 3 8 2 2" xfId="5353"/>
    <cellStyle name="Vejica 2 3 3 8 2 2 2" xfId="9579"/>
    <cellStyle name="Vejica 2 3 3 8 2 2 2 2" xfId="23737"/>
    <cellStyle name="Vejica 2 3 3 8 2 2 3" xfId="13805"/>
    <cellStyle name="Vejica 2 3 3 8 2 2 3 2" xfId="27963"/>
    <cellStyle name="Vejica 2 3 3 8 2 2 4" xfId="18063"/>
    <cellStyle name="Vejica 2 3 3 8 2 3" xfId="3945"/>
    <cellStyle name="Vejica 2 3 3 8 2 3 2" xfId="8171"/>
    <cellStyle name="Vejica 2 3 3 8 2 3 2 2" xfId="22329"/>
    <cellStyle name="Vejica 2 3 3 8 2 3 3" xfId="12397"/>
    <cellStyle name="Vejica 2 3 3 8 2 3 3 2" xfId="26555"/>
    <cellStyle name="Vejica 2 3 3 8 2 3 4" xfId="16655"/>
    <cellStyle name="Vejica 2 3 3 8 2 4" xfId="2537"/>
    <cellStyle name="Vejica 2 3 3 8 2 4 2" xfId="19479"/>
    <cellStyle name="Vejica 2 3 3 8 2 5" xfId="6763"/>
    <cellStyle name="Vejica 2 3 3 8 2 5 2" xfId="20921"/>
    <cellStyle name="Vejica 2 3 3 8 2 6" xfId="10989"/>
    <cellStyle name="Vejica 2 3 3 8 2 6 2" xfId="25147"/>
    <cellStyle name="Vejica 2 3 3 8 2 7" xfId="15247"/>
    <cellStyle name="Vejica 2 3 3 8 3" xfId="4649"/>
    <cellStyle name="Vejica 2 3 3 8 3 2" xfId="8875"/>
    <cellStyle name="Vejica 2 3 3 8 3 2 2" xfId="23033"/>
    <cellStyle name="Vejica 2 3 3 8 3 3" xfId="13101"/>
    <cellStyle name="Vejica 2 3 3 8 3 3 2" xfId="27259"/>
    <cellStyle name="Vejica 2 3 3 8 3 4" xfId="17359"/>
    <cellStyle name="Vejica 2 3 3 8 4" xfId="3241"/>
    <cellStyle name="Vejica 2 3 3 8 4 2" xfId="7467"/>
    <cellStyle name="Vejica 2 3 3 8 4 2 2" xfId="21625"/>
    <cellStyle name="Vejica 2 3 3 8 4 3" xfId="11693"/>
    <cellStyle name="Vejica 2 3 3 8 4 3 2" xfId="25851"/>
    <cellStyle name="Vejica 2 3 3 8 4 4" xfId="15951"/>
    <cellStyle name="Vejica 2 3 3 8 5" xfId="1833"/>
    <cellStyle name="Vejica 2 3 3 8 5 2" xfId="18775"/>
    <cellStyle name="Vejica 2 3 3 8 6" xfId="6059"/>
    <cellStyle name="Vejica 2 3 3 8 6 2" xfId="20217"/>
    <cellStyle name="Vejica 2 3 3 8 7" xfId="10285"/>
    <cellStyle name="Vejica 2 3 3 8 7 2" xfId="24443"/>
    <cellStyle name="Vejica 2 3 3 8 8" xfId="14543"/>
    <cellStyle name="Vejica 2 3 3 9" xfId="740"/>
    <cellStyle name="Vejica 2 3 3 9 2" xfId="5001"/>
    <cellStyle name="Vejica 2 3 3 9 2 2" xfId="9227"/>
    <cellStyle name="Vejica 2 3 3 9 2 2 2" xfId="23385"/>
    <cellStyle name="Vejica 2 3 3 9 2 3" xfId="13453"/>
    <cellStyle name="Vejica 2 3 3 9 2 3 2" xfId="27611"/>
    <cellStyle name="Vejica 2 3 3 9 2 4" xfId="17711"/>
    <cellStyle name="Vejica 2 3 3 9 3" xfId="3593"/>
    <cellStyle name="Vejica 2 3 3 9 3 2" xfId="7819"/>
    <cellStyle name="Vejica 2 3 3 9 3 2 2" xfId="21977"/>
    <cellStyle name="Vejica 2 3 3 9 3 3" xfId="12045"/>
    <cellStyle name="Vejica 2 3 3 9 3 3 2" xfId="26203"/>
    <cellStyle name="Vejica 2 3 3 9 3 4" xfId="16303"/>
    <cellStyle name="Vejica 2 3 3 9 4" xfId="2185"/>
    <cellStyle name="Vejica 2 3 3 9 4 2" xfId="19127"/>
    <cellStyle name="Vejica 2 3 3 9 5" xfId="6411"/>
    <cellStyle name="Vejica 2 3 3 9 5 2" xfId="20569"/>
    <cellStyle name="Vejica 2 3 3 9 6" xfId="10637"/>
    <cellStyle name="Vejica 2 3 3 9 6 2" xfId="24795"/>
    <cellStyle name="Vejica 2 3 3 9 7" xfId="14895"/>
    <cellStyle name="Vejica 2 3 4" xfId="85"/>
    <cellStyle name="Vejica 2 3 4 10" xfId="9951"/>
    <cellStyle name="Vejica 2 3 4 10 2" xfId="24109"/>
    <cellStyle name="Vejica 2 3 4 11" xfId="14209"/>
    <cellStyle name="Vejica 2 3 4 2" xfId="245"/>
    <cellStyle name="Vejica 2 3 4 2 2" xfId="598"/>
    <cellStyle name="Vejica 2 3 4 2 2 2" xfId="1302"/>
    <cellStyle name="Vejica 2 3 4 2 2 2 2" xfId="5563"/>
    <cellStyle name="Vejica 2 3 4 2 2 2 2 2" xfId="9789"/>
    <cellStyle name="Vejica 2 3 4 2 2 2 2 2 2" xfId="23947"/>
    <cellStyle name="Vejica 2 3 4 2 2 2 2 3" xfId="14015"/>
    <cellStyle name="Vejica 2 3 4 2 2 2 2 3 2" xfId="28173"/>
    <cellStyle name="Vejica 2 3 4 2 2 2 2 4" xfId="18273"/>
    <cellStyle name="Vejica 2 3 4 2 2 2 3" xfId="4155"/>
    <cellStyle name="Vejica 2 3 4 2 2 2 3 2" xfId="8381"/>
    <cellStyle name="Vejica 2 3 4 2 2 2 3 2 2" xfId="22539"/>
    <cellStyle name="Vejica 2 3 4 2 2 2 3 3" xfId="12607"/>
    <cellStyle name="Vejica 2 3 4 2 2 2 3 3 2" xfId="26765"/>
    <cellStyle name="Vejica 2 3 4 2 2 2 3 4" xfId="16865"/>
    <cellStyle name="Vejica 2 3 4 2 2 2 4" xfId="2747"/>
    <cellStyle name="Vejica 2 3 4 2 2 2 4 2" xfId="19689"/>
    <cellStyle name="Vejica 2 3 4 2 2 2 5" xfId="6973"/>
    <cellStyle name="Vejica 2 3 4 2 2 2 5 2" xfId="21131"/>
    <cellStyle name="Vejica 2 3 4 2 2 2 6" xfId="11199"/>
    <cellStyle name="Vejica 2 3 4 2 2 2 6 2" xfId="25357"/>
    <cellStyle name="Vejica 2 3 4 2 2 2 7" xfId="15457"/>
    <cellStyle name="Vejica 2 3 4 2 2 3" xfId="4859"/>
    <cellStyle name="Vejica 2 3 4 2 2 3 2" xfId="9085"/>
    <cellStyle name="Vejica 2 3 4 2 2 3 2 2" xfId="23243"/>
    <cellStyle name="Vejica 2 3 4 2 2 3 3" xfId="13311"/>
    <cellStyle name="Vejica 2 3 4 2 2 3 3 2" xfId="27469"/>
    <cellStyle name="Vejica 2 3 4 2 2 3 4" xfId="17569"/>
    <cellStyle name="Vejica 2 3 4 2 2 4" xfId="3451"/>
    <cellStyle name="Vejica 2 3 4 2 2 4 2" xfId="7677"/>
    <cellStyle name="Vejica 2 3 4 2 2 4 2 2" xfId="21835"/>
    <cellStyle name="Vejica 2 3 4 2 2 4 3" xfId="11903"/>
    <cellStyle name="Vejica 2 3 4 2 2 4 3 2" xfId="26061"/>
    <cellStyle name="Vejica 2 3 4 2 2 4 4" xfId="16161"/>
    <cellStyle name="Vejica 2 3 4 2 2 5" xfId="2043"/>
    <cellStyle name="Vejica 2 3 4 2 2 5 2" xfId="18985"/>
    <cellStyle name="Vejica 2 3 4 2 2 6" xfId="6269"/>
    <cellStyle name="Vejica 2 3 4 2 2 6 2" xfId="20427"/>
    <cellStyle name="Vejica 2 3 4 2 2 7" xfId="10495"/>
    <cellStyle name="Vejica 2 3 4 2 2 7 2" xfId="24653"/>
    <cellStyle name="Vejica 2 3 4 2 2 8" xfId="14753"/>
    <cellStyle name="Vejica 2 3 4 2 3" xfId="950"/>
    <cellStyle name="Vejica 2 3 4 2 3 2" xfId="5211"/>
    <cellStyle name="Vejica 2 3 4 2 3 2 2" xfId="9437"/>
    <cellStyle name="Vejica 2 3 4 2 3 2 2 2" xfId="23595"/>
    <cellStyle name="Vejica 2 3 4 2 3 2 3" xfId="13663"/>
    <cellStyle name="Vejica 2 3 4 2 3 2 3 2" xfId="27821"/>
    <cellStyle name="Vejica 2 3 4 2 3 2 4" xfId="17921"/>
    <cellStyle name="Vejica 2 3 4 2 3 3" xfId="3803"/>
    <cellStyle name="Vejica 2 3 4 2 3 3 2" xfId="8029"/>
    <cellStyle name="Vejica 2 3 4 2 3 3 2 2" xfId="22187"/>
    <cellStyle name="Vejica 2 3 4 2 3 3 3" xfId="12255"/>
    <cellStyle name="Vejica 2 3 4 2 3 3 3 2" xfId="26413"/>
    <cellStyle name="Vejica 2 3 4 2 3 3 4" xfId="16513"/>
    <cellStyle name="Vejica 2 3 4 2 3 4" xfId="2395"/>
    <cellStyle name="Vejica 2 3 4 2 3 4 2" xfId="19337"/>
    <cellStyle name="Vejica 2 3 4 2 3 5" xfId="6621"/>
    <cellStyle name="Vejica 2 3 4 2 3 5 2" xfId="20779"/>
    <cellStyle name="Vejica 2 3 4 2 3 6" xfId="10847"/>
    <cellStyle name="Vejica 2 3 4 2 3 6 2" xfId="25005"/>
    <cellStyle name="Vejica 2 3 4 2 3 7" xfId="15105"/>
    <cellStyle name="Vejica 2 3 4 2 4" xfId="4507"/>
    <cellStyle name="Vejica 2 3 4 2 4 2" xfId="8733"/>
    <cellStyle name="Vejica 2 3 4 2 4 2 2" xfId="22891"/>
    <cellStyle name="Vejica 2 3 4 2 4 3" xfId="12959"/>
    <cellStyle name="Vejica 2 3 4 2 4 3 2" xfId="27117"/>
    <cellStyle name="Vejica 2 3 4 2 4 4" xfId="17217"/>
    <cellStyle name="Vejica 2 3 4 2 5" xfId="3099"/>
    <cellStyle name="Vejica 2 3 4 2 5 2" xfId="7325"/>
    <cellStyle name="Vejica 2 3 4 2 5 2 2" xfId="21483"/>
    <cellStyle name="Vejica 2 3 4 2 5 3" xfId="11551"/>
    <cellStyle name="Vejica 2 3 4 2 5 3 2" xfId="25709"/>
    <cellStyle name="Vejica 2 3 4 2 5 4" xfId="15809"/>
    <cellStyle name="Vejica 2 3 4 2 6" xfId="1691"/>
    <cellStyle name="Vejica 2 3 4 2 6 2" xfId="18633"/>
    <cellStyle name="Vejica 2 3 4 2 7" xfId="5917"/>
    <cellStyle name="Vejica 2 3 4 2 7 2" xfId="20075"/>
    <cellStyle name="Vejica 2 3 4 2 8" xfId="10143"/>
    <cellStyle name="Vejica 2 3 4 2 8 2" xfId="24301"/>
    <cellStyle name="Vejica 2 3 4 2 9" xfId="14401"/>
    <cellStyle name="Vejica 2 3 4 3" xfId="309"/>
    <cellStyle name="Vejica 2 3 4 3 2" xfId="661"/>
    <cellStyle name="Vejica 2 3 4 3 2 2" xfId="1365"/>
    <cellStyle name="Vejica 2 3 4 3 2 2 2" xfId="5626"/>
    <cellStyle name="Vejica 2 3 4 3 2 2 2 2" xfId="9852"/>
    <cellStyle name="Vejica 2 3 4 3 2 2 2 2 2" xfId="24010"/>
    <cellStyle name="Vejica 2 3 4 3 2 2 2 3" xfId="14078"/>
    <cellStyle name="Vejica 2 3 4 3 2 2 2 3 2" xfId="28236"/>
    <cellStyle name="Vejica 2 3 4 3 2 2 2 4" xfId="18336"/>
    <cellStyle name="Vejica 2 3 4 3 2 2 3" xfId="4218"/>
    <cellStyle name="Vejica 2 3 4 3 2 2 3 2" xfId="8444"/>
    <cellStyle name="Vejica 2 3 4 3 2 2 3 2 2" xfId="22602"/>
    <cellStyle name="Vejica 2 3 4 3 2 2 3 3" xfId="12670"/>
    <cellStyle name="Vejica 2 3 4 3 2 2 3 3 2" xfId="26828"/>
    <cellStyle name="Vejica 2 3 4 3 2 2 3 4" xfId="16928"/>
    <cellStyle name="Vejica 2 3 4 3 2 2 4" xfId="2810"/>
    <cellStyle name="Vejica 2 3 4 3 2 2 4 2" xfId="19752"/>
    <cellStyle name="Vejica 2 3 4 3 2 2 5" xfId="7036"/>
    <cellStyle name="Vejica 2 3 4 3 2 2 5 2" xfId="21194"/>
    <cellStyle name="Vejica 2 3 4 3 2 2 6" xfId="11262"/>
    <cellStyle name="Vejica 2 3 4 3 2 2 6 2" xfId="25420"/>
    <cellStyle name="Vejica 2 3 4 3 2 2 7" xfId="15520"/>
    <cellStyle name="Vejica 2 3 4 3 2 3" xfId="4922"/>
    <cellStyle name="Vejica 2 3 4 3 2 3 2" xfId="9148"/>
    <cellStyle name="Vejica 2 3 4 3 2 3 2 2" xfId="23306"/>
    <cellStyle name="Vejica 2 3 4 3 2 3 3" xfId="13374"/>
    <cellStyle name="Vejica 2 3 4 3 2 3 3 2" xfId="27532"/>
    <cellStyle name="Vejica 2 3 4 3 2 3 4" xfId="17632"/>
    <cellStyle name="Vejica 2 3 4 3 2 4" xfId="3514"/>
    <cellStyle name="Vejica 2 3 4 3 2 4 2" xfId="7740"/>
    <cellStyle name="Vejica 2 3 4 3 2 4 2 2" xfId="21898"/>
    <cellStyle name="Vejica 2 3 4 3 2 4 3" xfId="11966"/>
    <cellStyle name="Vejica 2 3 4 3 2 4 3 2" xfId="26124"/>
    <cellStyle name="Vejica 2 3 4 3 2 4 4" xfId="16224"/>
    <cellStyle name="Vejica 2 3 4 3 2 5" xfId="2106"/>
    <cellStyle name="Vejica 2 3 4 3 2 5 2" xfId="19048"/>
    <cellStyle name="Vejica 2 3 4 3 2 6" xfId="6332"/>
    <cellStyle name="Vejica 2 3 4 3 2 6 2" xfId="20490"/>
    <cellStyle name="Vejica 2 3 4 3 2 7" xfId="10558"/>
    <cellStyle name="Vejica 2 3 4 3 2 7 2" xfId="24716"/>
    <cellStyle name="Vejica 2 3 4 3 2 8" xfId="14816"/>
    <cellStyle name="Vejica 2 3 4 3 3" xfId="1013"/>
    <cellStyle name="Vejica 2 3 4 3 3 2" xfId="5274"/>
    <cellStyle name="Vejica 2 3 4 3 3 2 2" xfId="9500"/>
    <cellStyle name="Vejica 2 3 4 3 3 2 2 2" xfId="23658"/>
    <cellStyle name="Vejica 2 3 4 3 3 2 3" xfId="13726"/>
    <cellStyle name="Vejica 2 3 4 3 3 2 3 2" xfId="27884"/>
    <cellStyle name="Vejica 2 3 4 3 3 2 4" xfId="17984"/>
    <cellStyle name="Vejica 2 3 4 3 3 3" xfId="3866"/>
    <cellStyle name="Vejica 2 3 4 3 3 3 2" xfId="8092"/>
    <cellStyle name="Vejica 2 3 4 3 3 3 2 2" xfId="22250"/>
    <cellStyle name="Vejica 2 3 4 3 3 3 3" xfId="12318"/>
    <cellStyle name="Vejica 2 3 4 3 3 3 3 2" xfId="26476"/>
    <cellStyle name="Vejica 2 3 4 3 3 3 4" xfId="16576"/>
    <cellStyle name="Vejica 2 3 4 3 3 4" xfId="2458"/>
    <cellStyle name="Vejica 2 3 4 3 3 4 2" xfId="19400"/>
    <cellStyle name="Vejica 2 3 4 3 3 5" xfId="6684"/>
    <cellStyle name="Vejica 2 3 4 3 3 5 2" xfId="20842"/>
    <cellStyle name="Vejica 2 3 4 3 3 6" xfId="10910"/>
    <cellStyle name="Vejica 2 3 4 3 3 6 2" xfId="25068"/>
    <cellStyle name="Vejica 2 3 4 3 3 7" xfId="15168"/>
    <cellStyle name="Vejica 2 3 4 3 4" xfId="4570"/>
    <cellStyle name="Vejica 2 3 4 3 4 2" xfId="8796"/>
    <cellStyle name="Vejica 2 3 4 3 4 2 2" xfId="22954"/>
    <cellStyle name="Vejica 2 3 4 3 4 3" xfId="13022"/>
    <cellStyle name="Vejica 2 3 4 3 4 3 2" xfId="27180"/>
    <cellStyle name="Vejica 2 3 4 3 4 4" xfId="17280"/>
    <cellStyle name="Vejica 2 3 4 3 5" xfId="3162"/>
    <cellStyle name="Vejica 2 3 4 3 5 2" xfId="7388"/>
    <cellStyle name="Vejica 2 3 4 3 5 2 2" xfId="21546"/>
    <cellStyle name="Vejica 2 3 4 3 5 3" xfId="11614"/>
    <cellStyle name="Vejica 2 3 4 3 5 3 2" xfId="25772"/>
    <cellStyle name="Vejica 2 3 4 3 5 4" xfId="15872"/>
    <cellStyle name="Vejica 2 3 4 3 6" xfId="1754"/>
    <cellStyle name="Vejica 2 3 4 3 6 2" xfId="18696"/>
    <cellStyle name="Vejica 2 3 4 3 7" xfId="5980"/>
    <cellStyle name="Vejica 2 3 4 3 7 2" xfId="20138"/>
    <cellStyle name="Vejica 2 3 4 3 8" xfId="10206"/>
    <cellStyle name="Vejica 2 3 4 3 8 2" xfId="24364"/>
    <cellStyle name="Vejica 2 3 4 3 9" xfId="14464"/>
    <cellStyle name="Vejica 2 3 4 4" xfId="470"/>
    <cellStyle name="Vejica 2 3 4 4 2" xfId="1174"/>
    <cellStyle name="Vejica 2 3 4 4 2 2" xfId="5435"/>
    <cellStyle name="Vejica 2 3 4 4 2 2 2" xfId="9661"/>
    <cellStyle name="Vejica 2 3 4 4 2 2 2 2" xfId="23819"/>
    <cellStyle name="Vejica 2 3 4 4 2 2 3" xfId="13887"/>
    <cellStyle name="Vejica 2 3 4 4 2 2 3 2" xfId="28045"/>
    <cellStyle name="Vejica 2 3 4 4 2 2 4" xfId="18145"/>
    <cellStyle name="Vejica 2 3 4 4 2 3" xfId="4027"/>
    <cellStyle name="Vejica 2 3 4 4 2 3 2" xfId="8253"/>
    <cellStyle name="Vejica 2 3 4 4 2 3 2 2" xfId="22411"/>
    <cellStyle name="Vejica 2 3 4 4 2 3 3" xfId="12479"/>
    <cellStyle name="Vejica 2 3 4 4 2 3 3 2" xfId="26637"/>
    <cellStyle name="Vejica 2 3 4 4 2 3 4" xfId="16737"/>
    <cellStyle name="Vejica 2 3 4 4 2 4" xfId="2619"/>
    <cellStyle name="Vejica 2 3 4 4 2 4 2" xfId="19561"/>
    <cellStyle name="Vejica 2 3 4 4 2 5" xfId="6845"/>
    <cellStyle name="Vejica 2 3 4 4 2 5 2" xfId="21003"/>
    <cellStyle name="Vejica 2 3 4 4 2 6" xfId="11071"/>
    <cellStyle name="Vejica 2 3 4 4 2 6 2" xfId="25229"/>
    <cellStyle name="Vejica 2 3 4 4 2 7" xfId="15329"/>
    <cellStyle name="Vejica 2 3 4 4 3" xfId="4731"/>
    <cellStyle name="Vejica 2 3 4 4 3 2" xfId="8957"/>
    <cellStyle name="Vejica 2 3 4 4 3 2 2" xfId="23115"/>
    <cellStyle name="Vejica 2 3 4 4 3 3" xfId="13183"/>
    <cellStyle name="Vejica 2 3 4 4 3 3 2" xfId="27341"/>
    <cellStyle name="Vejica 2 3 4 4 3 4" xfId="17441"/>
    <cellStyle name="Vejica 2 3 4 4 4" xfId="3323"/>
    <cellStyle name="Vejica 2 3 4 4 4 2" xfId="7549"/>
    <cellStyle name="Vejica 2 3 4 4 4 2 2" xfId="21707"/>
    <cellStyle name="Vejica 2 3 4 4 4 3" xfId="11775"/>
    <cellStyle name="Vejica 2 3 4 4 4 3 2" xfId="25933"/>
    <cellStyle name="Vejica 2 3 4 4 4 4" xfId="16033"/>
    <cellStyle name="Vejica 2 3 4 4 5" xfId="1915"/>
    <cellStyle name="Vejica 2 3 4 4 5 2" xfId="18857"/>
    <cellStyle name="Vejica 2 3 4 4 6" xfId="6141"/>
    <cellStyle name="Vejica 2 3 4 4 6 2" xfId="20299"/>
    <cellStyle name="Vejica 2 3 4 4 7" xfId="10367"/>
    <cellStyle name="Vejica 2 3 4 4 7 2" xfId="24525"/>
    <cellStyle name="Vejica 2 3 4 4 8" xfId="14625"/>
    <cellStyle name="Vejica 2 3 4 5" xfId="822"/>
    <cellStyle name="Vejica 2 3 4 5 2" xfId="5083"/>
    <cellStyle name="Vejica 2 3 4 5 2 2" xfId="9309"/>
    <cellStyle name="Vejica 2 3 4 5 2 2 2" xfId="23467"/>
    <cellStyle name="Vejica 2 3 4 5 2 3" xfId="13535"/>
    <cellStyle name="Vejica 2 3 4 5 2 3 2" xfId="27693"/>
    <cellStyle name="Vejica 2 3 4 5 2 4" xfId="17793"/>
    <cellStyle name="Vejica 2 3 4 5 3" xfId="3675"/>
    <cellStyle name="Vejica 2 3 4 5 3 2" xfId="7901"/>
    <cellStyle name="Vejica 2 3 4 5 3 2 2" xfId="22059"/>
    <cellStyle name="Vejica 2 3 4 5 3 3" xfId="12127"/>
    <cellStyle name="Vejica 2 3 4 5 3 3 2" xfId="26285"/>
    <cellStyle name="Vejica 2 3 4 5 3 4" xfId="16385"/>
    <cellStyle name="Vejica 2 3 4 5 4" xfId="2267"/>
    <cellStyle name="Vejica 2 3 4 5 4 2" xfId="19209"/>
    <cellStyle name="Vejica 2 3 4 5 5" xfId="6493"/>
    <cellStyle name="Vejica 2 3 4 5 5 2" xfId="20651"/>
    <cellStyle name="Vejica 2 3 4 5 6" xfId="10719"/>
    <cellStyle name="Vejica 2 3 4 5 6 2" xfId="24877"/>
    <cellStyle name="Vejica 2 3 4 5 7" xfId="14977"/>
    <cellStyle name="Vejica 2 3 4 6" xfId="4347"/>
    <cellStyle name="Vejica 2 3 4 6 2" xfId="8573"/>
    <cellStyle name="Vejica 2 3 4 6 2 2" xfId="22731"/>
    <cellStyle name="Vejica 2 3 4 6 3" xfId="12799"/>
    <cellStyle name="Vejica 2 3 4 6 3 2" xfId="26957"/>
    <cellStyle name="Vejica 2 3 4 6 4" xfId="17057"/>
    <cellStyle name="Vejica 2 3 4 7" xfId="2939"/>
    <cellStyle name="Vejica 2 3 4 7 2" xfId="7165"/>
    <cellStyle name="Vejica 2 3 4 7 2 2" xfId="21323"/>
    <cellStyle name="Vejica 2 3 4 7 3" xfId="11391"/>
    <cellStyle name="Vejica 2 3 4 7 3 2" xfId="25549"/>
    <cellStyle name="Vejica 2 3 4 7 4" xfId="15649"/>
    <cellStyle name="Vejica 2 3 4 8" xfId="1499"/>
    <cellStyle name="Vejica 2 3 4 8 2" xfId="18441"/>
    <cellStyle name="Vejica 2 3 4 9" xfId="5725"/>
    <cellStyle name="Vejica 2 3 4 9 2" xfId="19883"/>
    <cellStyle name="Vejica 2 3 5" xfId="117"/>
    <cellStyle name="Vejica 2 3 5 10" xfId="14273"/>
    <cellStyle name="Vejica 2 3 5 2" xfId="277"/>
    <cellStyle name="Vejica 2 3 5 2 2" xfId="630"/>
    <cellStyle name="Vejica 2 3 5 2 2 2" xfId="1334"/>
    <cellStyle name="Vejica 2 3 5 2 2 2 2" xfId="5595"/>
    <cellStyle name="Vejica 2 3 5 2 2 2 2 2" xfId="9821"/>
    <cellStyle name="Vejica 2 3 5 2 2 2 2 2 2" xfId="23979"/>
    <cellStyle name="Vejica 2 3 5 2 2 2 2 3" xfId="14047"/>
    <cellStyle name="Vejica 2 3 5 2 2 2 2 3 2" xfId="28205"/>
    <cellStyle name="Vejica 2 3 5 2 2 2 2 4" xfId="18305"/>
    <cellStyle name="Vejica 2 3 5 2 2 2 3" xfId="4187"/>
    <cellStyle name="Vejica 2 3 5 2 2 2 3 2" xfId="8413"/>
    <cellStyle name="Vejica 2 3 5 2 2 2 3 2 2" xfId="22571"/>
    <cellStyle name="Vejica 2 3 5 2 2 2 3 3" xfId="12639"/>
    <cellStyle name="Vejica 2 3 5 2 2 2 3 3 2" xfId="26797"/>
    <cellStyle name="Vejica 2 3 5 2 2 2 3 4" xfId="16897"/>
    <cellStyle name="Vejica 2 3 5 2 2 2 4" xfId="2779"/>
    <cellStyle name="Vejica 2 3 5 2 2 2 4 2" xfId="19721"/>
    <cellStyle name="Vejica 2 3 5 2 2 2 5" xfId="7005"/>
    <cellStyle name="Vejica 2 3 5 2 2 2 5 2" xfId="21163"/>
    <cellStyle name="Vejica 2 3 5 2 2 2 6" xfId="11231"/>
    <cellStyle name="Vejica 2 3 5 2 2 2 6 2" xfId="25389"/>
    <cellStyle name="Vejica 2 3 5 2 2 2 7" xfId="15489"/>
    <cellStyle name="Vejica 2 3 5 2 2 3" xfId="4891"/>
    <cellStyle name="Vejica 2 3 5 2 2 3 2" xfId="9117"/>
    <cellStyle name="Vejica 2 3 5 2 2 3 2 2" xfId="23275"/>
    <cellStyle name="Vejica 2 3 5 2 2 3 3" xfId="13343"/>
    <cellStyle name="Vejica 2 3 5 2 2 3 3 2" xfId="27501"/>
    <cellStyle name="Vejica 2 3 5 2 2 3 4" xfId="17601"/>
    <cellStyle name="Vejica 2 3 5 2 2 4" xfId="3483"/>
    <cellStyle name="Vejica 2 3 5 2 2 4 2" xfId="7709"/>
    <cellStyle name="Vejica 2 3 5 2 2 4 2 2" xfId="21867"/>
    <cellStyle name="Vejica 2 3 5 2 2 4 3" xfId="11935"/>
    <cellStyle name="Vejica 2 3 5 2 2 4 3 2" xfId="26093"/>
    <cellStyle name="Vejica 2 3 5 2 2 4 4" xfId="16193"/>
    <cellStyle name="Vejica 2 3 5 2 2 5" xfId="2075"/>
    <cellStyle name="Vejica 2 3 5 2 2 5 2" xfId="19017"/>
    <cellStyle name="Vejica 2 3 5 2 2 6" xfId="6301"/>
    <cellStyle name="Vejica 2 3 5 2 2 6 2" xfId="20459"/>
    <cellStyle name="Vejica 2 3 5 2 2 7" xfId="10527"/>
    <cellStyle name="Vejica 2 3 5 2 2 7 2" xfId="24685"/>
    <cellStyle name="Vejica 2 3 5 2 2 8" xfId="14785"/>
    <cellStyle name="Vejica 2 3 5 2 3" xfId="982"/>
    <cellStyle name="Vejica 2 3 5 2 3 2" xfId="5243"/>
    <cellStyle name="Vejica 2 3 5 2 3 2 2" xfId="9469"/>
    <cellStyle name="Vejica 2 3 5 2 3 2 2 2" xfId="23627"/>
    <cellStyle name="Vejica 2 3 5 2 3 2 3" xfId="13695"/>
    <cellStyle name="Vejica 2 3 5 2 3 2 3 2" xfId="27853"/>
    <cellStyle name="Vejica 2 3 5 2 3 2 4" xfId="17953"/>
    <cellStyle name="Vejica 2 3 5 2 3 3" xfId="3835"/>
    <cellStyle name="Vejica 2 3 5 2 3 3 2" xfId="8061"/>
    <cellStyle name="Vejica 2 3 5 2 3 3 2 2" xfId="22219"/>
    <cellStyle name="Vejica 2 3 5 2 3 3 3" xfId="12287"/>
    <cellStyle name="Vejica 2 3 5 2 3 3 3 2" xfId="26445"/>
    <cellStyle name="Vejica 2 3 5 2 3 3 4" xfId="16545"/>
    <cellStyle name="Vejica 2 3 5 2 3 4" xfId="2427"/>
    <cellStyle name="Vejica 2 3 5 2 3 4 2" xfId="19369"/>
    <cellStyle name="Vejica 2 3 5 2 3 5" xfId="6653"/>
    <cellStyle name="Vejica 2 3 5 2 3 5 2" xfId="20811"/>
    <cellStyle name="Vejica 2 3 5 2 3 6" xfId="10879"/>
    <cellStyle name="Vejica 2 3 5 2 3 6 2" xfId="25037"/>
    <cellStyle name="Vejica 2 3 5 2 3 7" xfId="15137"/>
    <cellStyle name="Vejica 2 3 5 2 4" xfId="4539"/>
    <cellStyle name="Vejica 2 3 5 2 4 2" xfId="8765"/>
    <cellStyle name="Vejica 2 3 5 2 4 2 2" xfId="22923"/>
    <cellStyle name="Vejica 2 3 5 2 4 3" xfId="12991"/>
    <cellStyle name="Vejica 2 3 5 2 4 3 2" xfId="27149"/>
    <cellStyle name="Vejica 2 3 5 2 4 4" xfId="17249"/>
    <cellStyle name="Vejica 2 3 5 2 5" xfId="3131"/>
    <cellStyle name="Vejica 2 3 5 2 5 2" xfId="7357"/>
    <cellStyle name="Vejica 2 3 5 2 5 2 2" xfId="21515"/>
    <cellStyle name="Vejica 2 3 5 2 5 3" xfId="11583"/>
    <cellStyle name="Vejica 2 3 5 2 5 3 2" xfId="25741"/>
    <cellStyle name="Vejica 2 3 5 2 5 4" xfId="15841"/>
    <cellStyle name="Vejica 2 3 5 2 6" xfId="1723"/>
    <cellStyle name="Vejica 2 3 5 2 6 2" xfId="18665"/>
    <cellStyle name="Vejica 2 3 5 2 7" xfId="5949"/>
    <cellStyle name="Vejica 2 3 5 2 7 2" xfId="20107"/>
    <cellStyle name="Vejica 2 3 5 2 8" xfId="10175"/>
    <cellStyle name="Vejica 2 3 5 2 8 2" xfId="24333"/>
    <cellStyle name="Vejica 2 3 5 2 9" xfId="14433"/>
    <cellStyle name="Vejica 2 3 5 3" xfId="502"/>
    <cellStyle name="Vejica 2 3 5 3 2" xfId="1206"/>
    <cellStyle name="Vejica 2 3 5 3 2 2" xfId="5467"/>
    <cellStyle name="Vejica 2 3 5 3 2 2 2" xfId="9693"/>
    <cellStyle name="Vejica 2 3 5 3 2 2 2 2" xfId="23851"/>
    <cellStyle name="Vejica 2 3 5 3 2 2 3" xfId="13919"/>
    <cellStyle name="Vejica 2 3 5 3 2 2 3 2" xfId="28077"/>
    <cellStyle name="Vejica 2 3 5 3 2 2 4" xfId="18177"/>
    <cellStyle name="Vejica 2 3 5 3 2 3" xfId="4059"/>
    <cellStyle name="Vejica 2 3 5 3 2 3 2" xfId="8285"/>
    <cellStyle name="Vejica 2 3 5 3 2 3 2 2" xfId="22443"/>
    <cellStyle name="Vejica 2 3 5 3 2 3 3" xfId="12511"/>
    <cellStyle name="Vejica 2 3 5 3 2 3 3 2" xfId="26669"/>
    <cellStyle name="Vejica 2 3 5 3 2 3 4" xfId="16769"/>
    <cellStyle name="Vejica 2 3 5 3 2 4" xfId="2651"/>
    <cellStyle name="Vejica 2 3 5 3 2 4 2" xfId="19593"/>
    <cellStyle name="Vejica 2 3 5 3 2 5" xfId="6877"/>
    <cellStyle name="Vejica 2 3 5 3 2 5 2" xfId="21035"/>
    <cellStyle name="Vejica 2 3 5 3 2 6" xfId="11103"/>
    <cellStyle name="Vejica 2 3 5 3 2 6 2" xfId="25261"/>
    <cellStyle name="Vejica 2 3 5 3 2 7" xfId="15361"/>
    <cellStyle name="Vejica 2 3 5 3 3" xfId="4763"/>
    <cellStyle name="Vejica 2 3 5 3 3 2" xfId="8989"/>
    <cellStyle name="Vejica 2 3 5 3 3 2 2" xfId="23147"/>
    <cellStyle name="Vejica 2 3 5 3 3 3" xfId="13215"/>
    <cellStyle name="Vejica 2 3 5 3 3 3 2" xfId="27373"/>
    <cellStyle name="Vejica 2 3 5 3 3 4" xfId="17473"/>
    <cellStyle name="Vejica 2 3 5 3 4" xfId="3355"/>
    <cellStyle name="Vejica 2 3 5 3 4 2" xfId="7581"/>
    <cellStyle name="Vejica 2 3 5 3 4 2 2" xfId="21739"/>
    <cellStyle name="Vejica 2 3 5 3 4 3" xfId="11807"/>
    <cellStyle name="Vejica 2 3 5 3 4 3 2" xfId="25965"/>
    <cellStyle name="Vejica 2 3 5 3 4 4" xfId="16065"/>
    <cellStyle name="Vejica 2 3 5 3 5" xfId="1947"/>
    <cellStyle name="Vejica 2 3 5 3 5 2" xfId="18889"/>
    <cellStyle name="Vejica 2 3 5 3 6" xfId="6173"/>
    <cellStyle name="Vejica 2 3 5 3 6 2" xfId="20331"/>
    <cellStyle name="Vejica 2 3 5 3 7" xfId="10399"/>
    <cellStyle name="Vejica 2 3 5 3 7 2" xfId="24557"/>
    <cellStyle name="Vejica 2 3 5 3 8" xfId="14657"/>
    <cellStyle name="Vejica 2 3 5 4" xfId="854"/>
    <cellStyle name="Vejica 2 3 5 4 2" xfId="5115"/>
    <cellStyle name="Vejica 2 3 5 4 2 2" xfId="9341"/>
    <cellStyle name="Vejica 2 3 5 4 2 2 2" xfId="23499"/>
    <cellStyle name="Vejica 2 3 5 4 2 3" xfId="13567"/>
    <cellStyle name="Vejica 2 3 5 4 2 3 2" xfId="27725"/>
    <cellStyle name="Vejica 2 3 5 4 2 4" xfId="17825"/>
    <cellStyle name="Vejica 2 3 5 4 3" xfId="3707"/>
    <cellStyle name="Vejica 2 3 5 4 3 2" xfId="7933"/>
    <cellStyle name="Vejica 2 3 5 4 3 2 2" xfId="22091"/>
    <cellStyle name="Vejica 2 3 5 4 3 3" xfId="12159"/>
    <cellStyle name="Vejica 2 3 5 4 3 3 2" xfId="26317"/>
    <cellStyle name="Vejica 2 3 5 4 3 4" xfId="16417"/>
    <cellStyle name="Vejica 2 3 5 4 4" xfId="2299"/>
    <cellStyle name="Vejica 2 3 5 4 4 2" xfId="19241"/>
    <cellStyle name="Vejica 2 3 5 4 5" xfId="6525"/>
    <cellStyle name="Vejica 2 3 5 4 5 2" xfId="20683"/>
    <cellStyle name="Vejica 2 3 5 4 6" xfId="10751"/>
    <cellStyle name="Vejica 2 3 5 4 6 2" xfId="24909"/>
    <cellStyle name="Vejica 2 3 5 4 7" xfId="15009"/>
    <cellStyle name="Vejica 2 3 5 5" xfId="4379"/>
    <cellStyle name="Vejica 2 3 5 5 2" xfId="8605"/>
    <cellStyle name="Vejica 2 3 5 5 2 2" xfId="22763"/>
    <cellStyle name="Vejica 2 3 5 5 3" xfId="12831"/>
    <cellStyle name="Vejica 2 3 5 5 3 2" xfId="26989"/>
    <cellStyle name="Vejica 2 3 5 5 4" xfId="17089"/>
    <cellStyle name="Vejica 2 3 5 6" xfId="2971"/>
    <cellStyle name="Vejica 2 3 5 6 2" xfId="7197"/>
    <cellStyle name="Vejica 2 3 5 6 2 2" xfId="21355"/>
    <cellStyle name="Vejica 2 3 5 6 3" xfId="11423"/>
    <cellStyle name="Vejica 2 3 5 6 3 2" xfId="25581"/>
    <cellStyle name="Vejica 2 3 5 6 4" xfId="15681"/>
    <cellStyle name="Vejica 2 3 5 7" xfId="1563"/>
    <cellStyle name="Vejica 2 3 5 7 2" xfId="18505"/>
    <cellStyle name="Vejica 2 3 5 8" xfId="5789"/>
    <cellStyle name="Vejica 2 3 5 8 2" xfId="19947"/>
    <cellStyle name="Vejica 2 3 5 9" xfId="10015"/>
    <cellStyle name="Vejica 2 3 5 9 2" xfId="24173"/>
    <cellStyle name="Vejica 2 3 6" xfId="47"/>
    <cellStyle name="Vejica 2 3 6 10" xfId="14241"/>
    <cellStyle name="Vejica 2 3 6 2" xfId="213"/>
    <cellStyle name="Vejica 2 3 6 2 2" xfId="566"/>
    <cellStyle name="Vejica 2 3 6 2 2 2" xfId="1270"/>
    <cellStyle name="Vejica 2 3 6 2 2 2 2" xfId="5531"/>
    <cellStyle name="Vejica 2 3 6 2 2 2 2 2" xfId="9757"/>
    <cellStyle name="Vejica 2 3 6 2 2 2 2 2 2" xfId="23915"/>
    <cellStyle name="Vejica 2 3 6 2 2 2 2 3" xfId="13983"/>
    <cellStyle name="Vejica 2 3 6 2 2 2 2 3 2" xfId="28141"/>
    <cellStyle name="Vejica 2 3 6 2 2 2 2 4" xfId="18241"/>
    <cellStyle name="Vejica 2 3 6 2 2 2 3" xfId="4123"/>
    <cellStyle name="Vejica 2 3 6 2 2 2 3 2" xfId="8349"/>
    <cellStyle name="Vejica 2 3 6 2 2 2 3 2 2" xfId="22507"/>
    <cellStyle name="Vejica 2 3 6 2 2 2 3 3" xfId="12575"/>
    <cellStyle name="Vejica 2 3 6 2 2 2 3 3 2" xfId="26733"/>
    <cellStyle name="Vejica 2 3 6 2 2 2 3 4" xfId="16833"/>
    <cellStyle name="Vejica 2 3 6 2 2 2 4" xfId="2715"/>
    <cellStyle name="Vejica 2 3 6 2 2 2 4 2" xfId="19657"/>
    <cellStyle name="Vejica 2 3 6 2 2 2 5" xfId="6941"/>
    <cellStyle name="Vejica 2 3 6 2 2 2 5 2" xfId="21099"/>
    <cellStyle name="Vejica 2 3 6 2 2 2 6" xfId="11167"/>
    <cellStyle name="Vejica 2 3 6 2 2 2 6 2" xfId="25325"/>
    <cellStyle name="Vejica 2 3 6 2 2 2 7" xfId="15425"/>
    <cellStyle name="Vejica 2 3 6 2 2 3" xfId="4827"/>
    <cellStyle name="Vejica 2 3 6 2 2 3 2" xfId="9053"/>
    <cellStyle name="Vejica 2 3 6 2 2 3 2 2" xfId="23211"/>
    <cellStyle name="Vejica 2 3 6 2 2 3 3" xfId="13279"/>
    <cellStyle name="Vejica 2 3 6 2 2 3 3 2" xfId="27437"/>
    <cellStyle name="Vejica 2 3 6 2 2 3 4" xfId="17537"/>
    <cellStyle name="Vejica 2 3 6 2 2 4" xfId="3419"/>
    <cellStyle name="Vejica 2 3 6 2 2 4 2" xfId="7645"/>
    <cellStyle name="Vejica 2 3 6 2 2 4 2 2" xfId="21803"/>
    <cellStyle name="Vejica 2 3 6 2 2 4 3" xfId="11871"/>
    <cellStyle name="Vejica 2 3 6 2 2 4 3 2" xfId="26029"/>
    <cellStyle name="Vejica 2 3 6 2 2 4 4" xfId="16129"/>
    <cellStyle name="Vejica 2 3 6 2 2 5" xfId="2011"/>
    <cellStyle name="Vejica 2 3 6 2 2 5 2" xfId="18953"/>
    <cellStyle name="Vejica 2 3 6 2 2 6" xfId="6237"/>
    <cellStyle name="Vejica 2 3 6 2 2 6 2" xfId="20395"/>
    <cellStyle name="Vejica 2 3 6 2 2 7" xfId="10463"/>
    <cellStyle name="Vejica 2 3 6 2 2 7 2" xfId="24621"/>
    <cellStyle name="Vejica 2 3 6 2 2 8" xfId="14721"/>
    <cellStyle name="Vejica 2 3 6 2 3" xfId="918"/>
    <cellStyle name="Vejica 2 3 6 2 3 2" xfId="5179"/>
    <cellStyle name="Vejica 2 3 6 2 3 2 2" xfId="9405"/>
    <cellStyle name="Vejica 2 3 6 2 3 2 2 2" xfId="23563"/>
    <cellStyle name="Vejica 2 3 6 2 3 2 3" xfId="13631"/>
    <cellStyle name="Vejica 2 3 6 2 3 2 3 2" xfId="27789"/>
    <cellStyle name="Vejica 2 3 6 2 3 2 4" xfId="17889"/>
    <cellStyle name="Vejica 2 3 6 2 3 3" xfId="3771"/>
    <cellStyle name="Vejica 2 3 6 2 3 3 2" xfId="7997"/>
    <cellStyle name="Vejica 2 3 6 2 3 3 2 2" xfId="22155"/>
    <cellStyle name="Vejica 2 3 6 2 3 3 3" xfId="12223"/>
    <cellStyle name="Vejica 2 3 6 2 3 3 3 2" xfId="26381"/>
    <cellStyle name="Vejica 2 3 6 2 3 3 4" xfId="16481"/>
    <cellStyle name="Vejica 2 3 6 2 3 4" xfId="2363"/>
    <cellStyle name="Vejica 2 3 6 2 3 4 2" xfId="19305"/>
    <cellStyle name="Vejica 2 3 6 2 3 5" xfId="6589"/>
    <cellStyle name="Vejica 2 3 6 2 3 5 2" xfId="20747"/>
    <cellStyle name="Vejica 2 3 6 2 3 6" xfId="10815"/>
    <cellStyle name="Vejica 2 3 6 2 3 6 2" xfId="24973"/>
    <cellStyle name="Vejica 2 3 6 2 3 7" xfId="15073"/>
    <cellStyle name="Vejica 2 3 6 2 4" xfId="4475"/>
    <cellStyle name="Vejica 2 3 6 2 4 2" xfId="8701"/>
    <cellStyle name="Vejica 2 3 6 2 4 2 2" xfId="22859"/>
    <cellStyle name="Vejica 2 3 6 2 4 3" xfId="12927"/>
    <cellStyle name="Vejica 2 3 6 2 4 3 2" xfId="27085"/>
    <cellStyle name="Vejica 2 3 6 2 4 4" xfId="17185"/>
    <cellStyle name="Vejica 2 3 6 2 5" xfId="3067"/>
    <cellStyle name="Vejica 2 3 6 2 5 2" xfId="7293"/>
    <cellStyle name="Vejica 2 3 6 2 5 2 2" xfId="21451"/>
    <cellStyle name="Vejica 2 3 6 2 5 3" xfId="11519"/>
    <cellStyle name="Vejica 2 3 6 2 5 3 2" xfId="25677"/>
    <cellStyle name="Vejica 2 3 6 2 5 4" xfId="15777"/>
    <cellStyle name="Vejica 2 3 6 2 6" xfId="1659"/>
    <cellStyle name="Vejica 2 3 6 2 6 2" xfId="18601"/>
    <cellStyle name="Vejica 2 3 6 2 7" xfId="5885"/>
    <cellStyle name="Vejica 2 3 6 2 7 2" xfId="20043"/>
    <cellStyle name="Vejica 2 3 6 2 8" xfId="10111"/>
    <cellStyle name="Vejica 2 3 6 2 8 2" xfId="24269"/>
    <cellStyle name="Vejica 2 3 6 2 9" xfId="14369"/>
    <cellStyle name="Vejica 2 3 6 3" xfId="438"/>
    <cellStyle name="Vejica 2 3 6 3 2" xfId="1142"/>
    <cellStyle name="Vejica 2 3 6 3 2 2" xfId="5403"/>
    <cellStyle name="Vejica 2 3 6 3 2 2 2" xfId="9629"/>
    <cellStyle name="Vejica 2 3 6 3 2 2 2 2" xfId="23787"/>
    <cellStyle name="Vejica 2 3 6 3 2 2 3" xfId="13855"/>
    <cellStyle name="Vejica 2 3 6 3 2 2 3 2" xfId="28013"/>
    <cellStyle name="Vejica 2 3 6 3 2 2 4" xfId="18113"/>
    <cellStyle name="Vejica 2 3 6 3 2 3" xfId="3995"/>
    <cellStyle name="Vejica 2 3 6 3 2 3 2" xfId="8221"/>
    <cellStyle name="Vejica 2 3 6 3 2 3 2 2" xfId="22379"/>
    <cellStyle name="Vejica 2 3 6 3 2 3 3" xfId="12447"/>
    <cellStyle name="Vejica 2 3 6 3 2 3 3 2" xfId="26605"/>
    <cellStyle name="Vejica 2 3 6 3 2 3 4" xfId="16705"/>
    <cellStyle name="Vejica 2 3 6 3 2 4" xfId="2587"/>
    <cellStyle name="Vejica 2 3 6 3 2 4 2" xfId="19529"/>
    <cellStyle name="Vejica 2 3 6 3 2 5" xfId="6813"/>
    <cellStyle name="Vejica 2 3 6 3 2 5 2" xfId="20971"/>
    <cellStyle name="Vejica 2 3 6 3 2 6" xfId="11039"/>
    <cellStyle name="Vejica 2 3 6 3 2 6 2" xfId="25197"/>
    <cellStyle name="Vejica 2 3 6 3 2 7" xfId="15297"/>
    <cellStyle name="Vejica 2 3 6 3 3" xfId="4699"/>
    <cellStyle name="Vejica 2 3 6 3 3 2" xfId="8925"/>
    <cellStyle name="Vejica 2 3 6 3 3 2 2" xfId="23083"/>
    <cellStyle name="Vejica 2 3 6 3 3 3" xfId="13151"/>
    <cellStyle name="Vejica 2 3 6 3 3 3 2" xfId="27309"/>
    <cellStyle name="Vejica 2 3 6 3 3 4" xfId="17409"/>
    <cellStyle name="Vejica 2 3 6 3 4" xfId="3291"/>
    <cellStyle name="Vejica 2 3 6 3 4 2" xfId="7517"/>
    <cellStyle name="Vejica 2 3 6 3 4 2 2" xfId="21675"/>
    <cellStyle name="Vejica 2 3 6 3 4 3" xfId="11743"/>
    <cellStyle name="Vejica 2 3 6 3 4 3 2" xfId="25901"/>
    <cellStyle name="Vejica 2 3 6 3 4 4" xfId="16001"/>
    <cellStyle name="Vejica 2 3 6 3 5" xfId="1883"/>
    <cellStyle name="Vejica 2 3 6 3 5 2" xfId="18825"/>
    <cellStyle name="Vejica 2 3 6 3 6" xfId="6109"/>
    <cellStyle name="Vejica 2 3 6 3 6 2" xfId="20267"/>
    <cellStyle name="Vejica 2 3 6 3 7" xfId="10335"/>
    <cellStyle name="Vejica 2 3 6 3 7 2" xfId="24493"/>
    <cellStyle name="Vejica 2 3 6 3 8" xfId="14593"/>
    <cellStyle name="Vejica 2 3 6 4" xfId="790"/>
    <cellStyle name="Vejica 2 3 6 4 2" xfId="5051"/>
    <cellStyle name="Vejica 2 3 6 4 2 2" xfId="9277"/>
    <cellStyle name="Vejica 2 3 6 4 2 2 2" xfId="23435"/>
    <cellStyle name="Vejica 2 3 6 4 2 3" xfId="13503"/>
    <cellStyle name="Vejica 2 3 6 4 2 3 2" xfId="27661"/>
    <cellStyle name="Vejica 2 3 6 4 2 4" xfId="17761"/>
    <cellStyle name="Vejica 2 3 6 4 3" xfId="3643"/>
    <cellStyle name="Vejica 2 3 6 4 3 2" xfId="7869"/>
    <cellStyle name="Vejica 2 3 6 4 3 2 2" xfId="22027"/>
    <cellStyle name="Vejica 2 3 6 4 3 3" xfId="12095"/>
    <cellStyle name="Vejica 2 3 6 4 3 3 2" xfId="26253"/>
    <cellStyle name="Vejica 2 3 6 4 3 4" xfId="16353"/>
    <cellStyle name="Vejica 2 3 6 4 4" xfId="2235"/>
    <cellStyle name="Vejica 2 3 6 4 4 2" xfId="19177"/>
    <cellStyle name="Vejica 2 3 6 4 5" xfId="6461"/>
    <cellStyle name="Vejica 2 3 6 4 5 2" xfId="20619"/>
    <cellStyle name="Vejica 2 3 6 4 6" xfId="10687"/>
    <cellStyle name="Vejica 2 3 6 4 6 2" xfId="24845"/>
    <cellStyle name="Vejica 2 3 6 4 7" xfId="14945"/>
    <cellStyle name="Vejica 2 3 6 5" xfId="4315"/>
    <cellStyle name="Vejica 2 3 6 5 2" xfId="8541"/>
    <cellStyle name="Vejica 2 3 6 5 2 2" xfId="22699"/>
    <cellStyle name="Vejica 2 3 6 5 3" xfId="12767"/>
    <cellStyle name="Vejica 2 3 6 5 3 2" xfId="26925"/>
    <cellStyle name="Vejica 2 3 6 5 4" xfId="17025"/>
    <cellStyle name="Vejica 2 3 6 6" xfId="2907"/>
    <cellStyle name="Vejica 2 3 6 6 2" xfId="7133"/>
    <cellStyle name="Vejica 2 3 6 6 2 2" xfId="21291"/>
    <cellStyle name="Vejica 2 3 6 6 3" xfId="11359"/>
    <cellStyle name="Vejica 2 3 6 6 3 2" xfId="25517"/>
    <cellStyle name="Vejica 2 3 6 6 4" xfId="15617"/>
    <cellStyle name="Vejica 2 3 6 7" xfId="1531"/>
    <cellStyle name="Vejica 2 3 6 7 2" xfId="18473"/>
    <cellStyle name="Vejica 2 3 6 8" xfId="5757"/>
    <cellStyle name="Vejica 2 3 6 8 2" xfId="19915"/>
    <cellStyle name="Vejica 2 3 6 9" xfId="9983"/>
    <cellStyle name="Vejica 2 3 6 9 2" xfId="24141"/>
    <cellStyle name="Vejica 2 3 7" xfId="147"/>
    <cellStyle name="Vejica 2 3 7 2" xfId="532"/>
    <cellStyle name="Vejica 2 3 7 2 2" xfId="1236"/>
    <cellStyle name="Vejica 2 3 7 2 2 2" xfId="5497"/>
    <cellStyle name="Vejica 2 3 7 2 2 2 2" xfId="9723"/>
    <cellStyle name="Vejica 2 3 7 2 2 2 2 2" xfId="23881"/>
    <cellStyle name="Vejica 2 3 7 2 2 2 3" xfId="13949"/>
    <cellStyle name="Vejica 2 3 7 2 2 2 3 2" xfId="28107"/>
    <cellStyle name="Vejica 2 3 7 2 2 2 4" xfId="18207"/>
    <cellStyle name="Vejica 2 3 7 2 2 3" xfId="4089"/>
    <cellStyle name="Vejica 2 3 7 2 2 3 2" xfId="8315"/>
    <cellStyle name="Vejica 2 3 7 2 2 3 2 2" xfId="22473"/>
    <cellStyle name="Vejica 2 3 7 2 2 3 3" xfId="12541"/>
    <cellStyle name="Vejica 2 3 7 2 2 3 3 2" xfId="26699"/>
    <cellStyle name="Vejica 2 3 7 2 2 3 4" xfId="16799"/>
    <cellStyle name="Vejica 2 3 7 2 2 4" xfId="2681"/>
    <cellStyle name="Vejica 2 3 7 2 2 4 2" xfId="19623"/>
    <cellStyle name="Vejica 2 3 7 2 2 5" xfId="6907"/>
    <cellStyle name="Vejica 2 3 7 2 2 5 2" xfId="21065"/>
    <cellStyle name="Vejica 2 3 7 2 2 6" xfId="11133"/>
    <cellStyle name="Vejica 2 3 7 2 2 6 2" xfId="25291"/>
    <cellStyle name="Vejica 2 3 7 2 2 7" xfId="15391"/>
    <cellStyle name="Vejica 2 3 7 2 3" xfId="4793"/>
    <cellStyle name="Vejica 2 3 7 2 3 2" xfId="9019"/>
    <cellStyle name="Vejica 2 3 7 2 3 2 2" xfId="23177"/>
    <cellStyle name="Vejica 2 3 7 2 3 3" xfId="13245"/>
    <cellStyle name="Vejica 2 3 7 2 3 3 2" xfId="27403"/>
    <cellStyle name="Vejica 2 3 7 2 3 4" xfId="17503"/>
    <cellStyle name="Vejica 2 3 7 2 4" xfId="3385"/>
    <cellStyle name="Vejica 2 3 7 2 4 2" xfId="7611"/>
    <cellStyle name="Vejica 2 3 7 2 4 2 2" xfId="21769"/>
    <cellStyle name="Vejica 2 3 7 2 4 3" xfId="11837"/>
    <cellStyle name="Vejica 2 3 7 2 4 3 2" xfId="25995"/>
    <cellStyle name="Vejica 2 3 7 2 4 4" xfId="16095"/>
    <cellStyle name="Vejica 2 3 7 2 5" xfId="1977"/>
    <cellStyle name="Vejica 2 3 7 2 5 2" xfId="18919"/>
    <cellStyle name="Vejica 2 3 7 2 6" xfId="6203"/>
    <cellStyle name="Vejica 2 3 7 2 6 2" xfId="20361"/>
    <cellStyle name="Vejica 2 3 7 2 7" xfId="10429"/>
    <cellStyle name="Vejica 2 3 7 2 7 2" xfId="24587"/>
    <cellStyle name="Vejica 2 3 7 2 8" xfId="14687"/>
    <cellStyle name="Vejica 2 3 7 3" xfId="884"/>
    <cellStyle name="Vejica 2 3 7 3 2" xfId="5145"/>
    <cellStyle name="Vejica 2 3 7 3 2 2" xfId="9371"/>
    <cellStyle name="Vejica 2 3 7 3 2 2 2" xfId="23529"/>
    <cellStyle name="Vejica 2 3 7 3 2 3" xfId="13597"/>
    <cellStyle name="Vejica 2 3 7 3 2 3 2" xfId="27755"/>
    <cellStyle name="Vejica 2 3 7 3 2 4" xfId="17855"/>
    <cellStyle name="Vejica 2 3 7 3 3" xfId="3737"/>
    <cellStyle name="Vejica 2 3 7 3 3 2" xfId="7963"/>
    <cellStyle name="Vejica 2 3 7 3 3 2 2" xfId="22121"/>
    <cellStyle name="Vejica 2 3 7 3 3 3" xfId="12189"/>
    <cellStyle name="Vejica 2 3 7 3 3 3 2" xfId="26347"/>
    <cellStyle name="Vejica 2 3 7 3 3 4" xfId="16447"/>
    <cellStyle name="Vejica 2 3 7 3 4" xfId="2329"/>
    <cellStyle name="Vejica 2 3 7 3 4 2" xfId="19271"/>
    <cellStyle name="Vejica 2 3 7 3 5" xfId="6555"/>
    <cellStyle name="Vejica 2 3 7 3 5 2" xfId="20713"/>
    <cellStyle name="Vejica 2 3 7 3 6" xfId="10781"/>
    <cellStyle name="Vejica 2 3 7 3 6 2" xfId="24939"/>
    <cellStyle name="Vejica 2 3 7 3 7" xfId="15039"/>
    <cellStyle name="Vejica 2 3 7 4" xfId="4409"/>
    <cellStyle name="Vejica 2 3 7 4 2" xfId="8635"/>
    <cellStyle name="Vejica 2 3 7 4 2 2" xfId="22793"/>
    <cellStyle name="Vejica 2 3 7 4 3" xfId="12861"/>
    <cellStyle name="Vejica 2 3 7 4 3 2" xfId="27019"/>
    <cellStyle name="Vejica 2 3 7 4 4" xfId="17119"/>
    <cellStyle name="Vejica 2 3 7 5" xfId="3001"/>
    <cellStyle name="Vejica 2 3 7 5 2" xfId="7227"/>
    <cellStyle name="Vejica 2 3 7 5 2 2" xfId="21385"/>
    <cellStyle name="Vejica 2 3 7 5 3" xfId="11453"/>
    <cellStyle name="Vejica 2 3 7 5 3 2" xfId="25611"/>
    <cellStyle name="Vejica 2 3 7 5 4" xfId="15711"/>
    <cellStyle name="Vejica 2 3 7 6" xfId="1593"/>
    <cellStyle name="Vejica 2 3 7 6 2" xfId="18535"/>
    <cellStyle name="Vejica 2 3 7 7" xfId="5819"/>
    <cellStyle name="Vejica 2 3 7 7 2" xfId="19977"/>
    <cellStyle name="Vejica 2 3 7 8" xfId="10045"/>
    <cellStyle name="Vejica 2 3 7 8 2" xfId="24203"/>
    <cellStyle name="Vejica 2 3 7 9" xfId="14303"/>
    <cellStyle name="Vejica 2 3 8" xfId="179"/>
    <cellStyle name="Vejica 2 3 8 2" xfId="404"/>
    <cellStyle name="Vejica 2 3 8 2 2" xfId="1108"/>
    <cellStyle name="Vejica 2 3 8 2 2 2" xfId="5369"/>
    <cellStyle name="Vejica 2 3 8 2 2 2 2" xfId="9595"/>
    <cellStyle name="Vejica 2 3 8 2 2 2 2 2" xfId="23753"/>
    <cellStyle name="Vejica 2 3 8 2 2 2 3" xfId="13821"/>
    <cellStyle name="Vejica 2 3 8 2 2 2 3 2" xfId="27979"/>
    <cellStyle name="Vejica 2 3 8 2 2 2 4" xfId="18079"/>
    <cellStyle name="Vejica 2 3 8 2 2 3" xfId="3961"/>
    <cellStyle name="Vejica 2 3 8 2 2 3 2" xfId="8187"/>
    <cellStyle name="Vejica 2 3 8 2 2 3 2 2" xfId="22345"/>
    <cellStyle name="Vejica 2 3 8 2 2 3 3" xfId="12413"/>
    <cellStyle name="Vejica 2 3 8 2 2 3 3 2" xfId="26571"/>
    <cellStyle name="Vejica 2 3 8 2 2 3 4" xfId="16671"/>
    <cellStyle name="Vejica 2 3 8 2 2 4" xfId="2553"/>
    <cellStyle name="Vejica 2 3 8 2 2 4 2" xfId="19495"/>
    <cellStyle name="Vejica 2 3 8 2 2 5" xfId="6779"/>
    <cellStyle name="Vejica 2 3 8 2 2 5 2" xfId="20937"/>
    <cellStyle name="Vejica 2 3 8 2 2 6" xfId="11005"/>
    <cellStyle name="Vejica 2 3 8 2 2 6 2" xfId="25163"/>
    <cellStyle name="Vejica 2 3 8 2 2 7" xfId="15263"/>
    <cellStyle name="Vejica 2 3 8 2 3" xfId="4665"/>
    <cellStyle name="Vejica 2 3 8 2 3 2" xfId="8891"/>
    <cellStyle name="Vejica 2 3 8 2 3 2 2" xfId="23049"/>
    <cellStyle name="Vejica 2 3 8 2 3 3" xfId="13117"/>
    <cellStyle name="Vejica 2 3 8 2 3 3 2" xfId="27275"/>
    <cellStyle name="Vejica 2 3 8 2 3 4" xfId="17375"/>
    <cellStyle name="Vejica 2 3 8 2 4" xfId="3257"/>
    <cellStyle name="Vejica 2 3 8 2 4 2" xfId="7483"/>
    <cellStyle name="Vejica 2 3 8 2 4 2 2" xfId="21641"/>
    <cellStyle name="Vejica 2 3 8 2 4 3" xfId="11709"/>
    <cellStyle name="Vejica 2 3 8 2 4 3 2" xfId="25867"/>
    <cellStyle name="Vejica 2 3 8 2 4 4" xfId="15967"/>
    <cellStyle name="Vejica 2 3 8 2 5" xfId="1849"/>
    <cellStyle name="Vejica 2 3 8 2 5 2" xfId="18791"/>
    <cellStyle name="Vejica 2 3 8 2 6" xfId="6075"/>
    <cellStyle name="Vejica 2 3 8 2 6 2" xfId="20233"/>
    <cellStyle name="Vejica 2 3 8 2 7" xfId="10301"/>
    <cellStyle name="Vejica 2 3 8 2 7 2" xfId="24459"/>
    <cellStyle name="Vejica 2 3 8 2 8" xfId="14559"/>
    <cellStyle name="Vejica 2 3 8 3" xfId="756"/>
    <cellStyle name="Vejica 2 3 8 3 2" xfId="5017"/>
    <cellStyle name="Vejica 2 3 8 3 2 2" xfId="9243"/>
    <cellStyle name="Vejica 2 3 8 3 2 2 2" xfId="23401"/>
    <cellStyle name="Vejica 2 3 8 3 2 3" xfId="13469"/>
    <cellStyle name="Vejica 2 3 8 3 2 3 2" xfId="27627"/>
    <cellStyle name="Vejica 2 3 8 3 2 4" xfId="17727"/>
    <cellStyle name="Vejica 2 3 8 3 3" xfId="3609"/>
    <cellStyle name="Vejica 2 3 8 3 3 2" xfId="7835"/>
    <cellStyle name="Vejica 2 3 8 3 3 2 2" xfId="21993"/>
    <cellStyle name="Vejica 2 3 8 3 3 3" xfId="12061"/>
    <cellStyle name="Vejica 2 3 8 3 3 3 2" xfId="26219"/>
    <cellStyle name="Vejica 2 3 8 3 3 4" xfId="16319"/>
    <cellStyle name="Vejica 2 3 8 3 4" xfId="2201"/>
    <cellStyle name="Vejica 2 3 8 3 4 2" xfId="19143"/>
    <cellStyle name="Vejica 2 3 8 3 5" xfId="6427"/>
    <cellStyle name="Vejica 2 3 8 3 5 2" xfId="20585"/>
    <cellStyle name="Vejica 2 3 8 3 6" xfId="10653"/>
    <cellStyle name="Vejica 2 3 8 3 6 2" xfId="24811"/>
    <cellStyle name="Vejica 2 3 8 3 7" xfId="14911"/>
    <cellStyle name="Vejica 2 3 8 4" xfId="4441"/>
    <cellStyle name="Vejica 2 3 8 4 2" xfId="8667"/>
    <cellStyle name="Vejica 2 3 8 4 2 2" xfId="22825"/>
    <cellStyle name="Vejica 2 3 8 4 3" xfId="12893"/>
    <cellStyle name="Vejica 2 3 8 4 3 2" xfId="27051"/>
    <cellStyle name="Vejica 2 3 8 4 4" xfId="17151"/>
    <cellStyle name="Vejica 2 3 8 5" xfId="3033"/>
    <cellStyle name="Vejica 2 3 8 5 2" xfId="7259"/>
    <cellStyle name="Vejica 2 3 8 5 2 2" xfId="21417"/>
    <cellStyle name="Vejica 2 3 8 5 3" xfId="11485"/>
    <cellStyle name="Vejica 2 3 8 5 3 2" xfId="25643"/>
    <cellStyle name="Vejica 2 3 8 5 4" xfId="15743"/>
    <cellStyle name="Vejica 2 3 8 6" xfId="1625"/>
    <cellStyle name="Vejica 2 3 8 6 2" xfId="18567"/>
    <cellStyle name="Vejica 2 3 8 7" xfId="5851"/>
    <cellStyle name="Vejica 2 3 8 7 2" xfId="20009"/>
    <cellStyle name="Vejica 2 3 8 8" xfId="10077"/>
    <cellStyle name="Vejica 2 3 8 8 2" xfId="24235"/>
    <cellStyle name="Vejica 2 3 8 9" xfId="14335"/>
    <cellStyle name="Vejica 2 3 9" xfId="349"/>
    <cellStyle name="Vejica 2 3 9 2" xfId="701"/>
    <cellStyle name="Vejica 2 3 9 2 2" xfId="1405"/>
    <cellStyle name="Vejica 2 3 9 2 2 2" xfId="5666"/>
    <cellStyle name="Vejica 2 3 9 2 2 2 2" xfId="9892"/>
    <cellStyle name="Vejica 2 3 9 2 2 2 2 2" xfId="24050"/>
    <cellStyle name="Vejica 2 3 9 2 2 2 3" xfId="14118"/>
    <cellStyle name="Vejica 2 3 9 2 2 2 3 2" xfId="28276"/>
    <cellStyle name="Vejica 2 3 9 2 2 2 4" xfId="18376"/>
    <cellStyle name="Vejica 2 3 9 2 2 3" xfId="4258"/>
    <cellStyle name="Vejica 2 3 9 2 2 3 2" xfId="8484"/>
    <cellStyle name="Vejica 2 3 9 2 2 3 2 2" xfId="22642"/>
    <cellStyle name="Vejica 2 3 9 2 2 3 3" xfId="12710"/>
    <cellStyle name="Vejica 2 3 9 2 2 3 3 2" xfId="26868"/>
    <cellStyle name="Vejica 2 3 9 2 2 3 4" xfId="16968"/>
    <cellStyle name="Vejica 2 3 9 2 2 4" xfId="2850"/>
    <cellStyle name="Vejica 2 3 9 2 2 4 2" xfId="19792"/>
    <cellStyle name="Vejica 2 3 9 2 2 5" xfId="7076"/>
    <cellStyle name="Vejica 2 3 9 2 2 5 2" xfId="21234"/>
    <cellStyle name="Vejica 2 3 9 2 2 6" xfId="11302"/>
    <cellStyle name="Vejica 2 3 9 2 2 6 2" xfId="25460"/>
    <cellStyle name="Vejica 2 3 9 2 2 7" xfId="15560"/>
    <cellStyle name="Vejica 2 3 9 2 3" xfId="4962"/>
    <cellStyle name="Vejica 2 3 9 2 3 2" xfId="9188"/>
    <cellStyle name="Vejica 2 3 9 2 3 2 2" xfId="23346"/>
    <cellStyle name="Vejica 2 3 9 2 3 3" xfId="13414"/>
    <cellStyle name="Vejica 2 3 9 2 3 3 2" xfId="27572"/>
    <cellStyle name="Vejica 2 3 9 2 3 4" xfId="17672"/>
    <cellStyle name="Vejica 2 3 9 2 4" xfId="3554"/>
    <cellStyle name="Vejica 2 3 9 2 4 2" xfId="7780"/>
    <cellStyle name="Vejica 2 3 9 2 4 2 2" xfId="21938"/>
    <cellStyle name="Vejica 2 3 9 2 4 3" xfId="12006"/>
    <cellStyle name="Vejica 2 3 9 2 4 3 2" xfId="26164"/>
    <cellStyle name="Vejica 2 3 9 2 4 4" xfId="16264"/>
    <cellStyle name="Vejica 2 3 9 2 5" xfId="2146"/>
    <cellStyle name="Vejica 2 3 9 2 5 2" xfId="19088"/>
    <cellStyle name="Vejica 2 3 9 2 6" xfId="6372"/>
    <cellStyle name="Vejica 2 3 9 2 6 2" xfId="20530"/>
    <cellStyle name="Vejica 2 3 9 2 7" xfId="10598"/>
    <cellStyle name="Vejica 2 3 9 2 7 2" xfId="24756"/>
    <cellStyle name="Vejica 2 3 9 2 8" xfId="14856"/>
    <cellStyle name="Vejica 2 3 9 3" xfId="1053"/>
    <cellStyle name="Vejica 2 3 9 3 2" xfId="5314"/>
    <cellStyle name="Vejica 2 3 9 3 2 2" xfId="9540"/>
    <cellStyle name="Vejica 2 3 9 3 2 2 2" xfId="23698"/>
    <cellStyle name="Vejica 2 3 9 3 2 3" xfId="13766"/>
    <cellStyle name="Vejica 2 3 9 3 2 3 2" xfId="27924"/>
    <cellStyle name="Vejica 2 3 9 3 2 4" xfId="18024"/>
    <cellStyle name="Vejica 2 3 9 3 3" xfId="3906"/>
    <cellStyle name="Vejica 2 3 9 3 3 2" xfId="8132"/>
    <cellStyle name="Vejica 2 3 9 3 3 2 2" xfId="22290"/>
    <cellStyle name="Vejica 2 3 9 3 3 3" xfId="12358"/>
    <cellStyle name="Vejica 2 3 9 3 3 3 2" xfId="26516"/>
    <cellStyle name="Vejica 2 3 9 3 3 4" xfId="16616"/>
    <cellStyle name="Vejica 2 3 9 3 4" xfId="2498"/>
    <cellStyle name="Vejica 2 3 9 3 4 2" xfId="19440"/>
    <cellStyle name="Vejica 2 3 9 3 5" xfId="6724"/>
    <cellStyle name="Vejica 2 3 9 3 5 2" xfId="20882"/>
    <cellStyle name="Vejica 2 3 9 3 6" xfId="10950"/>
    <cellStyle name="Vejica 2 3 9 3 6 2" xfId="25108"/>
    <cellStyle name="Vejica 2 3 9 3 7" xfId="15208"/>
    <cellStyle name="Vejica 2 3 9 4" xfId="4610"/>
    <cellStyle name="Vejica 2 3 9 4 2" xfId="8836"/>
    <cellStyle name="Vejica 2 3 9 4 2 2" xfId="22994"/>
    <cellStyle name="Vejica 2 3 9 4 3" xfId="13062"/>
    <cellStyle name="Vejica 2 3 9 4 3 2" xfId="27220"/>
    <cellStyle name="Vejica 2 3 9 4 4" xfId="17320"/>
    <cellStyle name="Vejica 2 3 9 5" xfId="3202"/>
    <cellStyle name="Vejica 2 3 9 5 2" xfId="7428"/>
    <cellStyle name="Vejica 2 3 9 5 2 2" xfId="21586"/>
    <cellStyle name="Vejica 2 3 9 5 3" xfId="11654"/>
    <cellStyle name="Vejica 2 3 9 5 3 2" xfId="25812"/>
    <cellStyle name="Vejica 2 3 9 5 4" xfId="15912"/>
    <cellStyle name="Vejica 2 3 9 6" xfId="1794"/>
    <cellStyle name="Vejica 2 3 9 6 2" xfId="18736"/>
    <cellStyle name="Vejica 2 3 9 7" xfId="6020"/>
    <cellStyle name="Vejica 2 3 9 7 2" xfId="20178"/>
    <cellStyle name="Vejica 2 3 9 8" xfId="10246"/>
    <cellStyle name="Vejica 2 3 9 8 2" xfId="24404"/>
    <cellStyle name="Vejica 2 3 9 9" xfId="14504"/>
    <cellStyle name="Vejica 2 4" xfId="17"/>
    <cellStyle name="Vejica 2 4 10" xfId="728"/>
    <cellStyle name="Vejica 2 4 10 2" xfId="4989"/>
    <cellStyle name="Vejica 2 4 10 2 2" xfId="9215"/>
    <cellStyle name="Vejica 2 4 10 2 2 2" xfId="23373"/>
    <cellStyle name="Vejica 2 4 10 2 3" xfId="13441"/>
    <cellStyle name="Vejica 2 4 10 2 3 2" xfId="27599"/>
    <cellStyle name="Vejica 2 4 10 2 4" xfId="17699"/>
    <cellStyle name="Vejica 2 4 10 3" xfId="3581"/>
    <cellStyle name="Vejica 2 4 10 3 2" xfId="7807"/>
    <cellStyle name="Vejica 2 4 10 3 2 2" xfId="21965"/>
    <cellStyle name="Vejica 2 4 10 3 3" xfId="12033"/>
    <cellStyle name="Vejica 2 4 10 3 3 2" xfId="26191"/>
    <cellStyle name="Vejica 2 4 10 3 4" xfId="16291"/>
    <cellStyle name="Vejica 2 4 10 4" xfId="2173"/>
    <cellStyle name="Vejica 2 4 10 4 2" xfId="19115"/>
    <cellStyle name="Vejica 2 4 10 5" xfId="6399"/>
    <cellStyle name="Vejica 2 4 10 5 2" xfId="20557"/>
    <cellStyle name="Vejica 2 4 10 6" xfId="10625"/>
    <cellStyle name="Vejica 2 4 10 6 2" xfId="24783"/>
    <cellStyle name="Vejica 2 4 10 7" xfId="14883"/>
    <cellStyle name="Vejica 2 4 11" xfId="1435"/>
    <cellStyle name="Vejica 2 4 11 2" xfId="4285"/>
    <cellStyle name="Vejica 2 4 11 2 2" xfId="19819"/>
    <cellStyle name="Vejica 2 4 11 3" xfId="8511"/>
    <cellStyle name="Vejica 2 4 11 3 2" xfId="22669"/>
    <cellStyle name="Vejica 2 4 11 4" xfId="12737"/>
    <cellStyle name="Vejica 2 4 11 4 2" xfId="26895"/>
    <cellStyle name="Vejica 2 4 11 5" xfId="16995"/>
    <cellStyle name="Vejica 2 4 12" xfId="2877"/>
    <cellStyle name="Vejica 2 4 12 2" xfId="7103"/>
    <cellStyle name="Vejica 2 4 12 2 2" xfId="21261"/>
    <cellStyle name="Vejica 2 4 12 3" xfId="11329"/>
    <cellStyle name="Vejica 2 4 12 3 2" xfId="25487"/>
    <cellStyle name="Vejica 2 4 12 4" xfId="15587"/>
    <cellStyle name="Vejica 2 4 13" xfId="1472"/>
    <cellStyle name="Vejica 2 4 13 2" xfId="18414"/>
    <cellStyle name="Vejica 2 4 14" xfId="5698"/>
    <cellStyle name="Vejica 2 4 14 2" xfId="19856"/>
    <cellStyle name="Vejica 2 4 15" xfId="9924"/>
    <cellStyle name="Vejica 2 4 15 2" xfId="24082"/>
    <cellStyle name="Vejica 2 4 16" xfId="14148"/>
    <cellStyle name="Vejica 2 4 16 2" xfId="28306"/>
    <cellStyle name="Vejica 2 4 17" xfId="14182"/>
    <cellStyle name="Vejica 2 4 2" xfId="33"/>
    <cellStyle name="Vejica 2 4 2 10" xfId="1451"/>
    <cellStyle name="Vejica 2 4 2 10 2" xfId="4301"/>
    <cellStyle name="Vejica 2 4 2 10 2 2" xfId="19835"/>
    <cellStyle name="Vejica 2 4 2 10 3" xfId="8527"/>
    <cellStyle name="Vejica 2 4 2 10 3 2" xfId="22685"/>
    <cellStyle name="Vejica 2 4 2 10 4" xfId="12753"/>
    <cellStyle name="Vejica 2 4 2 10 4 2" xfId="26911"/>
    <cellStyle name="Vejica 2 4 2 10 5" xfId="17011"/>
    <cellStyle name="Vejica 2 4 2 11" xfId="2893"/>
    <cellStyle name="Vejica 2 4 2 11 2" xfId="7119"/>
    <cellStyle name="Vejica 2 4 2 11 2 2" xfId="21277"/>
    <cellStyle name="Vejica 2 4 2 11 3" xfId="11345"/>
    <cellStyle name="Vejica 2 4 2 11 3 2" xfId="25503"/>
    <cellStyle name="Vejica 2 4 2 11 4" xfId="15603"/>
    <cellStyle name="Vejica 2 4 2 12" xfId="1488"/>
    <cellStyle name="Vejica 2 4 2 12 2" xfId="18430"/>
    <cellStyle name="Vejica 2 4 2 13" xfId="5714"/>
    <cellStyle name="Vejica 2 4 2 13 2" xfId="19872"/>
    <cellStyle name="Vejica 2 4 2 14" xfId="9940"/>
    <cellStyle name="Vejica 2 4 2 14 2" xfId="24098"/>
    <cellStyle name="Vejica 2 4 2 15" xfId="14164"/>
    <cellStyle name="Vejica 2 4 2 15 2" xfId="28322"/>
    <cellStyle name="Vejica 2 4 2 16" xfId="14198"/>
    <cellStyle name="Vejica 2 4 2 2" xfId="106"/>
    <cellStyle name="Vejica 2 4 2 2 10" xfId="9972"/>
    <cellStyle name="Vejica 2 4 2 2 10 2" xfId="24130"/>
    <cellStyle name="Vejica 2 4 2 2 11" xfId="14230"/>
    <cellStyle name="Vejica 2 4 2 2 2" xfId="266"/>
    <cellStyle name="Vejica 2 4 2 2 2 2" xfId="619"/>
    <cellStyle name="Vejica 2 4 2 2 2 2 2" xfId="1323"/>
    <cellStyle name="Vejica 2 4 2 2 2 2 2 2" xfId="5584"/>
    <cellStyle name="Vejica 2 4 2 2 2 2 2 2 2" xfId="9810"/>
    <cellStyle name="Vejica 2 4 2 2 2 2 2 2 2 2" xfId="23968"/>
    <cellStyle name="Vejica 2 4 2 2 2 2 2 2 3" xfId="14036"/>
    <cellStyle name="Vejica 2 4 2 2 2 2 2 2 3 2" xfId="28194"/>
    <cellStyle name="Vejica 2 4 2 2 2 2 2 2 4" xfId="18294"/>
    <cellStyle name="Vejica 2 4 2 2 2 2 2 3" xfId="4176"/>
    <cellStyle name="Vejica 2 4 2 2 2 2 2 3 2" xfId="8402"/>
    <cellStyle name="Vejica 2 4 2 2 2 2 2 3 2 2" xfId="22560"/>
    <cellStyle name="Vejica 2 4 2 2 2 2 2 3 3" xfId="12628"/>
    <cellStyle name="Vejica 2 4 2 2 2 2 2 3 3 2" xfId="26786"/>
    <cellStyle name="Vejica 2 4 2 2 2 2 2 3 4" xfId="16886"/>
    <cellStyle name="Vejica 2 4 2 2 2 2 2 4" xfId="2768"/>
    <cellStyle name="Vejica 2 4 2 2 2 2 2 4 2" xfId="19710"/>
    <cellStyle name="Vejica 2 4 2 2 2 2 2 5" xfId="6994"/>
    <cellStyle name="Vejica 2 4 2 2 2 2 2 5 2" xfId="21152"/>
    <cellStyle name="Vejica 2 4 2 2 2 2 2 6" xfId="11220"/>
    <cellStyle name="Vejica 2 4 2 2 2 2 2 6 2" xfId="25378"/>
    <cellStyle name="Vejica 2 4 2 2 2 2 2 7" xfId="15478"/>
    <cellStyle name="Vejica 2 4 2 2 2 2 3" xfId="4880"/>
    <cellStyle name="Vejica 2 4 2 2 2 2 3 2" xfId="9106"/>
    <cellStyle name="Vejica 2 4 2 2 2 2 3 2 2" xfId="23264"/>
    <cellStyle name="Vejica 2 4 2 2 2 2 3 3" xfId="13332"/>
    <cellStyle name="Vejica 2 4 2 2 2 2 3 3 2" xfId="27490"/>
    <cellStyle name="Vejica 2 4 2 2 2 2 3 4" xfId="17590"/>
    <cellStyle name="Vejica 2 4 2 2 2 2 4" xfId="3472"/>
    <cellStyle name="Vejica 2 4 2 2 2 2 4 2" xfId="7698"/>
    <cellStyle name="Vejica 2 4 2 2 2 2 4 2 2" xfId="21856"/>
    <cellStyle name="Vejica 2 4 2 2 2 2 4 3" xfId="11924"/>
    <cellStyle name="Vejica 2 4 2 2 2 2 4 3 2" xfId="26082"/>
    <cellStyle name="Vejica 2 4 2 2 2 2 4 4" xfId="16182"/>
    <cellStyle name="Vejica 2 4 2 2 2 2 5" xfId="2064"/>
    <cellStyle name="Vejica 2 4 2 2 2 2 5 2" xfId="19006"/>
    <cellStyle name="Vejica 2 4 2 2 2 2 6" xfId="6290"/>
    <cellStyle name="Vejica 2 4 2 2 2 2 6 2" xfId="20448"/>
    <cellStyle name="Vejica 2 4 2 2 2 2 7" xfId="10516"/>
    <cellStyle name="Vejica 2 4 2 2 2 2 7 2" xfId="24674"/>
    <cellStyle name="Vejica 2 4 2 2 2 2 8" xfId="14774"/>
    <cellStyle name="Vejica 2 4 2 2 2 3" xfId="971"/>
    <cellStyle name="Vejica 2 4 2 2 2 3 2" xfId="5232"/>
    <cellStyle name="Vejica 2 4 2 2 2 3 2 2" xfId="9458"/>
    <cellStyle name="Vejica 2 4 2 2 2 3 2 2 2" xfId="23616"/>
    <cellStyle name="Vejica 2 4 2 2 2 3 2 3" xfId="13684"/>
    <cellStyle name="Vejica 2 4 2 2 2 3 2 3 2" xfId="27842"/>
    <cellStyle name="Vejica 2 4 2 2 2 3 2 4" xfId="17942"/>
    <cellStyle name="Vejica 2 4 2 2 2 3 3" xfId="3824"/>
    <cellStyle name="Vejica 2 4 2 2 2 3 3 2" xfId="8050"/>
    <cellStyle name="Vejica 2 4 2 2 2 3 3 2 2" xfId="22208"/>
    <cellStyle name="Vejica 2 4 2 2 2 3 3 3" xfId="12276"/>
    <cellStyle name="Vejica 2 4 2 2 2 3 3 3 2" xfId="26434"/>
    <cellStyle name="Vejica 2 4 2 2 2 3 3 4" xfId="16534"/>
    <cellStyle name="Vejica 2 4 2 2 2 3 4" xfId="2416"/>
    <cellStyle name="Vejica 2 4 2 2 2 3 4 2" xfId="19358"/>
    <cellStyle name="Vejica 2 4 2 2 2 3 5" xfId="6642"/>
    <cellStyle name="Vejica 2 4 2 2 2 3 5 2" xfId="20800"/>
    <cellStyle name="Vejica 2 4 2 2 2 3 6" xfId="10868"/>
    <cellStyle name="Vejica 2 4 2 2 2 3 6 2" xfId="25026"/>
    <cellStyle name="Vejica 2 4 2 2 2 3 7" xfId="15126"/>
    <cellStyle name="Vejica 2 4 2 2 2 4" xfId="4528"/>
    <cellStyle name="Vejica 2 4 2 2 2 4 2" xfId="8754"/>
    <cellStyle name="Vejica 2 4 2 2 2 4 2 2" xfId="22912"/>
    <cellStyle name="Vejica 2 4 2 2 2 4 3" xfId="12980"/>
    <cellStyle name="Vejica 2 4 2 2 2 4 3 2" xfId="27138"/>
    <cellStyle name="Vejica 2 4 2 2 2 4 4" xfId="17238"/>
    <cellStyle name="Vejica 2 4 2 2 2 5" xfId="3120"/>
    <cellStyle name="Vejica 2 4 2 2 2 5 2" xfId="7346"/>
    <cellStyle name="Vejica 2 4 2 2 2 5 2 2" xfId="21504"/>
    <cellStyle name="Vejica 2 4 2 2 2 5 3" xfId="11572"/>
    <cellStyle name="Vejica 2 4 2 2 2 5 3 2" xfId="25730"/>
    <cellStyle name="Vejica 2 4 2 2 2 5 4" xfId="15830"/>
    <cellStyle name="Vejica 2 4 2 2 2 6" xfId="1712"/>
    <cellStyle name="Vejica 2 4 2 2 2 6 2" xfId="18654"/>
    <cellStyle name="Vejica 2 4 2 2 2 7" xfId="5938"/>
    <cellStyle name="Vejica 2 4 2 2 2 7 2" xfId="20096"/>
    <cellStyle name="Vejica 2 4 2 2 2 8" xfId="10164"/>
    <cellStyle name="Vejica 2 4 2 2 2 8 2" xfId="24322"/>
    <cellStyle name="Vejica 2 4 2 2 2 9" xfId="14422"/>
    <cellStyle name="Vejica 2 4 2 2 3" xfId="358"/>
    <cellStyle name="Vejica 2 4 2 2 3 2" xfId="710"/>
    <cellStyle name="Vejica 2 4 2 2 3 2 2" xfId="1414"/>
    <cellStyle name="Vejica 2 4 2 2 3 2 2 2" xfId="5675"/>
    <cellStyle name="Vejica 2 4 2 2 3 2 2 2 2" xfId="9901"/>
    <cellStyle name="Vejica 2 4 2 2 3 2 2 2 2 2" xfId="24059"/>
    <cellStyle name="Vejica 2 4 2 2 3 2 2 2 3" xfId="14127"/>
    <cellStyle name="Vejica 2 4 2 2 3 2 2 2 3 2" xfId="28285"/>
    <cellStyle name="Vejica 2 4 2 2 3 2 2 2 4" xfId="18385"/>
    <cellStyle name="Vejica 2 4 2 2 3 2 2 3" xfId="4267"/>
    <cellStyle name="Vejica 2 4 2 2 3 2 2 3 2" xfId="8493"/>
    <cellStyle name="Vejica 2 4 2 2 3 2 2 3 2 2" xfId="22651"/>
    <cellStyle name="Vejica 2 4 2 2 3 2 2 3 3" xfId="12719"/>
    <cellStyle name="Vejica 2 4 2 2 3 2 2 3 3 2" xfId="26877"/>
    <cellStyle name="Vejica 2 4 2 2 3 2 2 3 4" xfId="16977"/>
    <cellStyle name="Vejica 2 4 2 2 3 2 2 4" xfId="2859"/>
    <cellStyle name="Vejica 2 4 2 2 3 2 2 4 2" xfId="19801"/>
    <cellStyle name="Vejica 2 4 2 2 3 2 2 5" xfId="7085"/>
    <cellStyle name="Vejica 2 4 2 2 3 2 2 5 2" xfId="21243"/>
    <cellStyle name="Vejica 2 4 2 2 3 2 2 6" xfId="11311"/>
    <cellStyle name="Vejica 2 4 2 2 3 2 2 6 2" xfId="25469"/>
    <cellStyle name="Vejica 2 4 2 2 3 2 2 7" xfId="15569"/>
    <cellStyle name="Vejica 2 4 2 2 3 2 3" xfId="4971"/>
    <cellStyle name="Vejica 2 4 2 2 3 2 3 2" xfId="9197"/>
    <cellStyle name="Vejica 2 4 2 2 3 2 3 2 2" xfId="23355"/>
    <cellStyle name="Vejica 2 4 2 2 3 2 3 3" xfId="13423"/>
    <cellStyle name="Vejica 2 4 2 2 3 2 3 3 2" xfId="27581"/>
    <cellStyle name="Vejica 2 4 2 2 3 2 3 4" xfId="17681"/>
    <cellStyle name="Vejica 2 4 2 2 3 2 4" xfId="3563"/>
    <cellStyle name="Vejica 2 4 2 2 3 2 4 2" xfId="7789"/>
    <cellStyle name="Vejica 2 4 2 2 3 2 4 2 2" xfId="21947"/>
    <cellStyle name="Vejica 2 4 2 2 3 2 4 3" xfId="12015"/>
    <cellStyle name="Vejica 2 4 2 2 3 2 4 3 2" xfId="26173"/>
    <cellStyle name="Vejica 2 4 2 2 3 2 4 4" xfId="16273"/>
    <cellStyle name="Vejica 2 4 2 2 3 2 5" xfId="2155"/>
    <cellStyle name="Vejica 2 4 2 2 3 2 5 2" xfId="19097"/>
    <cellStyle name="Vejica 2 4 2 2 3 2 6" xfId="6381"/>
    <cellStyle name="Vejica 2 4 2 2 3 2 6 2" xfId="20539"/>
    <cellStyle name="Vejica 2 4 2 2 3 2 7" xfId="10607"/>
    <cellStyle name="Vejica 2 4 2 2 3 2 7 2" xfId="24765"/>
    <cellStyle name="Vejica 2 4 2 2 3 2 8" xfId="14865"/>
    <cellStyle name="Vejica 2 4 2 2 3 3" xfId="1062"/>
    <cellStyle name="Vejica 2 4 2 2 3 3 2" xfId="5323"/>
    <cellStyle name="Vejica 2 4 2 2 3 3 2 2" xfId="9549"/>
    <cellStyle name="Vejica 2 4 2 2 3 3 2 2 2" xfId="23707"/>
    <cellStyle name="Vejica 2 4 2 2 3 3 2 3" xfId="13775"/>
    <cellStyle name="Vejica 2 4 2 2 3 3 2 3 2" xfId="27933"/>
    <cellStyle name="Vejica 2 4 2 2 3 3 2 4" xfId="18033"/>
    <cellStyle name="Vejica 2 4 2 2 3 3 3" xfId="3915"/>
    <cellStyle name="Vejica 2 4 2 2 3 3 3 2" xfId="8141"/>
    <cellStyle name="Vejica 2 4 2 2 3 3 3 2 2" xfId="22299"/>
    <cellStyle name="Vejica 2 4 2 2 3 3 3 3" xfId="12367"/>
    <cellStyle name="Vejica 2 4 2 2 3 3 3 3 2" xfId="26525"/>
    <cellStyle name="Vejica 2 4 2 2 3 3 3 4" xfId="16625"/>
    <cellStyle name="Vejica 2 4 2 2 3 3 4" xfId="2507"/>
    <cellStyle name="Vejica 2 4 2 2 3 3 4 2" xfId="19449"/>
    <cellStyle name="Vejica 2 4 2 2 3 3 5" xfId="6733"/>
    <cellStyle name="Vejica 2 4 2 2 3 3 5 2" xfId="20891"/>
    <cellStyle name="Vejica 2 4 2 2 3 3 6" xfId="10959"/>
    <cellStyle name="Vejica 2 4 2 2 3 3 6 2" xfId="25117"/>
    <cellStyle name="Vejica 2 4 2 2 3 3 7" xfId="15217"/>
    <cellStyle name="Vejica 2 4 2 2 3 4" xfId="4619"/>
    <cellStyle name="Vejica 2 4 2 2 3 4 2" xfId="8845"/>
    <cellStyle name="Vejica 2 4 2 2 3 4 2 2" xfId="23003"/>
    <cellStyle name="Vejica 2 4 2 2 3 4 3" xfId="13071"/>
    <cellStyle name="Vejica 2 4 2 2 3 4 3 2" xfId="27229"/>
    <cellStyle name="Vejica 2 4 2 2 3 4 4" xfId="17329"/>
    <cellStyle name="Vejica 2 4 2 2 3 5" xfId="3211"/>
    <cellStyle name="Vejica 2 4 2 2 3 5 2" xfId="7437"/>
    <cellStyle name="Vejica 2 4 2 2 3 5 2 2" xfId="21595"/>
    <cellStyle name="Vejica 2 4 2 2 3 5 3" xfId="11663"/>
    <cellStyle name="Vejica 2 4 2 2 3 5 3 2" xfId="25821"/>
    <cellStyle name="Vejica 2 4 2 2 3 5 4" xfId="15921"/>
    <cellStyle name="Vejica 2 4 2 2 3 6" xfId="1803"/>
    <cellStyle name="Vejica 2 4 2 2 3 6 2" xfId="18745"/>
    <cellStyle name="Vejica 2 4 2 2 3 7" xfId="6029"/>
    <cellStyle name="Vejica 2 4 2 2 3 7 2" xfId="20187"/>
    <cellStyle name="Vejica 2 4 2 2 3 8" xfId="10255"/>
    <cellStyle name="Vejica 2 4 2 2 3 8 2" xfId="24413"/>
    <cellStyle name="Vejica 2 4 2 2 3 9" xfId="14513"/>
    <cellStyle name="Vejica 2 4 2 2 4" xfId="491"/>
    <cellStyle name="Vejica 2 4 2 2 4 2" xfId="1195"/>
    <cellStyle name="Vejica 2 4 2 2 4 2 2" xfId="5456"/>
    <cellStyle name="Vejica 2 4 2 2 4 2 2 2" xfId="9682"/>
    <cellStyle name="Vejica 2 4 2 2 4 2 2 2 2" xfId="23840"/>
    <cellStyle name="Vejica 2 4 2 2 4 2 2 3" xfId="13908"/>
    <cellStyle name="Vejica 2 4 2 2 4 2 2 3 2" xfId="28066"/>
    <cellStyle name="Vejica 2 4 2 2 4 2 2 4" xfId="18166"/>
    <cellStyle name="Vejica 2 4 2 2 4 2 3" xfId="4048"/>
    <cellStyle name="Vejica 2 4 2 2 4 2 3 2" xfId="8274"/>
    <cellStyle name="Vejica 2 4 2 2 4 2 3 2 2" xfId="22432"/>
    <cellStyle name="Vejica 2 4 2 2 4 2 3 3" xfId="12500"/>
    <cellStyle name="Vejica 2 4 2 2 4 2 3 3 2" xfId="26658"/>
    <cellStyle name="Vejica 2 4 2 2 4 2 3 4" xfId="16758"/>
    <cellStyle name="Vejica 2 4 2 2 4 2 4" xfId="2640"/>
    <cellStyle name="Vejica 2 4 2 2 4 2 4 2" xfId="19582"/>
    <cellStyle name="Vejica 2 4 2 2 4 2 5" xfId="6866"/>
    <cellStyle name="Vejica 2 4 2 2 4 2 5 2" xfId="21024"/>
    <cellStyle name="Vejica 2 4 2 2 4 2 6" xfId="11092"/>
    <cellStyle name="Vejica 2 4 2 2 4 2 6 2" xfId="25250"/>
    <cellStyle name="Vejica 2 4 2 2 4 2 7" xfId="15350"/>
    <cellStyle name="Vejica 2 4 2 2 4 3" xfId="4752"/>
    <cellStyle name="Vejica 2 4 2 2 4 3 2" xfId="8978"/>
    <cellStyle name="Vejica 2 4 2 2 4 3 2 2" xfId="23136"/>
    <cellStyle name="Vejica 2 4 2 2 4 3 3" xfId="13204"/>
    <cellStyle name="Vejica 2 4 2 2 4 3 3 2" xfId="27362"/>
    <cellStyle name="Vejica 2 4 2 2 4 3 4" xfId="17462"/>
    <cellStyle name="Vejica 2 4 2 2 4 4" xfId="3344"/>
    <cellStyle name="Vejica 2 4 2 2 4 4 2" xfId="7570"/>
    <cellStyle name="Vejica 2 4 2 2 4 4 2 2" xfId="21728"/>
    <cellStyle name="Vejica 2 4 2 2 4 4 3" xfId="11796"/>
    <cellStyle name="Vejica 2 4 2 2 4 4 3 2" xfId="25954"/>
    <cellStyle name="Vejica 2 4 2 2 4 4 4" xfId="16054"/>
    <cellStyle name="Vejica 2 4 2 2 4 5" xfId="1936"/>
    <cellStyle name="Vejica 2 4 2 2 4 5 2" xfId="18878"/>
    <cellStyle name="Vejica 2 4 2 2 4 6" xfId="6162"/>
    <cellStyle name="Vejica 2 4 2 2 4 6 2" xfId="20320"/>
    <cellStyle name="Vejica 2 4 2 2 4 7" xfId="10388"/>
    <cellStyle name="Vejica 2 4 2 2 4 7 2" xfId="24546"/>
    <cellStyle name="Vejica 2 4 2 2 4 8" xfId="14646"/>
    <cellStyle name="Vejica 2 4 2 2 5" xfId="843"/>
    <cellStyle name="Vejica 2 4 2 2 5 2" xfId="5104"/>
    <cellStyle name="Vejica 2 4 2 2 5 2 2" xfId="9330"/>
    <cellStyle name="Vejica 2 4 2 2 5 2 2 2" xfId="23488"/>
    <cellStyle name="Vejica 2 4 2 2 5 2 3" xfId="13556"/>
    <cellStyle name="Vejica 2 4 2 2 5 2 3 2" xfId="27714"/>
    <cellStyle name="Vejica 2 4 2 2 5 2 4" xfId="17814"/>
    <cellStyle name="Vejica 2 4 2 2 5 3" xfId="3696"/>
    <cellStyle name="Vejica 2 4 2 2 5 3 2" xfId="7922"/>
    <cellStyle name="Vejica 2 4 2 2 5 3 2 2" xfId="22080"/>
    <cellStyle name="Vejica 2 4 2 2 5 3 3" xfId="12148"/>
    <cellStyle name="Vejica 2 4 2 2 5 3 3 2" xfId="26306"/>
    <cellStyle name="Vejica 2 4 2 2 5 3 4" xfId="16406"/>
    <cellStyle name="Vejica 2 4 2 2 5 4" xfId="2288"/>
    <cellStyle name="Vejica 2 4 2 2 5 4 2" xfId="19230"/>
    <cellStyle name="Vejica 2 4 2 2 5 5" xfId="6514"/>
    <cellStyle name="Vejica 2 4 2 2 5 5 2" xfId="20672"/>
    <cellStyle name="Vejica 2 4 2 2 5 6" xfId="10740"/>
    <cellStyle name="Vejica 2 4 2 2 5 6 2" xfId="24898"/>
    <cellStyle name="Vejica 2 4 2 2 5 7" xfId="14998"/>
    <cellStyle name="Vejica 2 4 2 2 6" xfId="4368"/>
    <cellStyle name="Vejica 2 4 2 2 6 2" xfId="8594"/>
    <cellStyle name="Vejica 2 4 2 2 6 2 2" xfId="22752"/>
    <cellStyle name="Vejica 2 4 2 2 6 3" xfId="12820"/>
    <cellStyle name="Vejica 2 4 2 2 6 3 2" xfId="26978"/>
    <cellStyle name="Vejica 2 4 2 2 6 4" xfId="17078"/>
    <cellStyle name="Vejica 2 4 2 2 7" xfId="2960"/>
    <cellStyle name="Vejica 2 4 2 2 7 2" xfId="7186"/>
    <cellStyle name="Vejica 2 4 2 2 7 2 2" xfId="21344"/>
    <cellStyle name="Vejica 2 4 2 2 7 3" xfId="11412"/>
    <cellStyle name="Vejica 2 4 2 2 7 3 2" xfId="25570"/>
    <cellStyle name="Vejica 2 4 2 2 7 4" xfId="15670"/>
    <cellStyle name="Vejica 2 4 2 2 8" xfId="1520"/>
    <cellStyle name="Vejica 2 4 2 2 8 2" xfId="18462"/>
    <cellStyle name="Vejica 2 4 2 2 9" xfId="5746"/>
    <cellStyle name="Vejica 2 4 2 2 9 2" xfId="19904"/>
    <cellStyle name="Vejica 2 4 2 3" xfId="138"/>
    <cellStyle name="Vejica 2 4 2 3 10" xfId="14294"/>
    <cellStyle name="Vejica 2 4 2 3 2" xfId="298"/>
    <cellStyle name="Vejica 2 4 2 3 2 2" xfId="651"/>
    <cellStyle name="Vejica 2 4 2 3 2 2 2" xfId="1355"/>
    <cellStyle name="Vejica 2 4 2 3 2 2 2 2" xfId="5616"/>
    <cellStyle name="Vejica 2 4 2 3 2 2 2 2 2" xfId="9842"/>
    <cellStyle name="Vejica 2 4 2 3 2 2 2 2 2 2" xfId="24000"/>
    <cellStyle name="Vejica 2 4 2 3 2 2 2 2 3" xfId="14068"/>
    <cellStyle name="Vejica 2 4 2 3 2 2 2 2 3 2" xfId="28226"/>
    <cellStyle name="Vejica 2 4 2 3 2 2 2 2 4" xfId="18326"/>
    <cellStyle name="Vejica 2 4 2 3 2 2 2 3" xfId="4208"/>
    <cellStyle name="Vejica 2 4 2 3 2 2 2 3 2" xfId="8434"/>
    <cellStyle name="Vejica 2 4 2 3 2 2 2 3 2 2" xfId="22592"/>
    <cellStyle name="Vejica 2 4 2 3 2 2 2 3 3" xfId="12660"/>
    <cellStyle name="Vejica 2 4 2 3 2 2 2 3 3 2" xfId="26818"/>
    <cellStyle name="Vejica 2 4 2 3 2 2 2 3 4" xfId="16918"/>
    <cellStyle name="Vejica 2 4 2 3 2 2 2 4" xfId="2800"/>
    <cellStyle name="Vejica 2 4 2 3 2 2 2 4 2" xfId="19742"/>
    <cellStyle name="Vejica 2 4 2 3 2 2 2 5" xfId="7026"/>
    <cellStyle name="Vejica 2 4 2 3 2 2 2 5 2" xfId="21184"/>
    <cellStyle name="Vejica 2 4 2 3 2 2 2 6" xfId="11252"/>
    <cellStyle name="Vejica 2 4 2 3 2 2 2 6 2" xfId="25410"/>
    <cellStyle name="Vejica 2 4 2 3 2 2 2 7" xfId="15510"/>
    <cellStyle name="Vejica 2 4 2 3 2 2 3" xfId="4912"/>
    <cellStyle name="Vejica 2 4 2 3 2 2 3 2" xfId="9138"/>
    <cellStyle name="Vejica 2 4 2 3 2 2 3 2 2" xfId="23296"/>
    <cellStyle name="Vejica 2 4 2 3 2 2 3 3" xfId="13364"/>
    <cellStyle name="Vejica 2 4 2 3 2 2 3 3 2" xfId="27522"/>
    <cellStyle name="Vejica 2 4 2 3 2 2 3 4" xfId="17622"/>
    <cellStyle name="Vejica 2 4 2 3 2 2 4" xfId="3504"/>
    <cellStyle name="Vejica 2 4 2 3 2 2 4 2" xfId="7730"/>
    <cellStyle name="Vejica 2 4 2 3 2 2 4 2 2" xfId="21888"/>
    <cellStyle name="Vejica 2 4 2 3 2 2 4 3" xfId="11956"/>
    <cellStyle name="Vejica 2 4 2 3 2 2 4 3 2" xfId="26114"/>
    <cellStyle name="Vejica 2 4 2 3 2 2 4 4" xfId="16214"/>
    <cellStyle name="Vejica 2 4 2 3 2 2 5" xfId="2096"/>
    <cellStyle name="Vejica 2 4 2 3 2 2 5 2" xfId="19038"/>
    <cellStyle name="Vejica 2 4 2 3 2 2 6" xfId="6322"/>
    <cellStyle name="Vejica 2 4 2 3 2 2 6 2" xfId="20480"/>
    <cellStyle name="Vejica 2 4 2 3 2 2 7" xfId="10548"/>
    <cellStyle name="Vejica 2 4 2 3 2 2 7 2" xfId="24706"/>
    <cellStyle name="Vejica 2 4 2 3 2 2 8" xfId="14806"/>
    <cellStyle name="Vejica 2 4 2 3 2 3" xfId="1003"/>
    <cellStyle name="Vejica 2 4 2 3 2 3 2" xfId="5264"/>
    <cellStyle name="Vejica 2 4 2 3 2 3 2 2" xfId="9490"/>
    <cellStyle name="Vejica 2 4 2 3 2 3 2 2 2" xfId="23648"/>
    <cellStyle name="Vejica 2 4 2 3 2 3 2 3" xfId="13716"/>
    <cellStyle name="Vejica 2 4 2 3 2 3 2 3 2" xfId="27874"/>
    <cellStyle name="Vejica 2 4 2 3 2 3 2 4" xfId="17974"/>
    <cellStyle name="Vejica 2 4 2 3 2 3 3" xfId="3856"/>
    <cellStyle name="Vejica 2 4 2 3 2 3 3 2" xfId="8082"/>
    <cellStyle name="Vejica 2 4 2 3 2 3 3 2 2" xfId="22240"/>
    <cellStyle name="Vejica 2 4 2 3 2 3 3 3" xfId="12308"/>
    <cellStyle name="Vejica 2 4 2 3 2 3 3 3 2" xfId="26466"/>
    <cellStyle name="Vejica 2 4 2 3 2 3 3 4" xfId="16566"/>
    <cellStyle name="Vejica 2 4 2 3 2 3 4" xfId="2448"/>
    <cellStyle name="Vejica 2 4 2 3 2 3 4 2" xfId="19390"/>
    <cellStyle name="Vejica 2 4 2 3 2 3 5" xfId="6674"/>
    <cellStyle name="Vejica 2 4 2 3 2 3 5 2" xfId="20832"/>
    <cellStyle name="Vejica 2 4 2 3 2 3 6" xfId="10900"/>
    <cellStyle name="Vejica 2 4 2 3 2 3 6 2" xfId="25058"/>
    <cellStyle name="Vejica 2 4 2 3 2 3 7" xfId="15158"/>
    <cellStyle name="Vejica 2 4 2 3 2 4" xfId="4560"/>
    <cellStyle name="Vejica 2 4 2 3 2 4 2" xfId="8786"/>
    <cellStyle name="Vejica 2 4 2 3 2 4 2 2" xfId="22944"/>
    <cellStyle name="Vejica 2 4 2 3 2 4 3" xfId="13012"/>
    <cellStyle name="Vejica 2 4 2 3 2 4 3 2" xfId="27170"/>
    <cellStyle name="Vejica 2 4 2 3 2 4 4" xfId="17270"/>
    <cellStyle name="Vejica 2 4 2 3 2 5" xfId="3152"/>
    <cellStyle name="Vejica 2 4 2 3 2 5 2" xfId="7378"/>
    <cellStyle name="Vejica 2 4 2 3 2 5 2 2" xfId="21536"/>
    <cellStyle name="Vejica 2 4 2 3 2 5 3" xfId="11604"/>
    <cellStyle name="Vejica 2 4 2 3 2 5 3 2" xfId="25762"/>
    <cellStyle name="Vejica 2 4 2 3 2 5 4" xfId="15862"/>
    <cellStyle name="Vejica 2 4 2 3 2 6" xfId="1744"/>
    <cellStyle name="Vejica 2 4 2 3 2 6 2" xfId="18686"/>
    <cellStyle name="Vejica 2 4 2 3 2 7" xfId="5970"/>
    <cellStyle name="Vejica 2 4 2 3 2 7 2" xfId="20128"/>
    <cellStyle name="Vejica 2 4 2 3 2 8" xfId="10196"/>
    <cellStyle name="Vejica 2 4 2 3 2 8 2" xfId="24354"/>
    <cellStyle name="Vejica 2 4 2 3 2 9" xfId="14454"/>
    <cellStyle name="Vejica 2 4 2 3 3" xfId="523"/>
    <cellStyle name="Vejica 2 4 2 3 3 2" xfId="1227"/>
    <cellStyle name="Vejica 2 4 2 3 3 2 2" xfId="5488"/>
    <cellStyle name="Vejica 2 4 2 3 3 2 2 2" xfId="9714"/>
    <cellStyle name="Vejica 2 4 2 3 3 2 2 2 2" xfId="23872"/>
    <cellStyle name="Vejica 2 4 2 3 3 2 2 3" xfId="13940"/>
    <cellStyle name="Vejica 2 4 2 3 3 2 2 3 2" xfId="28098"/>
    <cellStyle name="Vejica 2 4 2 3 3 2 2 4" xfId="18198"/>
    <cellStyle name="Vejica 2 4 2 3 3 2 3" xfId="4080"/>
    <cellStyle name="Vejica 2 4 2 3 3 2 3 2" xfId="8306"/>
    <cellStyle name="Vejica 2 4 2 3 3 2 3 2 2" xfId="22464"/>
    <cellStyle name="Vejica 2 4 2 3 3 2 3 3" xfId="12532"/>
    <cellStyle name="Vejica 2 4 2 3 3 2 3 3 2" xfId="26690"/>
    <cellStyle name="Vejica 2 4 2 3 3 2 3 4" xfId="16790"/>
    <cellStyle name="Vejica 2 4 2 3 3 2 4" xfId="2672"/>
    <cellStyle name="Vejica 2 4 2 3 3 2 4 2" xfId="19614"/>
    <cellStyle name="Vejica 2 4 2 3 3 2 5" xfId="6898"/>
    <cellStyle name="Vejica 2 4 2 3 3 2 5 2" xfId="21056"/>
    <cellStyle name="Vejica 2 4 2 3 3 2 6" xfId="11124"/>
    <cellStyle name="Vejica 2 4 2 3 3 2 6 2" xfId="25282"/>
    <cellStyle name="Vejica 2 4 2 3 3 2 7" xfId="15382"/>
    <cellStyle name="Vejica 2 4 2 3 3 3" xfId="4784"/>
    <cellStyle name="Vejica 2 4 2 3 3 3 2" xfId="9010"/>
    <cellStyle name="Vejica 2 4 2 3 3 3 2 2" xfId="23168"/>
    <cellStyle name="Vejica 2 4 2 3 3 3 3" xfId="13236"/>
    <cellStyle name="Vejica 2 4 2 3 3 3 3 2" xfId="27394"/>
    <cellStyle name="Vejica 2 4 2 3 3 3 4" xfId="17494"/>
    <cellStyle name="Vejica 2 4 2 3 3 4" xfId="3376"/>
    <cellStyle name="Vejica 2 4 2 3 3 4 2" xfId="7602"/>
    <cellStyle name="Vejica 2 4 2 3 3 4 2 2" xfId="21760"/>
    <cellStyle name="Vejica 2 4 2 3 3 4 3" xfId="11828"/>
    <cellStyle name="Vejica 2 4 2 3 3 4 3 2" xfId="25986"/>
    <cellStyle name="Vejica 2 4 2 3 3 4 4" xfId="16086"/>
    <cellStyle name="Vejica 2 4 2 3 3 5" xfId="1968"/>
    <cellStyle name="Vejica 2 4 2 3 3 5 2" xfId="18910"/>
    <cellStyle name="Vejica 2 4 2 3 3 6" xfId="6194"/>
    <cellStyle name="Vejica 2 4 2 3 3 6 2" xfId="20352"/>
    <cellStyle name="Vejica 2 4 2 3 3 7" xfId="10420"/>
    <cellStyle name="Vejica 2 4 2 3 3 7 2" xfId="24578"/>
    <cellStyle name="Vejica 2 4 2 3 3 8" xfId="14678"/>
    <cellStyle name="Vejica 2 4 2 3 4" xfId="875"/>
    <cellStyle name="Vejica 2 4 2 3 4 2" xfId="5136"/>
    <cellStyle name="Vejica 2 4 2 3 4 2 2" xfId="9362"/>
    <cellStyle name="Vejica 2 4 2 3 4 2 2 2" xfId="23520"/>
    <cellStyle name="Vejica 2 4 2 3 4 2 3" xfId="13588"/>
    <cellStyle name="Vejica 2 4 2 3 4 2 3 2" xfId="27746"/>
    <cellStyle name="Vejica 2 4 2 3 4 2 4" xfId="17846"/>
    <cellStyle name="Vejica 2 4 2 3 4 3" xfId="3728"/>
    <cellStyle name="Vejica 2 4 2 3 4 3 2" xfId="7954"/>
    <cellStyle name="Vejica 2 4 2 3 4 3 2 2" xfId="22112"/>
    <cellStyle name="Vejica 2 4 2 3 4 3 3" xfId="12180"/>
    <cellStyle name="Vejica 2 4 2 3 4 3 3 2" xfId="26338"/>
    <cellStyle name="Vejica 2 4 2 3 4 3 4" xfId="16438"/>
    <cellStyle name="Vejica 2 4 2 3 4 4" xfId="2320"/>
    <cellStyle name="Vejica 2 4 2 3 4 4 2" xfId="19262"/>
    <cellStyle name="Vejica 2 4 2 3 4 5" xfId="6546"/>
    <cellStyle name="Vejica 2 4 2 3 4 5 2" xfId="20704"/>
    <cellStyle name="Vejica 2 4 2 3 4 6" xfId="10772"/>
    <cellStyle name="Vejica 2 4 2 3 4 6 2" xfId="24930"/>
    <cellStyle name="Vejica 2 4 2 3 4 7" xfId="15030"/>
    <cellStyle name="Vejica 2 4 2 3 5" xfId="4400"/>
    <cellStyle name="Vejica 2 4 2 3 5 2" xfId="8626"/>
    <cellStyle name="Vejica 2 4 2 3 5 2 2" xfId="22784"/>
    <cellStyle name="Vejica 2 4 2 3 5 3" xfId="12852"/>
    <cellStyle name="Vejica 2 4 2 3 5 3 2" xfId="27010"/>
    <cellStyle name="Vejica 2 4 2 3 5 4" xfId="17110"/>
    <cellStyle name="Vejica 2 4 2 3 6" xfId="2992"/>
    <cellStyle name="Vejica 2 4 2 3 6 2" xfId="7218"/>
    <cellStyle name="Vejica 2 4 2 3 6 2 2" xfId="21376"/>
    <cellStyle name="Vejica 2 4 2 3 6 3" xfId="11444"/>
    <cellStyle name="Vejica 2 4 2 3 6 3 2" xfId="25602"/>
    <cellStyle name="Vejica 2 4 2 3 6 4" xfId="15702"/>
    <cellStyle name="Vejica 2 4 2 3 7" xfId="1584"/>
    <cellStyle name="Vejica 2 4 2 3 7 2" xfId="18526"/>
    <cellStyle name="Vejica 2 4 2 3 8" xfId="5810"/>
    <cellStyle name="Vejica 2 4 2 3 8 2" xfId="19968"/>
    <cellStyle name="Vejica 2 4 2 3 9" xfId="10036"/>
    <cellStyle name="Vejica 2 4 2 3 9 2" xfId="24194"/>
    <cellStyle name="Vejica 2 4 2 4" xfId="68"/>
    <cellStyle name="Vejica 2 4 2 4 10" xfId="14262"/>
    <cellStyle name="Vejica 2 4 2 4 2" xfId="234"/>
    <cellStyle name="Vejica 2 4 2 4 2 2" xfId="587"/>
    <cellStyle name="Vejica 2 4 2 4 2 2 2" xfId="1291"/>
    <cellStyle name="Vejica 2 4 2 4 2 2 2 2" xfId="5552"/>
    <cellStyle name="Vejica 2 4 2 4 2 2 2 2 2" xfId="9778"/>
    <cellStyle name="Vejica 2 4 2 4 2 2 2 2 2 2" xfId="23936"/>
    <cellStyle name="Vejica 2 4 2 4 2 2 2 2 3" xfId="14004"/>
    <cellStyle name="Vejica 2 4 2 4 2 2 2 2 3 2" xfId="28162"/>
    <cellStyle name="Vejica 2 4 2 4 2 2 2 2 4" xfId="18262"/>
    <cellStyle name="Vejica 2 4 2 4 2 2 2 3" xfId="4144"/>
    <cellStyle name="Vejica 2 4 2 4 2 2 2 3 2" xfId="8370"/>
    <cellStyle name="Vejica 2 4 2 4 2 2 2 3 2 2" xfId="22528"/>
    <cellStyle name="Vejica 2 4 2 4 2 2 2 3 3" xfId="12596"/>
    <cellStyle name="Vejica 2 4 2 4 2 2 2 3 3 2" xfId="26754"/>
    <cellStyle name="Vejica 2 4 2 4 2 2 2 3 4" xfId="16854"/>
    <cellStyle name="Vejica 2 4 2 4 2 2 2 4" xfId="2736"/>
    <cellStyle name="Vejica 2 4 2 4 2 2 2 4 2" xfId="19678"/>
    <cellStyle name="Vejica 2 4 2 4 2 2 2 5" xfId="6962"/>
    <cellStyle name="Vejica 2 4 2 4 2 2 2 5 2" xfId="21120"/>
    <cellStyle name="Vejica 2 4 2 4 2 2 2 6" xfId="11188"/>
    <cellStyle name="Vejica 2 4 2 4 2 2 2 6 2" xfId="25346"/>
    <cellStyle name="Vejica 2 4 2 4 2 2 2 7" xfId="15446"/>
    <cellStyle name="Vejica 2 4 2 4 2 2 3" xfId="4848"/>
    <cellStyle name="Vejica 2 4 2 4 2 2 3 2" xfId="9074"/>
    <cellStyle name="Vejica 2 4 2 4 2 2 3 2 2" xfId="23232"/>
    <cellStyle name="Vejica 2 4 2 4 2 2 3 3" xfId="13300"/>
    <cellStyle name="Vejica 2 4 2 4 2 2 3 3 2" xfId="27458"/>
    <cellStyle name="Vejica 2 4 2 4 2 2 3 4" xfId="17558"/>
    <cellStyle name="Vejica 2 4 2 4 2 2 4" xfId="3440"/>
    <cellStyle name="Vejica 2 4 2 4 2 2 4 2" xfId="7666"/>
    <cellStyle name="Vejica 2 4 2 4 2 2 4 2 2" xfId="21824"/>
    <cellStyle name="Vejica 2 4 2 4 2 2 4 3" xfId="11892"/>
    <cellStyle name="Vejica 2 4 2 4 2 2 4 3 2" xfId="26050"/>
    <cellStyle name="Vejica 2 4 2 4 2 2 4 4" xfId="16150"/>
    <cellStyle name="Vejica 2 4 2 4 2 2 5" xfId="2032"/>
    <cellStyle name="Vejica 2 4 2 4 2 2 5 2" xfId="18974"/>
    <cellStyle name="Vejica 2 4 2 4 2 2 6" xfId="6258"/>
    <cellStyle name="Vejica 2 4 2 4 2 2 6 2" xfId="20416"/>
    <cellStyle name="Vejica 2 4 2 4 2 2 7" xfId="10484"/>
    <cellStyle name="Vejica 2 4 2 4 2 2 7 2" xfId="24642"/>
    <cellStyle name="Vejica 2 4 2 4 2 2 8" xfId="14742"/>
    <cellStyle name="Vejica 2 4 2 4 2 3" xfId="939"/>
    <cellStyle name="Vejica 2 4 2 4 2 3 2" xfId="5200"/>
    <cellStyle name="Vejica 2 4 2 4 2 3 2 2" xfId="9426"/>
    <cellStyle name="Vejica 2 4 2 4 2 3 2 2 2" xfId="23584"/>
    <cellStyle name="Vejica 2 4 2 4 2 3 2 3" xfId="13652"/>
    <cellStyle name="Vejica 2 4 2 4 2 3 2 3 2" xfId="27810"/>
    <cellStyle name="Vejica 2 4 2 4 2 3 2 4" xfId="17910"/>
    <cellStyle name="Vejica 2 4 2 4 2 3 3" xfId="3792"/>
    <cellStyle name="Vejica 2 4 2 4 2 3 3 2" xfId="8018"/>
    <cellStyle name="Vejica 2 4 2 4 2 3 3 2 2" xfId="22176"/>
    <cellStyle name="Vejica 2 4 2 4 2 3 3 3" xfId="12244"/>
    <cellStyle name="Vejica 2 4 2 4 2 3 3 3 2" xfId="26402"/>
    <cellStyle name="Vejica 2 4 2 4 2 3 3 4" xfId="16502"/>
    <cellStyle name="Vejica 2 4 2 4 2 3 4" xfId="2384"/>
    <cellStyle name="Vejica 2 4 2 4 2 3 4 2" xfId="19326"/>
    <cellStyle name="Vejica 2 4 2 4 2 3 5" xfId="6610"/>
    <cellStyle name="Vejica 2 4 2 4 2 3 5 2" xfId="20768"/>
    <cellStyle name="Vejica 2 4 2 4 2 3 6" xfId="10836"/>
    <cellStyle name="Vejica 2 4 2 4 2 3 6 2" xfId="24994"/>
    <cellStyle name="Vejica 2 4 2 4 2 3 7" xfId="15094"/>
    <cellStyle name="Vejica 2 4 2 4 2 4" xfId="4496"/>
    <cellStyle name="Vejica 2 4 2 4 2 4 2" xfId="8722"/>
    <cellStyle name="Vejica 2 4 2 4 2 4 2 2" xfId="22880"/>
    <cellStyle name="Vejica 2 4 2 4 2 4 3" xfId="12948"/>
    <cellStyle name="Vejica 2 4 2 4 2 4 3 2" xfId="27106"/>
    <cellStyle name="Vejica 2 4 2 4 2 4 4" xfId="17206"/>
    <cellStyle name="Vejica 2 4 2 4 2 5" xfId="3088"/>
    <cellStyle name="Vejica 2 4 2 4 2 5 2" xfId="7314"/>
    <cellStyle name="Vejica 2 4 2 4 2 5 2 2" xfId="21472"/>
    <cellStyle name="Vejica 2 4 2 4 2 5 3" xfId="11540"/>
    <cellStyle name="Vejica 2 4 2 4 2 5 3 2" xfId="25698"/>
    <cellStyle name="Vejica 2 4 2 4 2 5 4" xfId="15798"/>
    <cellStyle name="Vejica 2 4 2 4 2 6" xfId="1680"/>
    <cellStyle name="Vejica 2 4 2 4 2 6 2" xfId="18622"/>
    <cellStyle name="Vejica 2 4 2 4 2 7" xfId="5906"/>
    <cellStyle name="Vejica 2 4 2 4 2 7 2" xfId="20064"/>
    <cellStyle name="Vejica 2 4 2 4 2 8" xfId="10132"/>
    <cellStyle name="Vejica 2 4 2 4 2 8 2" xfId="24290"/>
    <cellStyle name="Vejica 2 4 2 4 2 9" xfId="14390"/>
    <cellStyle name="Vejica 2 4 2 4 3" xfId="459"/>
    <cellStyle name="Vejica 2 4 2 4 3 2" xfId="1163"/>
    <cellStyle name="Vejica 2 4 2 4 3 2 2" xfId="5424"/>
    <cellStyle name="Vejica 2 4 2 4 3 2 2 2" xfId="9650"/>
    <cellStyle name="Vejica 2 4 2 4 3 2 2 2 2" xfId="23808"/>
    <cellStyle name="Vejica 2 4 2 4 3 2 2 3" xfId="13876"/>
    <cellStyle name="Vejica 2 4 2 4 3 2 2 3 2" xfId="28034"/>
    <cellStyle name="Vejica 2 4 2 4 3 2 2 4" xfId="18134"/>
    <cellStyle name="Vejica 2 4 2 4 3 2 3" xfId="4016"/>
    <cellStyle name="Vejica 2 4 2 4 3 2 3 2" xfId="8242"/>
    <cellStyle name="Vejica 2 4 2 4 3 2 3 2 2" xfId="22400"/>
    <cellStyle name="Vejica 2 4 2 4 3 2 3 3" xfId="12468"/>
    <cellStyle name="Vejica 2 4 2 4 3 2 3 3 2" xfId="26626"/>
    <cellStyle name="Vejica 2 4 2 4 3 2 3 4" xfId="16726"/>
    <cellStyle name="Vejica 2 4 2 4 3 2 4" xfId="2608"/>
    <cellStyle name="Vejica 2 4 2 4 3 2 4 2" xfId="19550"/>
    <cellStyle name="Vejica 2 4 2 4 3 2 5" xfId="6834"/>
    <cellStyle name="Vejica 2 4 2 4 3 2 5 2" xfId="20992"/>
    <cellStyle name="Vejica 2 4 2 4 3 2 6" xfId="11060"/>
    <cellStyle name="Vejica 2 4 2 4 3 2 6 2" xfId="25218"/>
    <cellStyle name="Vejica 2 4 2 4 3 2 7" xfId="15318"/>
    <cellStyle name="Vejica 2 4 2 4 3 3" xfId="4720"/>
    <cellStyle name="Vejica 2 4 2 4 3 3 2" xfId="8946"/>
    <cellStyle name="Vejica 2 4 2 4 3 3 2 2" xfId="23104"/>
    <cellStyle name="Vejica 2 4 2 4 3 3 3" xfId="13172"/>
    <cellStyle name="Vejica 2 4 2 4 3 3 3 2" xfId="27330"/>
    <cellStyle name="Vejica 2 4 2 4 3 3 4" xfId="17430"/>
    <cellStyle name="Vejica 2 4 2 4 3 4" xfId="3312"/>
    <cellStyle name="Vejica 2 4 2 4 3 4 2" xfId="7538"/>
    <cellStyle name="Vejica 2 4 2 4 3 4 2 2" xfId="21696"/>
    <cellStyle name="Vejica 2 4 2 4 3 4 3" xfId="11764"/>
    <cellStyle name="Vejica 2 4 2 4 3 4 3 2" xfId="25922"/>
    <cellStyle name="Vejica 2 4 2 4 3 4 4" xfId="16022"/>
    <cellStyle name="Vejica 2 4 2 4 3 5" xfId="1904"/>
    <cellStyle name="Vejica 2 4 2 4 3 5 2" xfId="18846"/>
    <cellStyle name="Vejica 2 4 2 4 3 6" xfId="6130"/>
    <cellStyle name="Vejica 2 4 2 4 3 6 2" xfId="20288"/>
    <cellStyle name="Vejica 2 4 2 4 3 7" xfId="10356"/>
    <cellStyle name="Vejica 2 4 2 4 3 7 2" xfId="24514"/>
    <cellStyle name="Vejica 2 4 2 4 3 8" xfId="14614"/>
    <cellStyle name="Vejica 2 4 2 4 4" xfId="811"/>
    <cellStyle name="Vejica 2 4 2 4 4 2" xfId="5072"/>
    <cellStyle name="Vejica 2 4 2 4 4 2 2" xfId="9298"/>
    <cellStyle name="Vejica 2 4 2 4 4 2 2 2" xfId="23456"/>
    <cellStyle name="Vejica 2 4 2 4 4 2 3" xfId="13524"/>
    <cellStyle name="Vejica 2 4 2 4 4 2 3 2" xfId="27682"/>
    <cellStyle name="Vejica 2 4 2 4 4 2 4" xfId="17782"/>
    <cellStyle name="Vejica 2 4 2 4 4 3" xfId="3664"/>
    <cellStyle name="Vejica 2 4 2 4 4 3 2" xfId="7890"/>
    <cellStyle name="Vejica 2 4 2 4 4 3 2 2" xfId="22048"/>
    <cellStyle name="Vejica 2 4 2 4 4 3 3" xfId="12116"/>
    <cellStyle name="Vejica 2 4 2 4 4 3 3 2" xfId="26274"/>
    <cellStyle name="Vejica 2 4 2 4 4 3 4" xfId="16374"/>
    <cellStyle name="Vejica 2 4 2 4 4 4" xfId="2256"/>
    <cellStyle name="Vejica 2 4 2 4 4 4 2" xfId="19198"/>
    <cellStyle name="Vejica 2 4 2 4 4 5" xfId="6482"/>
    <cellStyle name="Vejica 2 4 2 4 4 5 2" xfId="20640"/>
    <cellStyle name="Vejica 2 4 2 4 4 6" xfId="10708"/>
    <cellStyle name="Vejica 2 4 2 4 4 6 2" xfId="24866"/>
    <cellStyle name="Vejica 2 4 2 4 4 7" xfId="14966"/>
    <cellStyle name="Vejica 2 4 2 4 5" xfId="4336"/>
    <cellStyle name="Vejica 2 4 2 4 5 2" xfId="8562"/>
    <cellStyle name="Vejica 2 4 2 4 5 2 2" xfId="22720"/>
    <cellStyle name="Vejica 2 4 2 4 5 3" xfId="12788"/>
    <cellStyle name="Vejica 2 4 2 4 5 3 2" xfId="26946"/>
    <cellStyle name="Vejica 2 4 2 4 5 4" xfId="17046"/>
    <cellStyle name="Vejica 2 4 2 4 6" xfId="2928"/>
    <cellStyle name="Vejica 2 4 2 4 6 2" xfId="7154"/>
    <cellStyle name="Vejica 2 4 2 4 6 2 2" xfId="21312"/>
    <cellStyle name="Vejica 2 4 2 4 6 3" xfId="11380"/>
    <cellStyle name="Vejica 2 4 2 4 6 3 2" xfId="25538"/>
    <cellStyle name="Vejica 2 4 2 4 6 4" xfId="15638"/>
    <cellStyle name="Vejica 2 4 2 4 7" xfId="1552"/>
    <cellStyle name="Vejica 2 4 2 4 7 2" xfId="18494"/>
    <cellStyle name="Vejica 2 4 2 4 8" xfId="5778"/>
    <cellStyle name="Vejica 2 4 2 4 8 2" xfId="19936"/>
    <cellStyle name="Vejica 2 4 2 4 9" xfId="10004"/>
    <cellStyle name="Vejica 2 4 2 4 9 2" xfId="24162"/>
    <cellStyle name="Vejica 2 4 2 5" xfId="167"/>
    <cellStyle name="Vejica 2 4 2 5 2" xfId="552"/>
    <cellStyle name="Vejica 2 4 2 5 2 2" xfId="1256"/>
    <cellStyle name="Vejica 2 4 2 5 2 2 2" xfId="5517"/>
    <cellStyle name="Vejica 2 4 2 5 2 2 2 2" xfId="9743"/>
    <cellStyle name="Vejica 2 4 2 5 2 2 2 2 2" xfId="23901"/>
    <cellStyle name="Vejica 2 4 2 5 2 2 2 3" xfId="13969"/>
    <cellStyle name="Vejica 2 4 2 5 2 2 2 3 2" xfId="28127"/>
    <cellStyle name="Vejica 2 4 2 5 2 2 2 4" xfId="18227"/>
    <cellStyle name="Vejica 2 4 2 5 2 2 3" xfId="4109"/>
    <cellStyle name="Vejica 2 4 2 5 2 2 3 2" xfId="8335"/>
    <cellStyle name="Vejica 2 4 2 5 2 2 3 2 2" xfId="22493"/>
    <cellStyle name="Vejica 2 4 2 5 2 2 3 3" xfId="12561"/>
    <cellStyle name="Vejica 2 4 2 5 2 2 3 3 2" xfId="26719"/>
    <cellStyle name="Vejica 2 4 2 5 2 2 3 4" xfId="16819"/>
    <cellStyle name="Vejica 2 4 2 5 2 2 4" xfId="2701"/>
    <cellStyle name="Vejica 2 4 2 5 2 2 4 2" xfId="19643"/>
    <cellStyle name="Vejica 2 4 2 5 2 2 5" xfId="6927"/>
    <cellStyle name="Vejica 2 4 2 5 2 2 5 2" xfId="21085"/>
    <cellStyle name="Vejica 2 4 2 5 2 2 6" xfId="11153"/>
    <cellStyle name="Vejica 2 4 2 5 2 2 6 2" xfId="25311"/>
    <cellStyle name="Vejica 2 4 2 5 2 2 7" xfId="15411"/>
    <cellStyle name="Vejica 2 4 2 5 2 3" xfId="4813"/>
    <cellStyle name="Vejica 2 4 2 5 2 3 2" xfId="9039"/>
    <cellStyle name="Vejica 2 4 2 5 2 3 2 2" xfId="23197"/>
    <cellStyle name="Vejica 2 4 2 5 2 3 3" xfId="13265"/>
    <cellStyle name="Vejica 2 4 2 5 2 3 3 2" xfId="27423"/>
    <cellStyle name="Vejica 2 4 2 5 2 3 4" xfId="17523"/>
    <cellStyle name="Vejica 2 4 2 5 2 4" xfId="3405"/>
    <cellStyle name="Vejica 2 4 2 5 2 4 2" xfId="7631"/>
    <cellStyle name="Vejica 2 4 2 5 2 4 2 2" xfId="21789"/>
    <cellStyle name="Vejica 2 4 2 5 2 4 3" xfId="11857"/>
    <cellStyle name="Vejica 2 4 2 5 2 4 3 2" xfId="26015"/>
    <cellStyle name="Vejica 2 4 2 5 2 4 4" xfId="16115"/>
    <cellStyle name="Vejica 2 4 2 5 2 5" xfId="1997"/>
    <cellStyle name="Vejica 2 4 2 5 2 5 2" xfId="18939"/>
    <cellStyle name="Vejica 2 4 2 5 2 6" xfId="6223"/>
    <cellStyle name="Vejica 2 4 2 5 2 6 2" xfId="20381"/>
    <cellStyle name="Vejica 2 4 2 5 2 7" xfId="10449"/>
    <cellStyle name="Vejica 2 4 2 5 2 7 2" xfId="24607"/>
    <cellStyle name="Vejica 2 4 2 5 2 8" xfId="14707"/>
    <cellStyle name="Vejica 2 4 2 5 3" xfId="904"/>
    <cellStyle name="Vejica 2 4 2 5 3 2" xfId="5165"/>
    <cellStyle name="Vejica 2 4 2 5 3 2 2" xfId="9391"/>
    <cellStyle name="Vejica 2 4 2 5 3 2 2 2" xfId="23549"/>
    <cellStyle name="Vejica 2 4 2 5 3 2 3" xfId="13617"/>
    <cellStyle name="Vejica 2 4 2 5 3 2 3 2" xfId="27775"/>
    <cellStyle name="Vejica 2 4 2 5 3 2 4" xfId="17875"/>
    <cellStyle name="Vejica 2 4 2 5 3 3" xfId="3757"/>
    <cellStyle name="Vejica 2 4 2 5 3 3 2" xfId="7983"/>
    <cellStyle name="Vejica 2 4 2 5 3 3 2 2" xfId="22141"/>
    <cellStyle name="Vejica 2 4 2 5 3 3 3" xfId="12209"/>
    <cellStyle name="Vejica 2 4 2 5 3 3 3 2" xfId="26367"/>
    <cellStyle name="Vejica 2 4 2 5 3 3 4" xfId="16467"/>
    <cellStyle name="Vejica 2 4 2 5 3 4" xfId="2349"/>
    <cellStyle name="Vejica 2 4 2 5 3 4 2" xfId="19291"/>
    <cellStyle name="Vejica 2 4 2 5 3 5" xfId="6575"/>
    <cellStyle name="Vejica 2 4 2 5 3 5 2" xfId="20733"/>
    <cellStyle name="Vejica 2 4 2 5 3 6" xfId="10801"/>
    <cellStyle name="Vejica 2 4 2 5 3 6 2" xfId="24959"/>
    <cellStyle name="Vejica 2 4 2 5 3 7" xfId="15059"/>
    <cellStyle name="Vejica 2 4 2 5 4" xfId="4429"/>
    <cellStyle name="Vejica 2 4 2 5 4 2" xfId="8655"/>
    <cellStyle name="Vejica 2 4 2 5 4 2 2" xfId="22813"/>
    <cellStyle name="Vejica 2 4 2 5 4 3" xfId="12881"/>
    <cellStyle name="Vejica 2 4 2 5 4 3 2" xfId="27039"/>
    <cellStyle name="Vejica 2 4 2 5 4 4" xfId="17139"/>
    <cellStyle name="Vejica 2 4 2 5 5" xfId="3021"/>
    <cellStyle name="Vejica 2 4 2 5 5 2" xfId="7247"/>
    <cellStyle name="Vejica 2 4 2 5 5 2 2" xfId="21405"/>
    <cellStyle name="Vejica 2 4 2 5 5 3" xfId="11473"/>
    <cellStyle name="Vejica 2 4 2 5 5 3 2" xfId="25631"/>
    <cellStyle name="Vejica 2 4 2 5 5 4" xfId="15731"/>
    <cellStyle name="Vejica 2 4 2 5 6" xfId="1613"/>
    <cellStyle name="Vejica 2 4 2 5 6 2" xfId="18555"/>
    <cellStyle name="Vejica 2 4 2 5 7" xfId="5839"/>
    <cellStyle name="Vejica 2 4 2 5 7 2" xfId="19997"/>
    <cellStyle name="Vejica 2 4 2 5 8" xfId="10065"/>
    <cellStyle name="Vejica 2 4 2 5 8 2" xfId="24223"/>
    <cellStyle name="Vejica 2 4 2 5 9" xfId="14323"/>
    <cellStyle name="Vejica 2 4 2 6" xfId="199"/>
    <cellStyle name="Vejica 2 4 2 6 2" xfId="424"/>
    <cellStyle name="Vejica 2 4 2 6 2 2" xfId="1128"/>
    <cellStyle name="Vejica 2 4 2 6 2 2 2" xfId="5389"/>
    <cellStyle name="Vejica 2 4 2 6 2 2 2 2" xfId="9615"/>
    <cellStyle name="Vejica 2 4 2 6 2 2 2 2 2" xfId="23773"/>
    <cellStyle name="Vejica 2 4 2 6 2 2 2 3" xfId="13841"/>
    <cellStyle name="Vejica 2 4 2 6 2 2 2 3 2" xfId="27999"/>
    <cellStyle name="Vejica 2 4 2 6 2 2 2 4" xfId="18099"/>
    <cellStyle name="Vejica 2 4 2 6 2 2 3" xfId="3981"/>
    <cellStyle name="Vejica 2 4 2 6 2 2 3 2" xfId="8207"/>
    <cellStyle name="Vejica 2 4 2 6 2 2 3 2 2" xfId="22365"/>
    <cellStyle name="Vejica 2 4 2 6 2 2 3 3" xfId="12433"/>
    <cellStyle name="Vejica 2 4 2 6 2 2 3 3 2" xfId="26591"/>
    <cellStyle name="Vejica 2 4 2 6 2 2 3 4" xfId="16691"/>
    <cellStyle name="Vejica 2 4 2 6 2 2 4" xfId="2573"/>
    <cellStyle name="Vejica 2 4 2 6 2 2 4 2" xfId="19515"/>
    <cellStyle name="Vejica 2 4 2 6 2 2 5" xfId="6799"/>
    <cellStyle name="Vejica 2 4 2 6 2 2 5 2" xfId="20957"/>
    <cellStyle name="Vejica 2 4 2 6 2 2 6" xfId="11025"/>
    <cellStyle name="Vejica 2 4 2 6 2 2 6 2" xfId="25183"/>
    <cellStyle name="Vejica 2 4 2 6 2 2 7" xfId="15283"/>
    <cellStyle name="Vejica 2 4 2 6 2 3" xfId="4685"/>
    <cellStyle name="Vejica 2 4 2 6 2 3 2" xfId="8911"/>
    <cellStyle name="Vejica 2 4 2 6 2 3 2 2" xfId="23069"/>
    <cellStyle name="Vejica 2 4 2 6 2 3 3" xfId="13137"/>
    <cellStyle name="Vejica 2 4 2 6 2 3 3 2" xfId="27295"/>
    <cellStyle name="Vejica 2 4 2 6 2 3 4" xfId="17395"/>
    <cellStyle name="Vejica 2 4 2 6 2 4" xfId="3277"/>
    <cellStyle name="Vejica 2 4 2 6 2 4 2" xfId="7503"/>
    <cellStyle name="Vejica 2 4 2 6 2 4 2 2" xfId="21661"/>
    <cellStyle name="Vejica 2 4 2 6 2 4 3" xfId="11729"/>
    <cellStyle name="Vejica 2 4 2 6 2 4 3 2" xfId="25887"/>
    <cellStyle name="Vejica 2 4 2 6 2 4 4" xfId="15987"/>
    <cellStyle name="Vejica 2 4 2 6 2 5" xfId="1869"/>
    <cellStyle name="Vejica 2 4 2 6 2 5 2" xfId="18811"/>
    <cellStyle name="Vejica 2 4 2 6 2 6" xfId="6095"/>
    <cellStyle name="Vejica 2 4 2 6 2 6 2" xfId="20253"/>
    <cellStyle name="Vejica 2 4 2 6 2 7" xfId="10321"/>
    <cellStyle name="Vejica 2 4 2 6 2 7 2" xfId="24479"/>
    <cellStyle name="Vejica 2 4 2 6 2 8" xfId="14579"/>
    <cellStyle name="Vejica 2 4 2 6 3" xfId="776"/>
    <cellStyle name="Vejica 2 4 2 6 3 2" xfId="5037"/>
    <cellStyle name="Vejica 2 4 2 6 3 2 2" xfId="9263"/>
    <cellStyle name="Vejica 2 4 2 6 3 2 2 2" xfId="23421"/>
    <cellStyle name="Vejica 2 4 2 6 3 2 3" xfId="13489"/>
    <cellStyle name="Vejica 2 4 2 6 3 2 3 2" xfId="27647"/>
    <cellStyle name="Vejica 2 4 2 6 3 2 4" xfId="17747"/>
    <cellStyle name="Vejica 2 4 2 6 3 3" xfId="3629"/>
    <cellStyle name="Vejica 2 4 2 6 3 3 2" xfId="7855"/>
    <cellStyle name="Vejica 2 4 2 6 3 3 2 2" xfId="22013"/>
    <cellStyle name="Vejica 2 4 2 6 3 3 3" xfId="12081"/>
    <cellStyle name="Vejica 2 4 2 6 3 3 3 2" xfId="26239"/>
    <cellStyle name="Vejica 2 4 2 6 3 3 4" xfId="16339"/>
    <cellStyle name="Vejica 2 4 2 6 3 4" xfId="2221"/>
    <cellStyle name="Vejica 2 4 2 6 3 4 2" xfId="19163"/>
    <cellStyle name="Vejica 2 4 2 6 3 5" xfId="6447"/>
    <cellStyle name="Vejica 2 4 2 6 3 5 2" xfId="20605"/>
    <cellStyle name="Vejica 2 4 2 6 3 6" xfId="10673"/>
    <cellStyle name="Vejica 2 4 2 6 3 6 2" xfId="24831"/>
    <cellStyle name="Vejica 2 4 2 6 3 7" xfId="14931"/>
    <cellStyle name="Vejica 2 4 2 6 4" xfId="4461"/>
    <cellStyle name="Vejica 2 4 2 6 4 2" xfId="8687"/>
    <cellStyle name="Vejica 2 4 2 6 4 2 2" xfId="22845"/>
    <cellStyle name="Vejica 2 4 2 6 4 3" xfId="12913"/>
    <cellStyle name="Vejica 2 4 2 6 4 3 2" xfId="27071"/>
    <cellStyle name="Vejica 2 4 2 6 4 4" xfId="17171"/>
    <cellStyle name="Vejica 2 4 2 6 5" xfId="3053"/>
    <cellStyle name="Vejica 2 4 2 6 5 2" xfId="7279"/>
    <cellStyle name="Vejica 2 4 2 6 5 2 2" xfId="21437"/>
    <cellStyle name="Vejica 2 4 2 6 5 3" xfId="11505"/>
    <cellStyle name="Vejica 2 4 2 6 5 3 2" xfId="25663"/>
    <cellStyle name="Vejica 2 4 2 6 5 4" xfId="15763"/>
    <cellStyle name="Vejica 2 4 2 6 6" xfId="1645"/>
    <cellStyle name="Vejica 2 4 2 6 6 2" xfId="18587"/>
    <cellStyle name="Vejica 2 4 2 6 7" xfId="5871"/>
    <cellStyle name="Vejica 2 4 2 6 7 2" xfId="20029"/>
    <cellStyle name="Vejica 2 4 2 6 8" xfId="10097"/>
    <cellStyle name="Vejica 2 4 2 6 8 2" xfId="24255"/>
    <cellStyle name="Vejica 2 4 2 6 9" xfId="14355"/>
    <cellStyle name="Vejica 2 4 2 7" xfId="354"/>
    <cellStyle name="Vejica 2 4 2 7 2" xfId="706"/>
    <cellStyle name="Vejica 2 4 2 7 2 2" xfId="1410"/>
    <cellStyle name="Vejica 2 4 2 7 2 2 2" xfId="5671"/>
    <cellStyle name="Vejica 2 4 2 7 2 2 2 2" xfId="9897"/>
    <cellStyle name="Vejica 2 4 2 7 2 2 2 2 2" xfId="24055"/>
    <cellStyle name="Vejica 2 4 2 7 2 2 2 3" xfId="14123"/>
    <cellStyle name="Vejica 2 4 2 7 2 2 2 3 2" xfId="28281"/>
    <cellStyle name="Vejica 2 4 2 7 2 2 2 4" xfId="18381"/>
    <cellStyle name="Vejica 2 4 2 7 2 2 3" xfId="4263"/>
    <cellStyle name="Vejica 2 4 2 7 2 2 3 2" xfId="8489"/>
    <cellStyle name="Vejica 2 4 2 7 2 2 3 2 2" xfId="22647"/>
    <cellStyle name="Vejica 2 4 2 7 2 2 3 3" xfId="12715"/>
    <cellStyle name="Vejica 2 4 2 7 2 2 3 3 2" xfId="26873"/>
    <cellStyle name="Vejica 2 4 2 7 2 2 3 4" xfId="16973"/>
    <cellStyle name="Vejica 2 4 2 7 2 2 4" xfId="2855"/>
    <cellStyle name="Vejica 2 4 2 7 2 2 4 2" xfId="19797"/>
    <cellStyle name="Vejica 2 4 2 7 2 2 5" xfId="7081"/>
    <cellStyle name="Vejica 2 4 2 7 2 2 5 2" xfId="21239"/>
    <cellStyle name="Vejica 2 4 2 7 2 2 6" xfId="11307"/>
    <cellStyle name="Vejica 2 4 2 7 2 2 6 2" xfId="25465"/>
    <cellStyle name="Vejica 2 4 2 7 2 2 7" xfId="15565"/>
    <cellStyle name="Vejica 2 4 2 7 2 3" xfId="4967"/>
    <cellStyle name="Vejica 2 4 2 7 2 3 2" xfId="9193"/>
    <cellStyle name="Vejica 2 4 2 7 2 3 2 2" xfId="23351"/>
    <cellStyle name="Vejica 2 4 2 7 2 3 3" xfId="13419"/>
    <cellStyle name="Vejica 2 4 2 7 2 3 3 2" xfId="27577"/>
    <cellStyle name="Vejica 2 4 2 7 2 3 4" xfId="17677"/>
    <cellStyle name="Vejica 2 4 2 7 2 4" xfId="3559"/>
    <cellStyle name="Vejica 2 4 2 7 2 4 2" xfId="7785"/>
    <cellStyle name="Vejica 2 4 2 7 2 4 2 2" xfId="21943"/>
    <cellStyle name="Vejica 2 4 2 7 2 4 3" xfId="12011"/>
    <cellStyle name="Vejica 2 4 2 7 2 4 3 2" xfId="26169"/>
    <cellStyle name="Vejica 2 4 2 7 2 4 4" xfId="16269"/>
    <cellStyle name="Vejica 2 4 2 7 2 5" xfId="2151"/>
    <cellStyle name="Vejica 2 4 2 7 2 5 2" xfId="19093"/>
    <cellStyle name="Vejica 2 4 2 7 2 6" xfId="6377"/>
    <cellStyle name="Vejica 2 4 2 7 2 6 2" xfId="20535"/>
    <cellStyle name="Vejica 2 4 2 7 2 7" xfId="10603"/>
    <cellStyle name="Vejica 2 4 2 7 2 7 2" xfId="24761"/>
    <cellStyle name="Vejica 2 4 2 7 2 8" xfId="14861"/>
    <cellStyle name="Vejica 2 4 2 7 3" xfId="1058"/>
    <cellStyle name="Vejica 2 4 2 7 3 2" xfId="5319"/>
    <cellStyle name="Vejica 2 4 2 7 3 2 2" xfId="9545"/>
    <cellStyle name="Vejica 2 4 2 7 3 2 2 2" xfId="23703"/>
    <cellStyle name="Vejica 2 4 2 7 3 2 3" xfId="13771"/>
    <cellStyle name="Vejica 2 4 2 7 3 2 3 2" xfId="27929"/>
    <cellStyle name="Vejica 2 4 2 7 3 2 4" xfId="18029"/>
    <cellStyle name="Vejica 2 4 2 7 3 3" xfId="3911"/>
    <cellStyle name="Vejica 2 4 2 7 3 3 2" xfId="8137"/>
    <cellStyle name="Vejica 2 4 2 7 3 3 2 2" xfId="22295"/>
    <cellStyle name="Vejica 2 4 2 7 3 3 3" xfId="12363"/>
    <cellStyle name="Vejica 2 4 2 7 3 3 3 2" xfId="26521"/>
    <cellStyle name="Vejica 2 4 2 7 3 3 4" xfId="16621"/>
    <cellStyle name="Vejica 2 4 2 7 3 4" xfId="2503"/>
    <cellStyle name="Vejica 2 4 2 7 3 4 2" xfId="19445"/>
    <cellStyle name="Vejica 2 4 2 7 3 5" xfId="6729"/>
    <cellStyle name="Vejica 2 4 2 7 3 5 2" xfId="20887"/>
    <cellStyle name="Vejica 2 4 2 7 3 6" xfId="10955"/>
    <cellStyle name="Vejica 2 4 2 7 3 6 2" xfId="25113"/>
    <cellStyle name="Vejica 2 4 2 7 3 7" xfId="15213"/>
    <cellStyle name="Vejica 2 4 2 7 4" xfId="4615"/>
    <cellStyle name="Vejica 2 4 2 7 4 2" xfId="8841"/>
    <cellStyle name="Vejica 2 4 2 7 4 2 2" xfId="22999"/>
    <cellStyle name="Vejica 2 4 2 7 4 3" xfId="13067"/>
    <cellStyle name="Vejica 2 4 2 7 4 3 2" xfId="27225"/>
    <cellStyle name="Vejica 2 4 2 7 4 4" xfId="17325"/>
    <cellStyle name="Vejica 2 4 2 7 5" xfId="3207"/>
    <cellStyle name="Vejica 2 4 2 7 5 2" xfId="7433"/>
    <cellStyle name="Vejica 2 4 2 7 5 2 2" xfId="21591"/>
    <cellStyle name="Vejica 2 4 2 7 5 3" xfId="11659"/>
    <cellStyle name="Vejica 2 4 2 7 5 3 2" xfId="25817"/>
    <cellStyle name="Vejica 2 4 2 7 5 4" xfId="15917"/>
    <cellStyle name="Vejica 2 4 2 7 6" xfId="1799"/>
    <cellStyle name="Vejica 2 4 2 7 6 2" xfId="18741"/>
    <cellStyle name="Vejica 2 4 2 7 7" xfId="6025"/>
    <cellStyle name="Vejica 2 4 2 7 7 2" xfId="20183"/>
    <cellStyle name="Vejica 2 4 2 7 8" xfId="10251"/>
    <cellStyle name="Vejica 2 4 2 7 8 2" xfId="24409"/>
    <cellStyle name="Vejica 2 4 2 7 9" xfId="14509"/>
    <cellStyle name="Vejica 2 4 2 8" xfId="392"/>
    <cellStyle name="Vejica 2 4 2 8 2" xfId="1096"/>
    <cellStyle name="Vejica 2 4 2 8 2 2" xfId="5357"/>
    <cellStyle name="Vejica 2 4 2 8 2 2 2" xfId="9583"/>
    <cellStyle name="Vejica 2 4 2 8 2 2 2 2" xfId="23741"/>
    <cellStyle name="Vejica 2 4 2 8 2 2 3" xfId="13809"/>
    <cellStyle name="Vejica 2 4 2 8 2 2 3 2" xfId="27967"/>
    <cellStyle name="Vejica 2 4 2 8 2 2 4" xfId="18067"/>
    <cellStyle name="Vejica 2 4 2 8 2 3" xfId="3949"/>
    <cellStyle name="Vejica 2 4 2 8 2 3 2" xfId="8175"/>
    <cellStyle name="Vejica 2 4 2 8 2 3 2 2" xfId="22333"/>
    <cellStyle name="Vejica 2 4 2 8 2 3 3" xfId="12401"/>
    <cellStyle name="Vejica 2 4 2 8 2 3 3 2" xfId="26559"/>
    <cellStyle name="Vejica 2 4 2 8 2 3 4" xfId="16659"/>
    <cellStyle name="Vejica 2 4 2 8 2 4" xfId="2541"/>
    <cellStyle name="Vejica 2 4 2 8 2 4 2" xfId="19483"/>
    <cellStyle name="Vejica 2 4 2 8 2 5" xfId="6767"/>
    <cellStyle name="Vejica 2 4 2 8 2 5 2" xfId="20925"/>
    <cellStyle name="Vejica 2 4 2 8 2 6" xfId="10993"/>
    <cellStyle name="Vejica 2 4 2 8 2 6 2" xfId="25151"/>
    <cellStyle name="Vejica 2 4 2 8 2 7" xfId="15251"/>
    <cellStyle name="Vejica 2 4 2 8 3" xfId="4653"/>
    <cellStyle name="Vejica 2 4 2 8 3 2" xfId="8879"/>
    <cellStyle name="Vejica 2 4 2 8 3 2 2" xfId="23037"/>
    <cellStyle name="Vejica 2 4 2 8 3 3" xfId="13105"/>
    <cellStyle name="Vejica 2 4 2 8 3 3 2" xfId="27263"/>
    <cellStyle name="Vejica 2 4 2 8 3 4" xfId="17363"/>
    <cellStyle name="Vejica 2 4 2 8 4" xfId="3245"/>
    <cellStyle name="Vejica 2 4 2 8 4 2" xfId="7471"/>
    <cellStyle name="Vejica 2 4 2 8 4 2 2" xfId="21629"/>
    <cellStyle name="Vejica 2 4 2 8 4 3" xfId="11697"/>
    <cellStyle name="Vejica 2 4 2 8 4 3 2" xfId="25855"/>
    <cellStyle name="Vejica 2 4 2 8 4 4" xfId="15955"/>
    <cellStyle name="Vejica 2 4 2 8 5" xfId="1837"/>
    <cellStyle name="Vejica 2 4 2 8 5 2" xfId="18779"/>
    <cellStyle name="Vejica 2 4 2 8 6" xfId="6063"/>
    <cellStyle name="Vejica 2 4 2 8 6 2" xfId="20221"/>
    <cellStyle name="Vejica 2 4 2 8 7" xfId="10289"/>
    <cellStyle name="Vejica 2 4 2 8 7 2" xfId="24447"/>
    <cellStyle name="Vejica 2 4 2 8 8" xfId="14547"/>
    <cellStyle name="Vejica 2 4 2 9" xfId="744"/>
    <cellStyle name="Vejica 2 4 2 9 2" xfId="5005"/>
    <cellStyle name="Vejica 2 4 2 9 2 2" xfId="9231"/>
    <cellStyle name="Vejica 2 4 2 9 2 2 2" xfId="23389"/>
    <cellStyle name="Vejica 2 4 2 9 2 3" xfId="13457"/>
    <cellStyle name="Vejica 2 4 2 9 2 3 2" xfId="27615"/>
    <cellStyle name="Vejica 2 4 2 9 2 4" xfId="17715"/>
    <cellStyle name="Vejica 2 4 2 9 3" xfId="3597"/>
    <cellStyle name="Vejica 2 4 2 9 3 2" xfId="7823"/>
    <cellStyle name="Vejica 2 4 2 9 3 2 2" xfId="21981"/>
    <cellStyle name="Vejica 2 4 2 9 3 3" xfId="12049"/>
    <cellStyle name="Vejica 2 4 2 9 3 3 2" xfId="26207"/>
    <cellStyle name="Vejica 2 4 2 9 3 4" xfId="16307"/>
    <cellStyle name="Vejica 2 4 2 9 4" xfId="2189"/>
    <cellStyle name="Vejica 2 4 2 9 4 2" xfId="19131"/>
    <cellStyle name="Vejica 2 4 2 9 5" xfId="6415"/>
    <cellStyle name="Vejica 2 4 2 9 5 2" xfId="20573"/>
    <cellStyle name="Vejica 2 4 2 9 6" xfId="10641"/>
    <cellStyle name="Vejica 2 4 2 9 6 2" xfId="24799"/>
    <cellStyle name="Vejica 2 4 2 9 7" xfId="14899"/>
    <cellStyle name="Vejica 2 4 3" xfId="90"/>
    <cellStyle name="Vejica 2 4 3 10" xfId="9956"/>
    <cellStyle name="Vejica 2 4 3 10 2" xfId="24114"/>
    <cellStyle name="Vejica 2 4 3 11" xfId="14214"/>
    <cellStyle name="Vejica 2 4 3 2" xfId="250"/>
    <cellStyle name="Vejica 2 4 3 2 2" xfId="603"/>
    <cellStyle name="Vejica 2 4 3 2 2 2" xfId="1307"/>
    <cellStyle name="Vejica 2 4 3 2 2 2 2" xfId="5568"/>
    <cellStyle name="Vejica 2 4 3 2 2 2 2 2" xfId="9794"/>
    <cellStyle name="Vejica 2 4 3 2 2 2 2 2 2" xfId="23952"/>
    <cellStyle name="Vejica 2 4 3 2 2 2 2 3" xfId="14020"/>
    <cellStyle name="Vejica 2 4 3 2 2 2 2 3 2" xfId="28178"/>
    <cellStyle name="Vejica 2 4 3 2 2 2 2 4" xfId="18278"/>
    <cellStyle name="Vejica 2 4 3 2 2 2 3" xfId="4160"/>
    <cellStyle name="Vejica 2 4 3 2 2 2 3 2" xfId="8386"/>
    <cellStyle name="Vejica 2 4 3 2 2 2 3 2 2" xfId="22544"/>
    <cellStyle name="Vejica 2 4 3 2 2 2 3 3" xfId="12612"/>
    <cellStyle name="Vejica 2 4 3 2 2 2 3 3 2" xfId="26770"/>
    <cellStyle name="Vejica 2 4 3 2 2 2 3 4" xfId="16870"/>
    <cellStyle name="Vejica 2 4 3 2 2 2 4" xfId="2752"/>
    <cellStyle name="Vejica 2 4 3 2 2 2 4 2" xfId="19694"/>
    <cellStyle name="Vejica 2 4 3 2 2 2 5" xfId="6978"/>
    <cellStyle name="Vejica 2 4 3 2 2 2 5 2" xfId="21136"/>
    <cellStyle name="Vejica 2 4 3 2 2 2 6" xfId="11204"/>
    <cellStyle name="Vejica 2 4 3 2 2 2 6 2" xfId="25362"/>
    <cellStyle name="Vejica 2 4 3 2 2 2 7" xfId="15462"/>
    <cellStyle name="Vejica 2 4 3 2 2 3" xfId="4864"/>
    <cellStyle name="Vejica 2 4 3 2 2 3 2" xfId="9090"/>
    <cellStyle name="Vejica 2 4 3 2 2 3 2 2" xfId="23248"/>
    <cellStyle name="Vejica 2 4 3 2 2 3 3" xfId="13316"/>
    <cellStyle name="Vejica 2 4 3 2 2 3 3 2" xfId="27474"/>
    <cellStyle name="Vejica 2 4 3 2 2 3 4" xfId="17574"/>
    <cellStyle name="Vejica 2 4 3 2 2 4" xfId="3456"/>
    <cellStyle name="Vejica 2 4 3 2 2 4 2" xfId="7682"/>
    <cellStyle name="Vejica 2 4 3 2 2 4 2 2" xfId="21840"/>
    <cellStyle name="Vejica 2 4 3 2 2 4 3" xfId="11908"/>
    <cellStyle name="Vejica 2 4 3 2 2 4 3 2" xfId="26066"/>
    <cellStyle name="Vejica 2 4 3 2 2 4 4" xfId="16166"/>
    <cellStyle name="Vejica 2 4 3 2 2 5" xfId="2048"/>
    <cellStyle name="Vejica 2 4 3 2 2 5 2" xfId="18990"/>
    <cellStyle name="Vejica 2 4 3 2 2 6" xfId="6274"/>
    <cellStyle name="Vejica 2 4 3 2 2 6 2" xfId="20432"/>
    <cellStyle name="Vejica 2 4 3 2 2 7" xfId="10500"/>
    <cellStyle name="Vejica 2 4 3 2 2 7 2" xfId="24658"/>
    <cellStyle name="Vejica 2 4 3 2 2 8" xfId="14758"/>
    <cellStyle name="Vejica 2 4 3 2 3" xfId="955"/>
    <cellStyle name="Vejica 2 4 3 2 3 2" xfId="5216"/>
    <cellStyle name="Vejica 2 4 3 2 3 2 2" xfId="9442"/>
    <cellStyle name="Vejica 2 4 3 2 3 2 2 2" xfId="23600"/>
    <cellStyle name="Vejica 2 4 3 2 3 2 3" xfId="13668"/>
    <cellStyle name="Vejica 2 4 3 2 3 2 3 2" xfId="27826"/>
    <cellStyle name="Vejica 2 4 3 2 3 2 4" xfId="17926"/>
    <cellStyle name="Vejica 2 4 3 2 3 3" xfId="3808"/>
    <cellStyle name="Vejica 2 4 3 2 3 3 2" xfId="8034"/>
    <cellStyle name="Vejica 2 4 3 2 3 3 2 2" xfId="22192"/>
    <cellStyle name="Vejica 2 4 3 2 3 3 3" xfId="12260"/>
    <cellStyle name="Vejica 2 4 3 2 3 3 3 2" xfId="26418"/>
    <cellStyle name="Vejica 2 4 3 2 3 3 4" xfId="16518"/>
    <cellStyle name="Vejica 2 4 3 2 3 4" xfId="2400"/>
    <cellStyle name="Vejica 2 4 3 2 3 4 2" xfId="19342"/>
    <cellStyle name="Vejica 2 4 3 2 3 5" xfId="6626"/>
    <cellStyle name="Vejica 2 4 3 2 3 5 2" xfId="20784"/>
    <cellStyle name="Vejica 2 4 3 2 3 6" xfId="10852"/>
    <cellStyle name="Vejica 2 4 3 2 3 6 2" xfId="25010"/>
    <cellStyle name="Vejica 2 4 3 2 3 7" xfId="15110"/>
    <cellStyle name="Vejica 2 4 3 2 4" xfId="4512"/>
    <cellStyle name="Vejica 2 4 3 2 4 2" xfId="8738"/>
    <cellStyle name="Vejica 2 4 3 2 4 2 2" xfId="22896"/>
    <cellStyle name="Vejica 2 4 3 2 4 3" xfId="12964"/>
    <cellStyle name="Vejica 2 4 3 2 4 3 2" xfId="27122"/>
    <cellStyle name="Vejica 2 4 3 2 4 4" xfId="17222"/>
    <cellStyle name="Vejica 2 4 3 2 5" xfId="3104"/>
    <cellStyle name="Vejica 2 4 3 2 5 2" xfId="7330"/>
    <cellStyle name="Vejica 2 4 3 2 5 2 2" xfId="21488"/>
    <cellStyle name="Vejica 2 4 3 2 5 3" xfId="11556"/>
    <cellStyle name="Vejica 2 4 3 2 5 3 2" xfId="25714"/>
    <cellStyle name="Vejica 2 4 3 2 5 4" xfId="15814"/>
    <cellStyle name="Vejica 2 4 3 2 6" xfId="1696"/>
    <cellStyle name="Vejica 2 4 3 2 6 2" xfId="18638"/>
    <cellStyle name="Vejica 2 4 3 2 7" xfId="5922"/>
    <cellStyle name="Vejica 2 4 3 2 7 2" xfId="20080"/>
    <cellStyle name="Vejica 2 4 3 2 8" xfId="10148"/>
    <cellStyle name="Vejica 2 4 3 2 8 2" xfId="24306"/>
    <cellStyle name="Vejica 2 4 3 2 9" xfId="14406"/>
    <cellStyle name="Vejica 2 4 3 3" xfId="320"/>
    <cellStyle name="Vejica 2 4 3 3 2" xfId="672"/>
    <cellStyle name="Vejica 2 4 3 3 2 2" xfId="1376"/>
    <cellStyle name="Vejica 2 4 3 3 2 2 2" xfId="5637"/>
    <cellStyle name="Vejica 2 4 3 3 2 2 2 2" xfId="9863"/>
    <cellStyle name="Vejica 2 4 3 3 2 2 2 2 2" xfId="24021"/>
    <cellStyle name="Vejica 2 4 3 3 2 2 2 3" xfId="14089"/>
    <cellStyle name="Vejica 2 4 3 3 2 2 2 3 2" xfId="28247"/>
    <cellStyle name="Vejica 2 4 3 3 2 2 2 4" xfId="18347"/>
    <cellStyle name="Vejica 2 4 3 3 2 2 3" xfId="4229"/>
    <cellStyle name="Vejica 2 4 3 3 2 2 3 2" xfId="8455"/>
    <cellStyle name="Vejica 2 4 3 3 2 2 3 2 2" xfId="22613"/>
    <cellStyle name="Vejica 2 4 3 3 2 2 3 3" xfId="12681"/>
    <cellStyle name="Vejica 2 4 3 3 2 2 3 3 2" xfId="26839"/>
    <cellStyle name="Vejica 2 4 3 3 2 2 3 4" xfId="16939"/>
    <cellStyle name="Vejica 2 4 3 3 2 2 4" xfId="2821"/>
    <cellStyle name="Vejica 2 4 3 3 2 2 4 2" xfId="19763"/>
    <cellStyle name="Vejica 2 4 3 3 2 2 5" xfId="7047"/>
    <cellStyle name="Vejica 2 4 3 3 2 2 5 2" xfId="21205"/>
    <cellStyle name="Vejica 2 4 3 3 2 2 6" xfId="11273"/>
    <cellStyle name="Vejica 2 4 3 3 2 2 6 2" xfId="25431"/>
    <cellStyle name="Vejica 2 4 3 3 2 2 7" xfId="15531"/>
    <cellStyle name="Vejica 2 4 3 3 2 3" xfId="4933"/>
    <cellStyle name="Vejica 2 4 3 3 2 3 2" xfId="9159"/>
    <cellStyle name="Vejica 2 4 3 3 2 3 2 2" xfId="23317"/>
    <cellStyle name="Vejica 2 4 3 3 2 3 3" xfId="13385"/>
    <cellStyle name="Vejica 2 4 3 3 2 3 3 2" xfId="27543"/>
    <cellStyle name="Vejica 2 4 3 3 2 3 4" xfId="17643"/>
    <cellStyle name="Vejica 2 4 3 3 2 4" xfId="3525"/>
    <cellStyle name="Vejica 2 4 3 3 2 4 2" xfId="7751"/>
    <cellStyle name="Vejica 2 4 3 3 2 4 2 2" xfId="21909"/>
    <cellStyle name="Vejica 2 4 3 3 2 4 3" xfId="11977"/>
    <cellStyle name="Vejica 2 4 3 3 2 4 3 2" xfId="26135"/>
    <cellStyle name="Vejica 2 4 3 3 2 4 4" xfId="16235"/>
    <cellStyle name="Vejica 2 4 3 3 2 5" xfId="2117"/>
    <cellStyle name="Vejica 2 4 3 3 2 5 2" xfId="19059"/>
    <cellStyle name="Vejica 2 4 3 3 2 6" xfId="6343"/>
    <cellStyle name="Vejica 2 4 3 3 2 6 2" xfId="20501"/>
    <cellStyle name="Vejica 2 4 3 3 2 7" xfId="10569"/>
    <cellStyle name="Vejica 2 4 3 3 2 7 2" xfId="24727"/>
    <cellStyle name="Vejica 2 4 3 3 2 8" xfId="14827"/>
    <cellStyle name="Vejica 2 4 3 3 3" xfId="1024"/>
    <cellStyle name="Vejica 2 4 3 3 3 2" xfId="5285"/>
    <cellStyle name="Vejica 2 4 3 3 3 2 2" xfId="9511"/>
    <cellStyle name="Vejica 2 4 3 3 3 2 2 2" xfId="23669"/>
    <cellStyle name="Vejica 2 4 3 3 3 2 3" xfId="13737"/>
    <cellStyle name="Vejica 2 4 3 3 3 2 3 2" xfId="27895"/>
    <cellStyle name="Vejica 2 4 3 3 3 2 4" xfId="17995"/>
    <cellStyle name="Vejica 2 4 3 3 3 3" xfId="3877"/>
    <cellStyle name="Vejica 2 4 3 3 3 3 2" xfId="8103"/>
    <cellStyle name="Vejica 2 4 3 3 3 3 2 2" xfId="22261"/>
    <cellStyle name="Vejica 2 4 3 3 3 3 3" xfId="12329"/>
    <cellStyle name="Vejica 2 4 3 3 3 3 3 2" xfId="26487"/>
    <cellStyle name="Vejica 2 4 3 3 3 3 4" xfId="16587"/>
    <cellStyle name="Vejica 2 4 3 3 3 4" xfId="2469"/>
    <cellStyle name="Vejica 2 4 3 3 3 4 2" xfId="19411"/>
    <cellStyle name="Vejica 2 4 3 3 3 5" xfId="6695"/>
    <cellStyle name="Vejica 2 4 3 3 3 5 2" xfId="20853"/>
    <cellStyle name="Vejica 2 4 3 3 3 6" xfId="10921"/>
    <cellStyle name="Vejica 2 4 3 3 3 6 2" xfId="25079"/>
    <cellStyle name="Vejica 2 4 3 3 3 7" xfId="15179"/>
    <cellStyle name="Vejica 2 4 3 3 4" xfId="4581"/>
    <cellStyle name="Vejica 2 4 3 3 4 2" xfId="8807"/>
    <cellStyle name="Vejica 2 4 3 3 4 2 2" xfId="22965"/>
    <cellStyle name="Vejica 2 4 3 3 4 3" xfId="13033"/>
    <cellStyle name="Vejica 2 4 3 3 4 3 2" xfId="27191"/>
    <cellStyle name="Vejica 2 4 3 3 4 4" xfId="17291"/>
    <cellStyle name="Vejica 2 4 3 3 5" xfId="3173"/>
    <cellStyle name="Vejica 2 4 3 3 5 2" xfId="7399"/>
    <cellStyle name="Vejica 2 4 3 3 5 2 2" xfId="21557"/>
    <cellStyle name="Vejica 2 4 3 3 5 3" xfId="11625"/>
    <cellStyle name="Vejica 2 4 3 3 5 3 2" xfId="25783"/>
    <cellStyle name="Vejica 2 4 3 3 5 4" xfId="15883"/>
    <cellStyle name="Vejica 2 4 3 3 6" xfId="1765"/>
    <cellStyle name="Vejica 2 4 3 3 6 2" xfId="18707"/>
    <cellStyle name="Vejica 2 4 3 3 7" xfId="5991"/>
    <cellStyle name="Vejica 2 4 3 3 7 2" xfId="20149"/>
    <cellStyle name="Vejica 2 4 3 3 8" xfId="10217"/>
    <cellStyle name="Vejica 2 4 3 3 8 2" xfId="24375"/>
    <cellStyle name="Vejica 2 4 3 3 9" xfId="14475"/>
    <cellStyle name="Vejica 2 4 3 4" xfId="475"/>
    <cellStyle name="Vejica 2 4 3 4 2" xfId="1179"/>
    <cellStyle name="Vejica 2 4 3 4 2 2" xfId="5440"/>
    <cellStyle name="Vejica 2 4 3 4 2 2 2" xfId="9666"/>
    <cellStyle name="Vejica 2 4 3 4 2 2 2 2" xfId="23824"/>
    <cellStyle name="Vejica 2 4 3 4 2 2 3" xfId="13892"/>
    <cellStyle name="Vejica 2 4 3 4 2 2 3 2" xfId="28050"/>
    <cellStyle name="Vejica 2 4 3 4 2 2 4" xfId="18150"/>
    <cellStyle name="Vejica 2 4 3 4 2 3" xfId="4032"/>
    <cellStyle name="Vejica 2 4 3 4 2 3 2" xfId="8258"/>
    <cellStyle name="Vejica 2 4 3 4 2 3 2 2" xfId="22416"/>
    <cellStyle name="Vejica 2 4 3 4 2 3 3" xfId="12484"/>
    <cellStyle name="Vejica 2 4 3 4 2 3 3 2" xfId="26642"/>
    <cellStyle name="Vejica 2 4 3 4 2 3 4" xfId="16742"/>
    <cellStyle name="Vejica 2 4 3 4 2 4" xfId="2624"/>
    <cellStyle name="Vejica 2 4 3 4 2 4 2" xfId="19566"/>
    <cellStyle name="Vejica 2 4 3 4 2 5" xfId="6850"/>
    <cellStyle name="Vejica 2 4 3 4 2 5 2" xfId="21008"/>
    <cellStyle name="Vejica 2 4 3 4 2 6" xfId="11076"/>
    <cellStyle name="Vejica 2 4 3 4 2 6 2" xfId="25234"/>
    <cellStyle name="Vejica 2 4 3 4 2 7" xfId="15334"/>
    <cellStyle name="Vejica 2 4 3 4 3" xfId="4736"/>
    <cellStyle name="Vejica 2 4 3 4 3 2" xfId="8962"/>
    <cellStyle name="Vejica 2 4 3 4 3 2 2" xfId="23120"/>
    <cellStyle name="Vejica 2 4 3 4 3 3" xfId="13188"/>
    <cellStyle name="Vejica 2 4 3 4 3 3 2" xfId="27346"/>
    <cellStyle name="Vejica 2 4 3 4 3 4" xfId="17446"/>
    <cellStyle name="Vejica 2 4 3 4 4" xfId="3328"/>
    <cellStyle name="Vejica 2 4 3 4 4 2" xfId="7554"/>
    <cellStyle name="Vejica 2 4 3 4 4 2 2" xfId="21712"/>
    <cellStyle name="Vejica 2 4 3 4 4 3" xfId="11780"/>
    <cellStyle name="Vejica 2 4 3 4 4 3 2" xfId="25938"/>
    <cellStyle name="Vejica 2 4 3 4 4 4" xfId="16038"/>
    <cellStyle name="Vejica 2 4 3 4 5" xfId="1920"/>
    <cellStyle name="Vejica 2 4 3 4 5 2" xfId="18862"/>
    <cellStyle name="Vejica 2 4 3 4 6" xfId="6146"/>
    <cellStyle name="Vejica 2 4 3 4 6 2" xfId="20304"/>
    <cellStyle name="Vejica 2 4 3 4 7" xfId="10372"/>
    <cellStyle name="Vejica 2 4 3 4 7 2" xfId="24530"/>
    <cellStyle name="Vejica 2 4 3 4 8" xfId="14630"/>
    <cellStyle name="Vejica 2 4 3 5" xfId="827"/>
    <cellStyle name="Vejica 2 4 3 5 2" xfId="5088"/>
    <cellStyle name="Vejica 2 4 3 5 2 2" xfId="9314"/>
    <cellStyle name="Vejica 2 4 3 5 2 2 2" xfId="23472"/>
    <cellStyle name="Vejica 2 4 3 5 2 3" xfId="13540"/>
    <cellStyle name="Vejica 2 4 3 5 2 3 2" xfId="27698"/>
    <cellStyle name="Vejica 2 4 3 5 2 4" xfId="17798"/>
    <cellStyle name="Vejica 2 4 3 5 3" xfId="3680"/>
    <cellStyle name="Vejica 2 4 3 5 3 2" xfId="7906"/>
    <cellStyle name="Vejica 2 4 3 5 3 2 2" xfId="22064"/>
    <cellStyle name="Vejica 2 4 3 5 3 3" xfId="12132"/>
    <cellStyle name="Vejica 2 4 3 5 3 3 2" xfId="26290"/>
    <cellStyle name="Vejica 2 4 3 5 3 4" xfId="16390"/>
    <cellStyle name="Vejica 2 4 3 5 4" xfId="2272"/>
    <cellStyle name="Vejica 2 4 3 5 4 2" xfId="19214"/>
    <cellStyle name="Vejica 2 4 3 5 5" xfId="6498"/>
    <cellStyle name="Vejica 2 4 3 5 5 2" xfId="20656"/>
    <cellStyle name="Vejica 2 4 3 5 6" xfId="10724"/>
    <cellStyle name="Vejica 2 4 3 5 6 2" xfId="24882"/>
    <cellStyle name="Vejica 2 4 3 5 7" xfId="14982"/>
    <cellStyle name="Vejica 2 4 3 6" xfId="4352"/>
    <cellStyle name="Vejica 2 4 3 6 2" xfId="8578"/>
    <cellStyle name="Vejica 2 4 3 6 2 2" xfId="22736"/>
    <cellStyle name="Vejica 2 4 3 6 3" xfId="12804"/>
    <cellStyle name="Vejica 2 4 3 6 3 2" xfId="26962"/>
    <cellStyle name="Vejica 2 4 3 6 4" xfId="17062"/>
    <cellStyle name="Vejica 2 4 3 7" xfId="2944"/>
    <cellStyle name="Vejica 2 4 3 7 2" xfId="7170"/>
    <cellStyle name="Vejica 2 4 3 7 2 2" xfId="21328"/>
    <cellStyle name="Vejica 2 4 3 7 3" xfId="11396"/>
    <cellStyle name="Vejica 2 4 3 7 3 2" xfId="25554"/>
    <cellStyle name="Vejica 2 4 3 7 4" xfId="15654"/>
    <cellStyle name="Vejica 2 4 3 8" xfId="1504"/>
    <cellStyle name="Vejica 2 4 3 8 2" xfId="18446"/>
    <cellStyle name="Vejica 2 4 3 9" xfId="5730"/>
    <cellStyle name="Vejica 2 4 3 9 2" xfId="19888"/>
    <cellStyle name="Vejica 2 4 4" xfId="122"/>
    <cellStyle name="Vejica 2 4 4 10" xfId="14278"/>
    <cellStyle name="Vejica 2 4 4 2" xfId="282"/>
    <cellStyle name="Vejica 2 4 4 2 2" xfId="635"/>
    <cellStyle name="Vejica 2 4 4 2 2 2" xfId="1339"/>
    <cellStyle name="Vejica 2 4 4 2 2 2 2" xfId="5600"/>
    <cellStyle name="Vejica 2 4 4 2 2 2 2 2" xfId="9826"/>
    <cellStyle name="Vejica 2 4 4 2 2 2 2 2 2" xfId="23984"/>
    <cellStyle name="Vejica 2 4 4 2 2 2 2 3" xfId="14052"/>
    <cellStyle name="Vejica 2 4 4 2 2 2 2 3 2" xfId="28210"/>
    <cellStyle name="Vejica 2 4 4 2 2 2 2 4" xfId="18310"/>
    <cellStyle name="Vejica 2 4 4 2 2 2 3" xfId="4192"/>
    <cellStyle name="Vejica 2 4 4 2 2 2 3 2" xfId="8418"/>
    <cellStyle name="Vejica 2 4 4 2 2 2 3 2 2" xfId="22576"/>
    <cellStyle name="Vejica 2 4 4 2 2 2 3 3" xfId="12644"/>
    <cellStyle name="Vejica 2 4 4 2 2 2 3 3 2" xfId="26802"/>
    <cellStyle name="Vejica 2 4 4 2 2 2 3 4" xfId="16902"/>
    <cellStyle name="Vejica 2 4 4 2 2 2 4" xfId="2784"/>
    <cellStyle name="Vejica 2 4 4 2 2 2 4 2" xfId="19726"/>
    <cellStyle name="Vejica 2 4 4 2 2 2 5" xfId="7010"/>
    <cellStyle name="Vejica 2 4 4 2 2 2 5 2" xfId="21168"/>
    <cellStyle name="Vejica 2 4 4 2 2 2 6" xfId="11236"/>
    <cellStyle name="Vejica 2 4 4 2 2 2 6 2" xfId="25394"/>
    <cellStyle name="Vejica 2 4 4 2 2 2 7" xfId="15494"/>
    <cellStyle name="Vejica 2 4 4 2 2 3" xfId="4896"/>
    <cellStyle name="Vejica 2 4 4 2 2 3 2" xfId="9122"/>
    <cellStyle name="Vejica 2 4 4 2 2 3 2 2" xfId="23280"/>
    <cellStyle name="Vejica 2 4 4 2 2 3 3" xfId="13348"/>
    <cellStyle name="Vejica 2 4 4 2 2 3 3 2" xfId="27506"/>
    <cellStyle name="Vejica 2 4 4 2 2 3 4" xfId="17606"/>
    <cellStyle name="Vejica 2 4 4 2 2 4" xfId="3488"/>
    <cellStyle name="Vejica 2 4 4 2 2 4 2" xfId="7714"/>
    <cellStyle name="Vejica 2 4 4 2 2 4 2 2" xfId="21872"/>
    <cellStyle name="Vejica 2 4 4 2 2 4 3" xfId="11940"/>
    <cellStyle name="Vejica 2 4 4 2 2 4 3 2" xfId="26098"/>
    <cellStyle name="Vejica 2 4 4 2 2 4 4" xfId="16198"/>
    <cellStyle name="Vejica 2 4 4 2 2 5" xfId="2080"/>
    <cellStyle name="Vejica 2 4 4 2 2 5 2" xfId="19022"/>
    <cellStyle name="Vejica 2 4 4 2 2 6" xfId="6306"/>
    <cellStyle name="Vejica 2 4 4 2 2 6 2" xfId="20464"/>
    <cellStyle name="Vejica 2 4 4 2 2 7" xfId="10532"/>
    <cellStyle name="Vejica 2 4 4 2 2 7 2" xfId="24690"/>
    <cellStyle name="Vejica 2 4 4 2 2 8" xfId="14790"/>
    <cellStyle name="Vejica 2 4 4 2 3" xfId="987"/>
    <cellStyle name="Vejica 2 4 4 2 3 2" xfId="5248"/>
    <cellStyle name="Vejica 2 4 4 2 3 2 2" xfId="9474"/>
    <cellStyle name="Vejica 2 4 4 2 3 2 2 2" xfId="23632"/>
    <cellStyle name="Vejica 2 4 4 2 3 2 3" xfId="13700"/>
    <cellStyle name="Vejica 2 4 4 2 3 2 3 2" xfId="27858"/>
    <cellStyle name="Vejica 2 4 4 2 3 2 4" xfId="17958"/>
    <cellStyle name="Vejica 2 4 4 2 3 3" xfId="3840"/>
    <cellStyle name="Vejica 2 4 4 2 3 3 2" xfId="8066"/>
    <cellStyle name="Vejica 2 4 4 2 3 3 2 2" xfId="22224"/>
    <cellStyle name="Vejica 2 4 4 2 3 3 3" xfId="12292"/>
    <cellStyle name="Vejica 2 4 4 2 3 3 3 2" xfId="26450"/>
    <cellStyle name="Vejica 2 4 4 2 3 3 4" xfId="16550"/>
    <cellStyle name="Vejica 2 4 4 2 3 4" xfId="2432"/>
    <cellStyle name="Vejica 2 4 4 2 3 4 2" xfId="19374"/>
    <cellStyle name="Vejica 2 4 4 2 3 5" xfId="6658"/>
    <cellStyle name="Vejica 2 4 4 2 3 5 2" xfId="20816"/>
    <cellStyle name="Vejica 2 4 4 2 3 6" xfId="10884"/>
    <cellStyle name="Vejica 2 4 4 2 3 6 2" xfId="25042"/>
    <cellStyle name="Vejica 2 4 4 2 3 7" xfId="15142"/>
    <cellStyle name="Vejica 2 4 4 2 4" xfId="4544"/>
    <cellStyle name="Vejica 2 4 4 2 4 2" xfId="8770"/>
    <cellStyle name="Vejica 2 4 4 2 4 2 2" xfId="22928"/>
    <cellStyle name="Vejica 2 4 4 2 4 3" xfId="12996"/>
    <cellStyle name="Vejica 2 4 4 2 4 3 2" xfId="27154"/>
    <cellStyle name="Vejica 2 4 4 2 4 4" xfId="17254"/>
    <cellStyle name="Vejica 2 4 4 2 5" xfId="3136"/>
    <cellStyle name="Vejica 2 4 4 2 5 2" xfId="7362"/>
    <cellStyle name="Vejica 2 4 4 2 5 2 2" xfId="21520"/>
    <cellStyle name="Vejica 2 4 4 2 5 3" xfId="11588"/>
    <cellStyle name="Vejica 2 4 4 2 5 3 2" xfId="25746"/>
    <cellStyle name="Vejica 2 4 4 2 5 4" xfId="15846"/>
    <cellStyle name="Vejica 2 4 4 2 6" xfId="1728"/>
    <cellStyle name="Vejica 2 4 4 2 6 2" xfId="18670"/>
    <cellStyle name="Vejica 2 4 4 2 7" xfId="5954"/>
    <cellStyle name="Vejica 2 4 4 2 7 2" xfId="20112"/>
    <cellStyle name="Vejica 2 4 4 2 8" xfId="10180"/>
    <cellStyle name="Vejica 2 4 4 2 8 2" xfId="24338"/>
    <cellStyle name="Vejica 2 4 4 2 9" xfId="14438"/>
    <cellStyle name="Vejica 2 4 4 3" xfId="507"/>
    <cellStyle name="Vejica 2 4 4 3 2" xfId="1211"/>
    <cellStyle name="Vejica 2 4 4 3 2 2" xfId="5472"/>
    <cellStyle name="Vejica 2 4 4 3 2 2 2" xfId="9698"/>
    <cellStyle name="Vejica 2 4 4 3 2 2 2 2" xfId="23856"/>
    <cellStyle name="Vejica 2 4 4 3 2 2 3" xfId="13924"/>
    <cellStyle name="Vejica 2 4 4 3 2 2 3 2" xfId="28082"/>
    <cellStyle name="Vejica 2 4 4 3 2 2 4" xfId="18182"/>
    <cellStyle name="Vejica 2 4 4 3 2 3" xfId="4064"/>
    <cellStyle name="Vejica 2 4 4 3 2 3 2" xfId="8290"/>
    <cellStyle name="Vejica 2 4 4 3 2 3 2 2" xfId="22448"/>
    <cellStyle name="Vejica 2 4 4 3 2 3 3" xfId="12516"/>
    <cellStyle name="Vejica 2 4 4 3 2 3 3 2" xfId="26674"/>
    <cellStyle name="Vejica 2 4 4 3 2 3 4" xfId="16774"/>
    <cellStyle name="Vejica 2 4 4 3 2 4" xfId="2656"/>
    <cellStyle name="Vejica 2 4 4 3 2 4 2" xfId="19598"/>
    <cellStyle name="Vejica 2 4 4 3 2 5" xfId="6882"/>
    <cellStyle name="Vejica 2 4 4 3 2 5 2" xfId="21040"/>
    <cellStyle name="Vejica 2 4 4 3 2 6" xfId="11108"/>
    <cellStyle name="Vejica 2 4 4 3 2 6 2" xfId="25266"/>
    <cellStyle name="Vejica 2 4 4 3 2 7" xfId="15366"/>
    <cellStyle name="Vejica 2 4 4 3 3" xfId="4768"/>
    <cellStyle name="Vejica 2 4 4 3 3 2" xfId="8994"/>
    <cellStyle name="Vejica 2 4 4 3 3 2 2" xfId="23152"/>
    <cellStyle name="Vejica 2 4 4 3 3 3" xfId="13220"/>
    <cellStyle name="Vejica 2 4 4 3 3 3 2" xfId="27378"/>
    <cellStyle name="Vejica 2 4 4 3 3 4" xfId="17478"/>
    <cellStyle name="Vejica 2 4 4 3 4" xfId="3360"/>
    <cellStyle name="Vejica 2 4 4 3 4 2" xfId="7586"/>
    <cellStyle name="Vejica 2 4 4 3 4 2 2" xfId="21744"/>
    <cellStyle name="Vejica 2 4 4 3 4 3" xfId="11812"/>
    <cellStyle name="Vejica 2 4 4 3 4 3 2" xfId="25970"/>
    <cellStyle name="Vejica 2 4 4 3 4 4" xfId="16070"/>
    <cellStyle name="Vejica 2 4 4 3 5" xfId="1952"/>
    <cellStyle name="Vejica 2 4 4 3 5 2" xfId="18894"/>
    <cellStyle name="Vejica 2 4 4 3 6" xfId="6178"/>
    <cellStyle name="Vejica 2 4 4 3 6 2" xfId="20336"/>
    <cellStyle name="Vejica 2 4 4 3 7" xfId="10404"/>
    <cellStyle name="Vejica 2 4 4 3 7 2" xfId="24562"/>
    <cellStyle name="Vejica 2 4 4 3 8" xfId="14662"/>
    <cellStyle name="Vejica 2 4 4 4" xfId="859"/>
    <cellStyle name="Vejica 2 4 4 4 2" xfId="5120"/>
    <cellStyle name="Vejica 2 4 4 4 2 2" xfId="9346"/>
    <cellStyle name="Vejica 2 4 4 4 2 2 2" xfId="23504"/>
    <cellStyle name="Vejica 2 4 4 4 2 3" xfId="13572"/>
    <cellStyle name="Vejica 2 4 4 4 2 3 2" xfId="27730"/>
    <cellStyle name="Vejica 2 4 4 4 2 4" xfId="17830"/>
    <cellStyle name="Vejica 2 4 4 4 3" xfId="3712"/>
    <cellStyle name="Vejica 2 4 4 4 3 2" xfId="7938"/>
    <cellStyle name="Vejica 2 4 4 4 3 2 2" xfId="22096"/>
    <cellStyle name="Vejica 2 4 4 4 3 3" xfId="12164"/>
    <cellStyle name="Vejica 2 4 4 4 3 3 2" xfId="26322"/>
    <cellStyle name="Vejica 2 4 4 4 3 4" xfId="16422"/>
    <cellStyle name="Vejica 2 4 4 4 4" xfId="2304"/>
    <cellStyle name="Vejica 2 4 4 4 4 2" xfId="19246"/>
    <cellStyle name="Vejica 2 4 4 4 5" xfId="6530"/>
    <cellStyle name="Vejica 2 4 4 4 5 2" xfId="20688"/>
    <cellStyle name="Vejica 2 4 4 4 6" xfId="10756"/>
    <cellStyle name="Vejica 2 4 4 4 6 2" xfId="24914"/>
    <cellStyle name="Vejica 2 4 4 4 7" xfId="15014"/>
    <cellStyle name="Vejica 2 4 4 5" xfId="4384"/>
    <cellStyle name="Vejica 2 4 4 5 2" xfId="8610"/>
    <cellStyle name="Vejica 2 4 4 5 2 2" xfId="22768"/>
    <cellStyle name="Vejica 2 4 4 5 3" xfId="12836"/>
    <cellStyle name="Vejica 2 4 4 5 3 2" xfId="26994"/>
    <cellStyle name="Vejica 2 4 4 5 4" xfId="17094"/>
    <cellStyle name="Vejica 2 4 4 6" xfId="2976"/>
    <cellStyle name="Vejica 2 4 4 6 2" xfId="7202"/>
    <cellStyle name="Vejica 2 4 4 6 2 2" xfId="21360"/>
    <cellStyle name="Vejica 2 4 4 6 3" xfId="11428"/>
    <cellStyle name="Vejica 2 4 4 6 3 2" xfId="25586"/>
    <cellStyle name="Vejica 2 4 4 6 4" xfId="15686"/>
    <cellStyle name="Vejica 2 4 4 7" xfId="1568"/>
    <cellStyle name="Vejica 2 4 4 7 2" xfId="18510"/>
    <cellStyle name="Vejica 2 4 4 8" xfId="5794"/>
    <cellStyle name="Vejica 2 4 4 8 2" xfId="19952"/>
    <cellStyle name="Vejica 2 4 4 9" xfId="10020"/>
    <cellStyle name="Vejica 2 4 4 9 2" xfId="24178"/>
    <cellStyle name="Vejica 2 4 5" xfId="52"/>
    <cellStyle name="Vejica 2 4 5 10" xfId="14246"/>
    <cellStyle name="Vejica 2 4 5 2" xfId="218"/>
    <cellStyle name="Vejica 2 4 5 2 2" xfId="571"/>
    <cellStyle name="Vejica 2 4 5 2 2 2" xfId="1275"/>
    <cellStyle name="Vejica 2 4 5 2 2 2 2" xfId="5536"/>
    <cellStyle name="Vejica 2 4 5 2 2 2 2 2" xfId="9762"/>
    <cellStyle name="Vejica 2 4 5 2 2 2 2 2 2" xfId="23920"/>
    <cellStyle name="Vejica 2 4 5 2 2 2 2 3" xfId="13988"/>
    <cellStyle name="Vejica 2 4 5 2 2 2 2 3 2" xfId="28146"/>
    <cellStyle name="Vejica 2 4 5 2 2 2 2 4" xfId="18246"/>
    <cellStyle name="Vejica 2 4 5 2 2 2 3" xfId="4128"/>
    <cellStyle name="Vejica 2 4 5 2 2 2 3 2" xfId="8354"/>
    <cellStyle name="Vejica 2 4 5 2 2 2 3 2 2" xfId="22512"/>
    <cellStyle name="Vejica 2 4 5 2 2 2 3 3" xfId="12580"/>
    <cellStyle name="Vejica 2 4 5 2 2 2 3 3 2" xfId="26738"/>
    <cellStyle name="Vejica 2 4 5 2 2 2 3 4" xfId="16838"/>
    <cellStyle name="Vejica 2 4 5 2 2 2 4" xfId="2720"/>
    <cellStyle name="Vejica 2 4 5 2 2 2 4 2" xfId="19662"/>
    <cellStyle name="Vejica 2 4 5 2 2 2 5" xfId="6946"/>
    <cellStyle name="Vejica 2 4 5 2 2 2 5 2" xfId="21104"/>
    <cellStyle name="Vejica 2 4 5 2 2 2 6" xfId="11172"/>
    <cellStyle name="Vejica 2 4 5 2 2 2 6 2" xfId="25330"/>
    <cellStyle name="Vejica 2 4 5 2 2 2 7" xfId="15430"/>
    <cellStyle name="Vejica 2 4 5 2 2 3" xfId="4832"/>
    <cellStyle name="Vejica 2 4 5 2 2 3 2" xfId="9058"/>
    <cellStyle name="Vejica 2 4 5 2 2 3 2 2" xfId="23216"/>
    <cellStyle name="Vejica 2 4 5 2 2 3 3" xfId="13284"/>
    <cellStyle name="Vejica 2 4 5 2 2 3 3 2" xfId="27442"/>
    <cellStyle name="Vejica 2 4 5 2 2 3 4" xfId="17542"/>
    <cellStyle name="Vejica 2 4 5 2 2 4" xfId="3424"/>
    <cellStyle name="Vejica 2 4 5 2 2 4 2" xfId="7650"/>
    <cellStyle name="Vejica 2 4 5 2 2 4 2 2" xfId="21808"/>
    <cellStyle name="Vejica 2 4 5 2 2 4 3" xfId="11876"/>
    <cellStyle name="Vejica 2 4 5 2 2 4 3 2" xfId="26034"/>
    <cellStyle name="Vejica 2 4 5 2 2 4 4" xfId="16134"/>
    <cellStyle name="Vejica 2 4 5 2 2 5" xfId="2016"/>
    <cellStyle name="Vejica 2 4 5 2 2 5 2" xfId="18958"/>
    <cellStyle name="Vejica 2 4 5 2 2 6" xfId="6242"/>
    <cellStyle name="Vejica 2 4 5 2 2 6 2" xfId="20400"/>
    <cellStyle name="Vejica 2 4 5 2 2 7" xfId="10468"/>
    <cellStyle name="Vejica 2 4 5 2 2 7 2" xfId="24626"/>
    <cellStyle name="Vejica 2 4 5 2 2 8" xfId="14726"/>
    <cellStyle name="Vejica 2 4 5 2 3" xfId="923"/>
    <cellStyle name="Vejica 2 4 5 2 3 2" xfId="5184"/>
    <cellStyle name="Vejica 2 4 5 2 3 2 2" xfId="9410"/>
    <cellStyle name="Vejica 2 4 5 2 3 2 2 2" xfId="23568"/>
    <cellStyle name="Vejica 2 4 5 2 3 2 3" xfId="13636"/>
    <cellStyle name="Vejica 2 4 5 2 3 2 3 2" xfId="27794"/>
    <cellStyle name="Vejica 2 4 5 2 3 2 4" xfId="17894"/>
    <cellStyle name="Vejica 2 4 5 2 3 3" xfId="3776"/>
    <cellStyle name="Vejica 2 4 5 2 3 3 2" xfId="8002"/>
    <cellStyle name="Vejica 2 4 5 2 3 3 2 2" xfId="22160"/>
    <cellStyle name="Vejica 2 4 5 2 3 3 3" xfId="12228"/>
    <cellStyle name="Vejica 2 4 5 2 3 3 3 2" xfId="26386"/>
    <cellStyle name="Vejica 2 4 5 2 3 3 4" xfId="16486"/>
    <cellStyle name="Vejica 2 4 5 2 3 4" xfId="2368"/>
    <cellStyle name="Vejica 2 4 5 2 3 4 2" xfId="19310"/>
    <cellStyle name="Vejica 2 4 5 2 3 5" xfId="6594"/>
    <cellStyle name="Vejica 2 4 5 2 3 5 2" xfId="20752"/>
    <cellStyle name="Vejica 2 4 5 2 3 6" xfId="10820"/>
    <cellStyle name="Vejica 2 4 5 2 3 6 2" xfId="24978"/>
    <cellStyle name="Vejica 2 4 5 2 3 7" xfId="15078"/>
    <cellStyle name="Vejica 2 4 5 2 4" xfId="4480"/>
    <cellStyle name="Vejica 2 4 5 2 4 2" xfId="8706"/>
    <cellStyle name="Vejica 2 4 5 2 4 2 2" xfId="22864"/>
    <cellStyle name="Vejica 2 4 5 2 4 3" xfId="12932"/>
    <cellStyle name="Vejica 2 4 5 2 4 3 2" xfId="27090"/>
    <cellStyle name="Vejica 2 4 5 2 4 4" xfId="17190"/>
    <cellStyle name="Vejica 2 4 5 2 5" xfId="3072"/>
    <cellStyle name="Vejica 2 4 5 2 5 2" xfId="7298"/>
    <cellStyle name="Vejica 2 4 5 2 5 2 2" xfId="21456"/>
    <cellStyle name="Vejica 2 4 5 2 5 3" xfId="11524"/>
    <cellStyle name="Vejica 2 4 5 2 5 3 2" xfId="25682"/>
    <cellStyle name="Vejica 2 4 5 2 5 4" xfId="15782"/>
    <cellStyle name="Vejica 2 4 5 2 6" xfId="1664"/>
    <cellStyle name="Vejica 2 4 5 2 6 2" xfId="18606"/>
    <cellStyle name="Vejica 2 4 5 2 7" xfId="5890"/>
    <cellStyle name="Vejica 2 4 5 2 7 2" xfId="20048"/>
    <cellStyle name="Vejica 2 4 5 2 8" xfId="10116"/>
    <cellStyle name="Vejica 2 4 5 2 8 2" xfId="24274"/>
    <cellStyle name="Vejica 2 4 5 2 9" xfId="14374"/>
    <cellStyle name="Vejica 2 4 5 3" xfId="443"/>
    <cellStyle name="Vejica 2 4 5 3 2" xfId="1147"/>
    <cellStyle name="Vejica 2 4 5 3 2 2" xfId="5408"/>
    <cellStyle name="Vejica 2 4 5 3 2 2 2" xfId="9634"/>
    <cellStyle name="Vejica 2 4 5 3 2 2 2 2" xfId="23792"/>
    <cellStyle name="Vejica 2 4 5 3 2 2 3" xfId="13860"/>
    <cellStyle name="Vejica 2 4 5 3 2 2 3 2" xfId="28018"/>
    <cellStyle name="Vejica 2 4 5 3 2 2 4" xfId="18118"/>
    <cellStyle name="Vejica 2 4 5 3 2 3" xfId="4000"/>
    <cellStyle name="Vejica 2 4 5 3 2 3 2" xfId="8226"/>
    <cellStyle name="Vejica 2 4 5 3 2 3 2 2" xfId="22384"/>
    <cellStyle name="Vejica 2 4 5 3 2 3 3" xfId="12452"/>
    <cellStyle name="Vejica 2 4 5 3 2 3 3 2" xfId="26610"/>
    <cellStyle name="Vejica 2 4 5 3 2 3 4" xfId="16710"/>
    <cellStyle name="Vejica 2 4 5 3 2 4" xfId="2592"/>
    <cellStyle name="Vejica 2 4 5 3 2 4 2" xfId="19534"/>
    <cellStyle name="Vejica 2 4 5 3 2 5" xfId="6818"/>
    <cellStyle name="Vejica 2 4 5 3 2 5 2" xfId="20976"/>
    <cellStyle name="Vejica 2 4 5 3 2 6" xfId="11044"/>
    <cellStyle name="Vejica 2 4 5 3 2 6 2" xfId="25202"/>
    <cellStyle name="Vejica 2 4 5 3 2 7" xfId="15302"/>
    <cellStyle name="Vejica 2 4 5 3 3" xfId="4704"/>
    <cellStyle name="Vejica 2 4 5 3 3 2" xfId="8930"/>
    <cellStyle name="Vejica 2 4 5 3 3 2 2" xfId="23088"/>
    <cellStyle name="Vejica 2 4 5 3 3 3" xfId="13156"/>
    <cellStyle name="Vejica 2 4 5 3 3 3 2" xfId="27314"/>
    <cellStyle name="Vejica 2 4 5 3 3 4" xfId="17414"/>
    <cellStyle name="Vejica 2 4 5 3 4" xfId="3296"/>
    <cellStyle name="Vejica 2 4 5 3 4 2" xfId="7522"/>
    <cellStyle name="Vejica 2 4 5 3 4 2 2" xfId="21680"/>
    <cellStyle name="Vejica 2 4 5 3 4 3" xfId="11748"/>
    <cellStyle name="Vejica 2 4 5 3 4 3 2" xfId="25906"/>
    <cellStyle name="Vejica 2 4 5 3 4 4" xfId="16006"/>
    <cellStyle name="Vejica 2 4 5 3 5" xfId="1888"/>
    <cellStyle name="Vejica 2 4 5 3 5 2" xfId="18830"/>
    <cellStyle name="Vejica 2 4 5 3 6" xfId="6114"/>
    <cellStyle name="Vejica 2 4 5 3 6 2" xfId="20272"/>
    <cellStyle name="Vejica 2 4 5 3 7" xfId="10340"/>
    <cellStyle name="Vejica 2 4 5 3 7 2" xfId="24498"/>
    <cellStyle name="Vejica 2 4 5 3 8" xfId="14598"/>
    <cellStyle name="Vejica 2 4 5 4" xfId="795"/>
    <cellStyle name="Vejica 2 4 5 4 2" xfId="5056"/>
    <cellStyle name="Vejica 2 4 5 4 2 2" xfId="9282"/>
    <cellStyle name="Vejica 2 4 5 4 2 2 2" xfId="23440"/>
    <cellStyle name="Vejica 2 4 5 4 2 3" xfId="13508"/>
    <cellStyle name="Vejica 2 4 5 4 2 3 2" xfId="27666"/>
    <cellStyle name="Vejica 2 4 5 4 2 4" xfId="17766"/>
    <cellStyle name="Vejica 2 4 5 4 3" xfId="3648"/>
    <cellStyle name="Vejica 2 4 5 4 3 2" xfId="7874"/>
    <cellStyle name="Vejica 2 4 5 4 3 2 2" xfId="22032"/>
    <cellStyle name="Vejica 2 4 5 4 3 3" xfId="12100"/>
    <cellStyle name="Vejica 2 4 5 4 3 3 2" xfId="26258"/>
    <cellStyle name="Vejica 2 4 5 4 3 4" xfId="16358"/>
    <cellStyle name="Vejica 2 4 5 4 4" xfId="2240"/>
    <cellStyle name="Vejica 2 4 5 4 4 2" xfId="19182"/>
    <cellStyle name="Vejica 2 4 5 4 5" xfId="6466"/>
    <cellStyle name="Vejica 2 4 5 4 5 2" xfId="20624"/>
    <cellStyle name="Vejica 2 4 5 4 6" xfId="10692"/>
    <cellStyle name="Vejica 2 4 5 4 6 2" xfId="24850"/>
    <cellStyle name="Vejica 2 4 5 4 7" xfId="14950"/>
    <cellStyle name="Vejica 2 4 5 5" xfId="4320"/>
    <cellStyle name="Vejica 2 4 5 5 2" xfId="8546"/>
    <cellStyle name="Vejica 2 4 5 5 2 2" xfId="22704"/>
    <cellStyle name="Vejica 2 4 5 5 3" xfId="12772"/>
    <cellStyle name="Vejica 2 4 5 5 3 2" xfId="26930"/>
    <cellStyle name="Vejica 2 4 5 5 4" xfId="17030"/>
    <cellStyle name="Vejica 2 4 5 6" xfId="2912"/>
    <cellStyle name="Vejica 2 4 5 6 2" xfId="7138"/>
    <cellStyle name="Vejica 2 4 5 6 2 2" xfId="21296"/>
    <cellStyle name="Vejica 2 4 5 6 3" xfId="11364"/>
    <cellStyle name="Vejica 2 4 5 6 3 2" xfId="25522"/>
    <cellStyle name="Vejica 2 4 5 6 4" xfId="15622"/>
    <cellStyle name="Vejica 2 4 5 7" xfId="1536"/>
    <cellStyle name="Vejica 2 4 5 7 2" xfId="18478"/>
    <cellStyle name="Vejica 2 4 5 8" xfId="5762"/>
    <cellStyle name="Vejica 2 4 5 8 2" xfId="19920"/>
    <cellStyle name="Vejica 2 4 5 9" xfId="9988"/>
    <cellStyle name="Vejica 2 4 5 9 2" xfId="24146"/>
    <cellStyle name="Vejica 2 4 6" xfId="151"/>
    <cellStyle name="Vejica 2 4 6 2" xfId="536"/>
    <cellStyle name="Vejica 2 4 6 2 2" xfId="1240"/>
    <cellStyle name="Vejica 2 4 6 2 2 2" xfId="5501"/>
    <cellStyle name="Vejica 2 4 6 2 2 2 2" xfId="9727"/>
    <cellStyle name="Vejica 2 4 6 2 2 2 2 2" xfId="23885"/>
    <cellStyle name="Vejica 2 4 6 2 2 2 3" xfId="13953"/>
    <cellStyle name="Vejica 2 4 6 2 2 2 3 2" xfId="28111"/>
    <cellStyle name="Vejica 2 4 6 2 2 2 4" xfId="18211"/>
    <cellStyle name="Vejica 2 4 6 2 2 3" xfId="4093"/>
    <cellStyle name="Vejica 2 4 6 2 2 3 2" xfId="8319"/>
    <cellStyle name="Vejica 2 4 6 2 2 3 2 2" xfId="22477"/>
    <cellStyle name="Vejica 2 4 6 2 2 3 3" xfId="12545"/>
    <cellStyle name="Vejica 2 4 6 2 2 3 3 2" xfId="26703"/>
    <cellStyle name="Vejica 2 4 6 2 2 3 4" xfId="16803"/>
    <cellStyle name="Vejica 2 4 6 2 2 4" xfId="2685"/>
    <cellStyle name="Vejica 2 4 6 2 2 4 2" xfId="19627"/>
    <cellStyle name="Vejica 2 4 6 2 2 5" xfId="6911"/>
    <cellStyle name="Vejica 2 4 6 2 2 5 2" xfId="21069"/>
    <cellStyle name="Vejica 2 4 6 2 2 6" xfId="11137"/>
    <cellStyle name="Vejica 2 4 6 2 2 6 2" xfId="25295"/>
    <cellStyle name="Vejica 2 4 6 2 2 7" xfId="15395"/>
    <cellStyle name="Vejica 2 4 6 2 3" xfId="4797"/>
    <cellStyle name="Vejica 2 4 6 2 3 2" xfId="9023"/>
    <cellStyle name="Vejica 2 4 6 2 3 2 2" xfId="23181"/>
    <cellStyle name="Vejica 2 4 6 2 3 3" xfId="13249"/>
    <cellStyle name="Vejica 2 4 6 2 3 3 2" xfId="27407"/>
    <cellStyle name="Vejica 2 4 6 2 3 4" xfId="17507"/>
    <cellStyle name="Vejica 2 4 6 2 4" xfId="3389"/>
    <cellStyle name="Vejica 2 4 6 2 4 2" xfId="7615"/>
    <cellStyle name="Vejica 2 4 6 2 4 2 2" xfId="21773"/>
    <cellStyle name="Vejica 2 4 6 2 4 3" xfId="11841"/>
    <cellStyle name="Vejica 2 4 6 2 4 3 2" xfId="25999"/>
    <cellStyle name="Vejica 2 4 6 2 4 4" xfId="16099"/>
    <cellStyle name="Vejica 2 4 6 2 5" xfId="1981"/>
    <cellStyle name="Vejica 2 4 6 2 5 2" xfId="18923"/>
    <cellStyle name="Vejica 2 4 6 2 6" xfId="6207"/>
    <cellStyle name="Vejica 2 4 6 2 6 2" xfId="20365"/>
    <cellStyle name="Vejica 2 4 6 2 7" xfId="10433"/>
    <cellStyle name="Vejica 2 4 6 2 7 2" xfId="24591"/>
    <cellStyle name="Vejica 2 4 6 2 8" xfId="14691"/>
    <cellStyle name="Vejica 2 4 6 3" xfId="888"/>
    <cellStyle name="Vejica 2 4 6 3 2" xfId="5149"/>
    <cellStyle name="Vejica 2 4 6 3 2 2" xfId="9375"/>
    <cellStyle name="Vejica 2 4 6 3 2 2 2" xfId="23533"/>
    <cellStyle name="Vejica 2 4 6 3 2 3" xfId="13601"/>
    <cellStyle name="Vejica 2 4 6 3 2 3 2" xfId="27759"/>
    <cellStyle name="Vejica 2 4 6 3 2 4" xfId="17859"/>
    <cellStyle name="Vejica 2 4 6 3 3" xfId="3741"/>
    <cellStyle name="Vejica 2 4 6 3 3 2" xfId="7967"/>
    <cellStyle name="Vejica 2 4 6 3 3 2 2" xfId="22125"/>
    <cellStyle name="Vejica 2 4 6 3 3 3" xfId="12193"/>
    <cellStyle name="Vejica 2 4 6 3 3 3 2" xfId="26351"/>
    <cellStyle name="Vejica 2 4 6 3 3 4" xfId="16451"/>
    <cellStyle name="Vejica 2 4 6 3 4" xfId="2333"/>
    <cellStyle name="Vejica 2 4 6 3 4 2" xfId="19275"/>
    <cellStyle name="Vejica 2 4 6 3 5" xfId="6559"/>
    <cellStyle name="Vejica 2 4 6 3 5 2" xfId="20717"/>
    <cellStyle name="Vejica 2 4 6 3 6" xfId="10785"/>
    <cellStyle name="Vejica 2 4 6 3 6 2" xfId="24943"/>
    <cellStyle name="Vejica 2 4 6 3 7" xfId="15043"/>
    <cellStyle name="Vejica 2 4 6 4" xfId="4413"/>
    <cellStyle name="Vejica 2 4 6 4 2" xfId="8639"/>
    <cellStyle name="Vejica 2 4 6 4 2 2" xfId="22797"/>
    <cellStyle name="Vejica 2 4 6 4 3" xfId="12865"/>
    <cellStyle name="Vejica 2 4 6 4 3 2" xfId="27023"/>
    <cellStyle name="Vejica 2 4 6 4 4" xfId="17123"/>
    <cellStyle name="Vejica 2 4 6 5" xfId="3005"/>
    <cellStyle name="Vejica 2 4 6 5 2" xfId="7231"/>
    <cellStyle name="Vejica 2 4 6 5 2 2" xfId="21389"/>
    <cellStyle name="Vejica 2 4 6 5 3" xfId="11457"/>
    <cellStyle name="Vejica 2 4 6 5 3 2" xfId="25615"/>
    <cellStyle name="Vejica 2 4 6 5 4" xfId="15715"/>
    <cellStyle name="Vejica 2 4 6 6" xfId="1597"/>
    <cellStyle name="Vejica 2 4 6 6 2" xfId="18539"/>
    <cellStyle name="Vejica 2 4 6 7" xfId="5823"/>
    <cellStyle name="Vejica 2 4 6 7 2" xfId="19981"/>
    <cellStyle name="Vejica 2 4 6 8" xfId="10049"/>
    <cellStyle name="Vejica 2 4 6 8 2" xfId="24207"/>
    <cellStyle name="Vejica 2 4 6 9" xfId="14307"/>
    <cellStyle name="Vejica 2 4 7" xfId="183"/>
    <cellStyle name="Vejica 2 4 7 2" xfId="408"/>
    <cellStyle name="Vejica 2 4 7 2 2" xfId="1112"/>
    <cellStyle name="Vejica 2 4 7 2 2 2" xfId="5373"/>
    <cellStyle name="Vejica 2 4 7 2 2 2 2" xfId="9599"/>
    <cellStyle name="Vejica 2 4 7 2 2 2 2 2" xfId="23757"/>
    <cellStyle name="Vejica 2 4 7 2 2 2 3" xfId="13825"/>
    <cellStyle name="Vejica 2 4 7 2 2 2 3 2" xfId="27983"/>
    <cellStyle name="Vejica 2 4 7 2 2 2 4" xfId="18083"/>
    <cellStyle name="Vejica 2 4 7 2 2 3" xfId="3965"/>
    <cellStyle name="Vejica 2 4 7 2 2 3 2" xfId="8191"/>
    <cellStyle name="Vejica 2 4 7 2 2 3 2 2" xfId="22349"/>
    <cellStyle name="Vejica 2 4 7 2 2 3 3" xfId="12417"/>
    <cellStyle name="Vejica 2 4 7 2 2 3 3 2" xfId="26575"/>
    <cellStyle name="Vejica 2 4 7 2 2 3 4" xfId="16675"/>
    <cellStyle name="Vejica 2 4 7 2 2 4" xfId="2557"/>
    <cellStyle name="Vejica 2 4 7 2 2 4 2" xfId="19499"/>
    <cellStyle name="Vejica 2 4 7 2 2 5" xfId="6783"/>
    <cellStyle name="Vejica 2 4 7 2 2 5 2" xfId="20941"/>
    <cellStyle name="Vejica 2 4 7 2 2 6" xfId="11009"/>
    <cellStyle name="Vejica 2 4 7 2 2 6 2" xfId="25167"/>
    <cellStyle name="Vejica 2 4 7 2 2 7" xfId="15267"/>
    <cellStyle name="Vejica 2 4 7 2 3" xfId="4669"/>
    <cellStyle name="Vejica 2 4 7 2 3 2" xfId="8895"/>
    <cellStyle name="Vejica 2 4 7 2 3 2 2" xfId="23053"/>
    <cellStyle name="Vejica 2 4 7 2 3 3" xfId="13121"/>
    <cellStyle name="Vejica 2 4 7 2 3 3 2" xfId="27279"/>
    <cellStyle name="Vejica 2 4 7 2 3 4" xfId="17379"/>
    <cellStyle name="Vejica 2 4 7 2 4" xfId="3261"/>
    <cellStyle name="Vejica 2 4 7 2 4 2" xfId="7487"/>
    <cellStyle name="Vejica 2 4 7 2 4 2 2" xfId="21645"/>
    <cellStyle name="Vejica 2 4 7 2 4 3" xfId="11713"/>
    <cellStyle name="Vejica 2 4 7 2 4 3 2" xfId="25871"/>
    <cellStyle name="Vejica 2 4 7 2 4 4" xfId="15971"/>
    <cellStyle name="Vejica 2 4 7 2 5" xfId="1853"/>
    <cellStyle name="Vejica 2 4 7 2 5 2" xfId="18795"/>
    <cellStyle name="Vejica 2 4 7 2 6" xfId="6079"/>
    <cellStyle name="Vejica 2 4 7 2 6 2" xfId="20237"/>
    <cellStyle name="Vejica 2 4 7 2 7" xfId="10305"/>
    <cellStyle name="Vejica 2 4 7 2 7 2" xfId="24463"/>
    <cellStyle name="Vejica 2 4 7 2 8" xfId="14563"/>
    <cellStyle name="Vejica 2 4 7 3" xfId="760"/>
    <cellStyle name="Vejica 2 4 7 3 2" xfId="5021"/>
    <cellStyle name="Vejica 2 4 7 3 2 2" xfId="9247"/>
    <cellStyle name="Vejica 2 4 7 3 2 2 2" xfId="23405"/>
    <cellStyle name="Vejica 2 4 7 3 2 3" xfId="13473"/>
    <cellStyle name="Vejica 2 4 7 3 2 3 2" xfId="27631"/>
    <cellStyle name="Vejica 2 4 7 3 2 4" xfId="17731"/>
    <cellStyle name="Vejica 2 4 7 3 3" xfId="3613"/>
    <cellStyle name="Vejica 2 4 7 3 3 2" xfId="7839"/>
    <cellStyle name="Vejica 2 4 7 3 3 2 2" xfId="21997"/>
    <cellStyle name="Vejica 2 4 7 3 3 3" xfId="12065"/>
    <cellStyle name="Vejica 2 4 7 3 3 3 2" xfId="26223"/>
    <cellStyle name="Vejica 2 4 7 3 3 4" xfId="16323"/>
    <cellStyle name="Vejica 2 4 7 3 4" xfId="2205"/>
    <cellStyle name="Vejica 2 4 7 3 4 2" xfId="19147"/>
    <cellStyle name="Vejica 2 4 7 3 5" xfId="6431"/>
    <cellStyle name="Vejica 2 4 7 3 5 2" xfId="20589"/>
    <cellStyle name="Vejica 2 4 7 3 6" xfId="10657"/>
    <cellStyle name="Vejica 2 4 7 3 6 2" xfId="24815"/>
    <cellStyle name="Vejica 2 4 7 3 7" xfId="14915"/>
    <cellStyle name="Vejica 2 4 7 4" xfId="4445"/>
    <cellStyle name="Vejica 2 4 7 4 2" xfId="8671"/>
    <cellStyle name="Vejica 2 4 7 4 2 2" xfId="22829"/>
    <cellStyle name="Vejica 2 4 7 4 3" xfId="12897"/>
    <cellStyle name="Vejica 2 4 7 4 3 2" xfId="27055"/>
    <cellStyle name="Vejica 2 4 7 4 4" xfId="17155"/>
    <cellStyle name="Vejica 2 4 7 5" xfId="3037"/>
    <cellStyle name="Vejica 2 4 7 5 2" xfId="7263"/>
    <cellStyle name="Vejica 2 4 7 5 2 2" xfId="21421"/>
    <cellStyle name="Vejica 2 4 7 5 3" xfId="11489"/>
    <cellStyle name="Vejica 2 4 7 5 3 2" xfId="25647"/>
    <cellStyle name="Vejica 2 4 7 5 4" xfId="15747"/>
    <cellStyle name="Vejica 2 4 7 6" xfId="1629"/>
    <cellStyle name="Vejica 2 4 7 6 2" xfId="18571"/>
    <cellStyle name="Vejica 2 4 7 7" xfId="5855"/>
    <cellStyle name="Vejica 2 4 7 7 2" xfId="20013"/>
    <cellStyle name="Vejica 2 4 7 8" xfId="10081"/>
    <cellStyle name="Vejica 2 4 7 8 2" xfId="24239"/>
    <cellStyle name="Vejica 2 4 7 9" xfId="14339"/>
    <cellStyle name="Vejica 2 4 8" xfId="366"/>
    <cellStyle name="Vejica 2 4 8 2" xfId="718"/>
    <cellStyle name="Vejica 2 4 8 2 2" xfId="1422"/>
    <cellStyle name="Vejica 2 4 8 2 2 2" xfId="5683"/>
    <cellStyle name="Vejica 2 4 8 2 2 2 2" xfId="9909"/>
    <cellStyle name="Vejica 2 4 8 2 2 2 2 2" xfId="24067"/>
    <cellStyle name="Vejica 2 4 8 2 2 2 3" xfId="14135"/>
    <cellStyle name="Vejica 2 4 8 2 2 2 3 2" xfId="28293"/>
    <cellStyle name="Vejica 2 4 8 2 2 2 4" xfId="18393"/>
    <cellStyle name="Vejica 2 4 8 2 2 3" xfId="4275"/>
    <cellStyle name="Vejica 2 4 8 2 2 3 2" xfId="8501"/>
    <cellStyle name="Vejica 2 4 8 2 2 3 2 2" xfId="22659"/>
    <cellStyle name="Vejica 2 4 8 2 2 3 3" xfId="12727"/>
    <cellStyle name="Vejica 2 4 8 2 2 3 3 2" xfId="26885"/>
    <cellStyle name="Vejica 2 4 8 2 2 3 4" xfId="16985"/>
    <cellStyle name="Vejica 2 4 8 2 2 4" xfId="2867"/>
    <cellStyle name="Vejica 2 4 8 2 2 4 2" xfId="19809"/>
    <cellStyle name="Vejica 2 4 8 2 2 5" xfId="7093"/>
    <cellStyle name="Vejica 2 4 8 2 2 5 2" xfId="21251"/>
    <cellStyle name="Vejica 2 4 8 2 2 6" xfId="11319"/>
    <cellStyle name="Vejica 2 4 8 2 2 6 2" xfId="25477"/>
    <cellStyle name="Vejica 2 4 8 2 2 7" xfId="15577"/>
    <cellStyle name="Vejica 2 4 8 2 3" xfId="4979"/>
    <cellStyle name="Vejica 2 4 8 2 3 2" xfId="9205"/>
    <cellStyle name="Vejica 2 4 8 2 3 2 2" xfId="23363"/>
    <cellStyle name="Vejica 2 4 8 2 3 3" xfId="13431"/>
    <cellStyle name="Vejica 2 4 8 2 3 3 2" xfId="27589"/>
    <cellStyle name="Vejica 2 4 8 2 3 4" xfId="17689"/>
    <cellStyle name="Vejica 2 4 8 2 4" xfId="3571"/>
    <cellStyle name="Vejica 2 4 8 2 4 2" xfId="7797"/>
    <cellStyle name="Vejica 2 4 8 2 4 2 2" xfId="21955"/>
    <cellStyle name="Vejica 2 4 8 2 4 3" xfId="12023"/>
    <cellStyle name="Vejica 2 4 8 2 4 3 2" xfId="26181"/>
    <cellStyle name="Vejica 2 4 8 2 4 4" xfId="16281"/>
    <cellStyle name="Vejica 2 4 8 2 5" xfId="2163"/>
    <cellStyle name="Vejica 2 4 8 2 5 2" xfId="19105"/>
    <cellStyle name="Vejica 2 4 8 2 6" xfId="6389"/>
    <cellStyle name="Vejica 2 4 8 2 6 2" xfId="20547"/>
    <cellStyle name="Vejica 2 4 8 2 7" xfId="10615"/>
    <cellStyle name="Vejica 2 4 8 2 7 2" xfId="24773"/>
    <cellStyle name="Vejica 2 4 8 2 8" xfId="14873"/>
    <cellStyle name="Vejica 2 4 8 3" xfId="1070"/>
    <cellStyle name="Vejica 2 4 8 3 2" xfId="5331"/>
    <cellStyle name="Vejica 2 4 8 3 2 2" xfId="9557"/>
    <cellStyle name="Vejica 2 4 8 3 2 2 2" xfId="23715"/>
    <cellStyle name="Vejica 2 4 8 3 2 3" xfId="13783"/>
    <cellStyle name="Vejica 2 4 8 3 2 3 2" xfId="27941"/>
    <cellStyle name="Vejica 2 4 8 3 2 4" xfId="18041"/>
    <cellStyle name="Vejica 2 4 8 3 3" xfId="3923"/>
    <cellStyle name="Vejica 2 4 8 3 3 2" xfId="8149"/>
    <cellStyle name="Vejica 2 4 8 3 3 2 2" xfId="22307"/>
    <cellStyle name="Vejica 2 4 8 3 3 3" xfId="12375"/>
    <cellStyle name="Vejica 2 4 8 3 3 3 2" xfId="26533"/>
    <cellStyle name="Vejica 2 4 8 3 3 4" xfId="16633"/>
    <cellStyle name="Vejica 2 4 8 3 4" xfId="2515"/>
    <cellStyle name="Vejica 2 4 8 3 4 2" xfId="19457"/>
    <cellStyle name="Vejica 2 4 8 3 5" xfId="6741"/>
    <cellStyle name="Vejica 2 4 8 3 5 2" xfId="20899"/>
    <cellStyle name="Vejica 2 4 8 3 6" xfId="10967"/>
    <cellStyle name="Vejica 2 4 8 3 6 2" xfId="25125"/>
    <cellStyle name="Vejica 2 4 8 3 7" xfId="15225"/>
    <cellStyle name="Vejica 2 4 8 4" xfId="4627"/>
    <cellStyle name="Vejica 2 4 8 4 2" xfId="8853"/>
    <cellStyle name="Vejica 2 4 8 4 2 2" xfId="23011"/>
    <cellStyle name="Vejica 2 4 8 4 3" xfId="13079"/>
    <cellStyle name="Vejica 2 4 8 4 3 2" xfId="27237"/>
    <cellStyle name="Vejica 2 4 8 4 4" xfId="17337"/>
    <cellStyle name="Vejica 2 4 8 5" xfId="3219"/>
    <cellStyle name="Vejica 2 4 8 5 2" xfId="7445"/>
    <cellStyle name="Vejica 2 4 8 5 2 2" xfId="21603"/>
    <cellStyle name="Vejica 2 4 8 5 3" xfId="11671"/>
    <cellStyle name="Vejica 2 4 8 5 3 2" xfId="25829"/>
    <cellStyle name="Vejica 2 4 8 5 4" xfId="15929"/>
    <cellStyle name="Vejica 2 4 8 6" xfId="1811"/>
    <cellStyle name="Vejica 2 4 8 6 2" xfId="18753"/>
    <cellStyle name="Vejica 2 4 8 7" xfId="6037"/>
    <cellStyle name="Vejica 2 4 8 7 2" xfId="20195"/>
    <cellStyle name="Vejica 2 4 8 8" xfId="10263"/>
    <cellStyle name="Vejica 2 4 8 8 2" xfId="24421"/>
    <cellStyle name="Vejica 2 4 8 9" xfId="14521"/>
    <cellStyle name="Vejica 2 4 9" xfId="376"/>
    <cellStyle name="Vejica 2 4 9 2" xfId="1080"/>
    <cellStyle name="Vejica 2 4 9 2 2" xfId="5341"/>
    <cellStyle name="Vejica 2 4 9 2 2 2" xfId="9567"/>
    <cellStyle name="Vejica 2 4 9 2 2 2 2" xfId="23725"/>
    <cellStyle name="Vejica 2 4 9 2 2 3" xfId="13793"/>
    <cellStyle name="Vejica 2 4 9 2 2 3 2" xfId="27951"/>
    <cellStyle name="Vejica 2 4 9 2 2 4" xfId="18051"/>
    <cellStyle name="Vejica 2 4 9 2 3" xfId="3933"/>
    <cellStyle name="Vejica 2 4 9 2 3 2" xfId="8159"/>
    <cellStyle name="Vejica 2 4 9 2 3 2 2" xfId="22317"/>
    <cellStyle name="Vejica 2 4 9 2 3 3" xfId="12385"/>
    <cellStyle name="Vejica 2 4 9 2 3 3 2" xfId="26543"/>
    <cellStyle name="Vejica 2 4 9 2 3 4" xfId="16643"/>
    <cellStyle name="Vejica 2 4 9 2 4" xfId="2525"/>
    <cellStyle name="Vejica 2 4 9 2 4 2" xfId="19467"/>
    <cellStyle name="Vejica 2 4 9 2 5" xfId="6751"/>
    <cellStyle name="Vejica 2 4 9 2 5 2" xfId="20909"/>
    <cellStyle name="Vejica 2 4 9 2 6" xfId="10977"/>
    <cellStyle name="Vejica 2 4 9 2 6 2" xfId="25135"/>
    <cellStyle name="Vejica 2 4 9 2 7" xfId="15235"/>
    <cellStyle name="Vejica 2 4 9 3" xfId="4637"/>
    <cellStyle name="Vejica 2 4 9 3 2" xfId="8863"/>
    <cellStyle name="Vejica 2 4 9 3 2 2" xfId="23021"/>
    <cellStyle name="Vejica 2 4 9 3 3" xfId="13089"/>
    <cellStyle name="Vejica 2 4 9 3 3 2" xfId="27247"/>
    <cellStyle name="Vejica 2 4 9 3 4" xfId="17347"/>
    <cellStyle name="Vejica 2 4 9 4" xfId="3229"/>
    <cellStyle name="Vejica 2 4 9 4 2" xfId="7455"/>
    <cellStyle name="Vejica 2 4 9 4 2 2" xfId="21613"/>
    <cellStyle name="Vejica 2 4 9 4 3" xfId="11681"/>
    <cellStyle name="Vejica 2 4 9 4 3 2" xfId="25839"/>
    <cellStyle name="Vejica 2 4 9 4 4" xfId="15939"/>
    <cellStyle name="Vejica 2 4 9 5" xfId="1821"/>
    <cellStyle name="Vejica 2 4 9 5 2" xfId="18763"/>
    <cellStyle name="Vejica 2 4 9 6" xfId="6047"/>
    <cellStyle name="Vejica 2 4 9 6 2" xfId="20205"/>
    <cellStyle name="Vejica 2 4 9 7" xfId="10273"/>
    <cellStyle name="Vejica 2 4 9 7 2" xfId="24431"/>
    <cellStyle name="Vejica 2 4 9 8" xfId="14531"/>
    <cellStyle name="Vejica 2 5" xfId="25"/>
    <cellStyle name="Vejica 2 5 10" xfId="1443"/>
    <cellStyle name="Vejica 2 5 10 2" xfId="4293"/>
    <cellStyle name="Vejica 2 5 10 2 2" xfId="19827"/>
    <cellStyle name="Vejica 2 5 10 3" xfId="8519"/>
    <cellStyle name="Vejica 2 5 10 3 2" xfId="22677"/>
    <cellStyle name="Vejica 2 5 10 4" xfId="12745"/>
    <cellStyle name="Vejica 2 5 10 4 2" xfId="26903"/>
    <cellStyle name="Vejica 2 5 10 5" xfId="17003"/>
    <cellStyle name="Vejica 2 5 11" xfId="2885"/>
    <cellStyle name="Vejica 2 5 11 2" xfId="7111"/>
    <cellStyle name="Vejica 2 5 11 2 2" xfId="21269"/>
    <cellStyle name="Vejica 2 5 11 3" xfId="11337"/>
    <cellStyle name="Vejica 2 5 11 3 2" xfId="25495"/>
    <cellStyle name="Vejica 2 5 11 4" xfId="15595"/>
    <cellStyle name="Vejica 2 5 12" xfId="1480"/>
    <cellStyle name="Vejica 2 5 12 2" xfId="18422"/>
    <cellStyle name="Vejica 2 5 13" xfId="5706"/>
    <cellStyle name="Vejica 2 5 13 2" xfId="19864"/>
    <cellStyle name="Vejica 2 5 14" xfId="9932"/>
    <cellStyle name="Vejica 2 5 14 2" xfId="24090"/>
    <cellStyle name="Vejica 2 5 15" xfId="14156"/>
    <cellStyle name="Vejica 2 5 15 2" xfId="28314"/>
    <cellStyle name="Vejica 2 5 16" xfId="14190"/>
    <cellStyle name="Vejica 2 5 2" xfId="98"/>
    <cellStyle name="Vejica 2 5 2 10" xfId="9964"/>
    <cellStyle name="Vejica 2 5 2 10 2" xfId="24122"/>
    <cellStyle name="Vejica 2 5 2 11" xfId="14222"/>
    <cellStyle name="Vejica 2 5 2 2" xfId="258"/>
    <cellStyle name="Vejica 2 5 2 2 2" xfId="611"/>
    <cellStyle name="Vejica 2 5 2 2 2 2" xfId="1315"/>
    <cellStyle name="Vejica 2 5 2 2 2 2 2" xfId="5576"/>
    <cellStyle name="Vejica 2 5 2 2 2 2 2 2" xfId="9802"/>
    <cellStyle name="Vejica 2 5 2 2 2 2 2 2 2" xfId="23960"/>
    <cellStyle name="Vejica 2 5 2 2 2 2 2 3" xfId="14028"/>
    <cellStyle name="Vejica 2 5 2 2 2 2 2 3 2" xfId="28186"/>
    <cellStyle name="Vejica 2 5 2 2 2 2 2 4" xfId="18286"/>
    <cellStyle name="Vejica 2 5 2 2 2 2 3" xfId="4168"/>
    <cellStyle name="Vejica 2 5 2 2 2 2 3 2" xfId="8394"/>
    <cellStyle name="Vejica 2 5 2 2 2 2 3 2 2" xfId="22552"/>
    <cellStyle name="Vejica 2 5 2 2 2 2 3 3" xfId="12620"/>
    <cellStyle name="Vejica 2 5 2 2 2 2 3 3 2" xfId="26778"/>
    <cellStyle name="Vejica 2 5 2 2 2 2 3 4" xfId="16878"/>
    <cellStyle name="Vejica 2 5 2 2 2 2 4" xfId="2760"/>
    <cellStyle name="Vejica 2 5 2 2 2 2 4 2" xfId="19702"/>
    <cellStyle name="Vejica 2 5 2 2 2 2 5" xfId="6986"/>
    <cellStyle name="Vejica 2 5 2 2 2 2 5 2" xfId="21144"/>
    <cellStyle name="Vejica 2 5 2 2 2 2 6" xfId="11212"/>
    <cellStyle name="Vejica 2 5 2 2 2 2 6 2" xfId="25370"/>
    <cellStyle name="Vejica 2 5 2 2 2 2 7" xfId="15470"/>
    <cellStyle name="Vejica 2 5 2 2 2 3" xfId="4872"/>
    <cellStyle name="Vejica 2 5 2 2 2 3 2" xfId="9098"/>
    <cellStyle name="Vejica 2 5 2 2 2 3 2 2" xfId="23256"/>
    <cellStyle name="Vejica 2 5 2 2 2 3 3" xfId="13324"/>
    <cellStyle name="Vejica 2 5 2 2 2 3 3 2" xfId="27482"/>
    <cellStyle name="Vejica 2 5 2 2 2 3 4" xfId="17582"/>
    <cellStyle name="Vejica 2 5 2 2 2 4" xfId="3464"/>
    <cellStyle name="Vejica 2 5 2 2 2 4 2" xfId="7690"/>
    <cellStyle name="Vejica 2 5 2 2 2 4 2 2" xfId="21848"/>
    <cellStyle name="Vejica 2 5 2 2 2 4 3" xfId="11916"/>
    <cellStyle name="Vejica 2 5 2 2 2 4 3 2" xfId="26074"/>
    <cellStyle name="Vejica 2 5 2 2 2 4 4" xfId="16174"/>
    <cellStyle name="Vejica 2 5 2 2 2 5" xfId="2056"/>
    <cellStyle name="Vejica 2 5 2 2 2 5 2" xfId="18998"/>
    <cellStyle name="Vejica 2 5 2 2 2 6" xfId="6282"/>
    <cellStyle name="Vejica 2 5 2 2 2 6 2" xfId="20440"/>
    <cellStyle name="Vejica 2 5 2 2 2 7" xfId="10508"/>
    <cellStyle name="Vejica 2 5 2 2 2 7 2" xfId="24666"/>
    <cellStyle name="Vejica 2 5 2 2 2 8" xfId="14766"/>
    <cellStyle name="Vejica 2 5 2 2 3" xfId="963"/>
    <cellStyle name="Vejica 2 5 2 2 3 2" xfId="5224"/>
    <cellStyle name="Vejica 2 5 2 2 3 2 2" xfId="9450"/>
    <cellStyle name="Vejica 2 5 2 2 3 2 2 2" xfId="23608"/>
    <cellStyle name="Vejica 2 5 2 2 3 2 3" xfId="13676"/>
    <cellStyle name="Vejica 2 5 2 2 3 2 3 2" xfId="27834"/>
    <cellStyle name="Vejica 2 5 2 2 3 2 4" xfId="17934"/>
    <cellStyle name="Vejica 2 5 2 2 3 3" xfId="3816"/>
    <cellStyle name="Vejica 2 5 2 2 3 3 2" xfId="8042"/>
    <cellStyle name="Vejica 2 5 2 2 3 3 2 2" xfId="22200"/>
    <cellStyle name="Vejica 2 5 2 2 3 3 3" xfId="12268"/>
    <cellStyle name="Vejica 2 5 2 2 3 3 3 2" xfId="26426"/>
    <cellStyle name="Vejica 2 5 2 2 3 3 4" xfId="16526"/>
    <cellStyle name="Vejica 2 5 2 2 3 4" xfId="2408"/>
    <cellStyle name="Vejica 2 5 2 2 3 4 2" xfId="19350"/>
    <cellStyle name="Vejica 2 5 2 2 3 5" xfId="6634"/>
    <cellStyle name="Vejica 2 5 2 2 3 5 2" xfId="20792"/>
    <cellStyle name="Vejica 2 5 2 2 3 6" xfId="10860"/>
    <cellStyle name="Vejica 2 5 2 2 3 6 2" xfId="25018"/>
    <cellStyle name="Vejica 2 5 2 2 3 7" xfId="15118"/>
    <cellStyle name="Vejica 2 5 2 2 4" xfId="4520"/>
    <cellStyle name="Vejica 2 5 2 2 4 2" xfId="8746"/>
    <cellStyle name="Vejica 2 5 2 2 4 2 2" xfId="22904"/>
    <cellStyle name="Vejica 2 5 2 2 4 3" xfId="12972"/>
    <cellStyle name="Vejica 2 5 2 2 4 3 2" xfId="27130"/>
    <cellStyle name="Vejica 2 5 2 2 4 4" xfId="17230"/>
    <cellStyle name="Vejica 2 5 2 2 5" xfId="3112"/>
    <cellStyle name="Vejica 2 5 2 2 5 2" xfId="7338"/>
    <cellStyle name="Vejica 2 5 2 2 5 2 2" xfId="21496"/>
    <cellStyle name="Vejica 2 5 2 2 5 3" xfId="11564"/>
    <cellStyle name="Vejica 2 5 2 2 5 3 2" xfId="25722"/>
    <cellStyle name="Vejica 2 5 2 2 5 4" xfId="15822"/>
    <cellStyle name="Vejica 2 5 2 2 6" xfId="1704"/>
    <cellStyle name="Vejica 2 5 2 2 6 2" xfId="18646"/>
    <cellStyle name="Vejica 2 5 2 2 7" xfId="5930"/>
    <cellStyle name="Vejica 2 5 2 2 7 2" xfId="20088"/>
    <cellStyle name="Vejica 2 5 2 2 8" xfId="10156"/>
    <cellStyle name="Vejica 2 5 2 2 8 2" xfId="24314"/>
    <cellStyle name="Vejica 2 5 2 2 9" xfId="14414"/>
    <cellStyle name="Vejica 2 5 2 3" xfId="313"/>
    <cellStyle name="Vejica 2 5 2 3 2" xfId="665"/>
    <cellStyle name="Vejica 2 5 2 3 2 2" xfId="1369"/>
    <cellStyle name="Vejica 2 5 2 3 2 2 2" xfId="5630"/>
    <cellStyle name="Vejica 2 5 2 3 2 2 2 2" xfId="9856"/>
    <cellStyle name="Vejica 2 5 2 3 2 2 2 2 2" xfId="24014"/>
    <cellStyle name="Vejica 2 5 2 3 2 2 2 3" xfId="14082"/>
    <cellStyle name="Vejica 2 5 2 3 2 2 2 3 2" xfId="28240"/>
    <cellStyle name="Vejica 2 5 2 3 2 2 2 4" xfId="18340"/>
    <cellStyle name="Vejica 2 5 2 3 2 2 3" xfId="4222"/>
    <cellStyle name="Vejica 2 5 2 3 2 2 3 2" xfId="8448"/>
    <cellStyle name="Vejica 2 5 2 3 2 2 3 2 2" xfId="22606"/>
    <cellStyle name="Vejica 2 5 2 3 2 2 3 3" xfId="12674"/>
    <cellStyle name="Vejica 2 5 2 3 2 2 3 3 2" xfId="26832"/>
    <cellStyle name="Vejica 2 5 2 3 2 2 3 4" xfId="16932"/>
    <cellStyle name="Vejica 2 5 2 3 2 2 4" xfId="2814"/>
    <cellStyle name="Vejica 2 5 2 3 2 2 4 2" xfId="19756"/>
    <cellStyle name="Vejica 2 5 2 3 2 2 5" xfId="7040"/>
    <cellStyle name="Vejica 2 5 2 3 2 2 5 2" xfId="21198"/>
    <cellStyle name="Vejica 2 5 2 3 2 2 6" xfId="11266"/>
    <cellStyle name="Vejica 2 5 2 3 2 2 6 2" xfId="25424"/>
    <cellStyle name="Vejica 2 5 2 3 2 2 7" xfId="15524"/>
    <cellStyle name="Vejica 2 5 2 3 2 3" xfId="4926"/>
    <cellStyle name="Vejica 2 5 2 3 2 3 2" xfId="9152"/>
    <cellStyle name="Vejica 2 5 2 3 2 3 2 2" xfId="23310"/>
    <cellStyle name="Vejica 2 5 2 3 2 3 3" xfId="13378"/>
    <cellStyle name="Vejica 2 5 2 3 2 3 3 2" xfId="27536"/>
    <cellStyle name="Vejica 2 5 2 3 2 3 4" xfId="17636"/>
    <cellStyle name="Vejica 2 5 2 3 2 4" xfId="3518"/>
    <cellStyle name="Vejica 2 5 2 3 2 4 2" xfId="7744"/>
    <cellStyle name="Vejica 2 5 2 3 2 4 2 2" xfId="21902"/>
    <cellStyle name="Vejica 2 5 2 3 2 4 3" xfId="11970"/>
    <cellStyle name="Vejica 2 5 2 3 2 4 3 2" xfId="26128"/>
    <cellStyle name="Vejica 2 5 2 3 2 4 4" xfId="16228"/>
    <cellStyle name="Vejica 2 5 2 3 2 5" xfId="2110"/>
    <cellStyle name="Vejica 2 5 2 3 2 5 2" xfId="19052"/>
    <cellStyle name="Vejica 2 5 2 3 2 6" xfId="6336"/>
    <cellStyle name="Vejica 2 5 2 3 2 6 2" xfId="20494"/>
    <cellStyle name="Vejica 2 5 2 3 2 7" xfId="10562"/>
    <cellStyle name="Vejica 2 5 2 3 2 7 2" xfId="24720"/>
    <cellStyle name="Vejica 2 5 2 3 2 8" xfId="14820"/>
    <cellStyle name="Vejica 2 5 2 3 3" xfId="1017"/>
    <cellStyle name="Vejica 2 5 2 3 3 2" xfId="5278"/>
    <cellStyle name="Vejica 2 5 2 3 3 2 2" xfId="9504"/>
    <cellStyle name="Vejica 2 5 2 3 3 2 2 2" xfId="23662"/>
    <cellStyle name="Vejica 2 5 2 3 3 2 3" xfId="13730"/>
    <cellStyle name="Vejica 2 5 2 3 3 2 3 2" xfId="27888"/>
    <cellStyle name="Vejica 2 5 2 3 3 2 4" xfId="17988"/>
    <cellStyle name="Vejica 2 5 2 3 3 3" xfId="3870"/>
    <cellStyle name="Vejica 2 5 2 3 3 3 2" xfId="8096"/>
    <cellStyle name="Vejica 2 5 2 3 3 3 2 2" xfId="22254"/>
    <cellStyle name="Vejica 2 5 2 3 3 3 3" xfId="12322"/>
    <cellStyle name="Vejica 2 5 2 3 3 3 3 2" xfId="26480"/>
    <cellStyle name="Vejica 2 5 2 3 3 3 4" xfId="16580"/>
    <cellStyle name="Vejica 2 5 2 3 3 4" xfId="2462"/>
    <cellStyle name="Vejica 2 5 2 3 3 4 2" xfId="19404"/>
    <cellStyle name="Vejica 2 5 2 3 3 5" xfId="6688"/>
    <cellStyle name="Vejica 2 5 2 3 3 5 2" xfId="20846"/>
    <cellStyle name="Vejica 2 5 2 3 3 6" xfId="10914"/>
    <cellStyle name="Vejica 2 5 2 3 3 6 2" xfId="25072"/>
    <cellStyle name="Vejica 2 5 2 3 3 7" xfId="15172"/>
    <cellStyle name="Vejica 2 5 2 3 4" xfId="4574"/>
    <cellStyle name="Vejica 2 5 2 3 4 2" xfId="8800"/>
    <cellStyle name="Vejica 2 5 2 3 4 2 2" xfId="22958"/>
    <cellStyle name="Vejica 2 5 2 3 4 3" xfId="13026"/>
    <cellStyle name="Vejica 2 5 2 3 4 3 2" xfId="27184"/>
    <cellStyle name="Vejica 2 5 2 3 4 4" xfId="17284"/>
    <cellStyle name="Vejica 2 5 2 3 5" xfId="3166"/>
    <cellStyle name="Vejica 2 5 2 3 5 2" xfId="7392"/>
    <cellStyle name="Vejica 2 5 2 3 5 2 2" xfId="21550"/>
    <cellStyle name="Vejica 2 5 2 3 5 3" xfId="11618"/>
    <cellStyle name="Vejica 2 5 2 3 5 3 2" xfId="25776"/>
    <cellStyle name="Vejica 2 5 2 3 5 4" xfId="15876"/>
    <cellStyle name="Vejica 2 5 2 3 6" xfId="1758"/>
    <cellStyle name="Vejica 2 5 2 3 6 2" xfId="18700"/>
    <cellStyle name="Vejica 2 5 2 3 7" xfId="5984"/>
    <cellStyle name="Vejica 2 5 2 3 7 2" xfId="20142"/>
    <cellStyle name="Vejica 2 5 2 3 8" xfId="10210"/>
    <cellStyle name="Vejica 2 5 2 3 8 2" xfId="24368"/>
    <cellStyle name="Vejica 2 5 2 3 9" xfId="14468"/>
    <cellStyle name="Vejica 2 5 2 4" xfId="483"/>
    <cellStyle name="Vejica 2 5 2 4 2" xfId="1187"/>
    <cellStyle name="Vejica 2 5 2 4 2 2" xfId="5448"/>
    <cellStyle name="Vejica 2 5 2 4 2 2 2" xfId="9674"/>
    <cellStyle name="Vejica 2 5 2 4 2 2 2 2" xfId="23832"/>
    <cellStyle name="Vejica 2 5 2 4 2 2 3" xfId="13900"/>
    <cellStyle name="Vejica 2 5 2 4 2 2 3 2" xfId="28058"/>
    <cellStyle name="Vejica 2 5 2 4 2 2 4" xfId="18158"/>
    <cellStyle name="Vejica 2 5 2 4 2 3" xfId="4040"/>
    <cellStyle name="Vejica 2 5 2 4 2 3 2" xfId="8266"/>
    <cellStyle name="Vejica 2 5 2 4 2 3 2 2" xfId="22424"/>
    <cellStyle name="Vejica 2 5 2 4 2 3 3" xfId="12492"/>
    <cellStyle name="Vejica 2 5 2 4 2 3 3 2" xfId="26650"/>
    <cellStyle name="Vejica 2 5 2 4 2 3 4" xfId="16750"/>
    <cellStyle name="Vejica 2 5 2 4 2 4" xfId="2632"/>
    <cellStyle name="Vejica 2 5 2 4 2 4 2" xfId="19574"/>
    <cellStyle name="Vejica 2 5 2 4 2 5" xfId="6858"/>
    <cellStyle name="Vejica 2 5 2 4 2 5 2" xfId="21016"/>
    <cellStyle name="Vejica 2 5 2 4 2 6" xfId="11084"/>
    <cellStyle name="Vejica 2 5 2 4 2 6 2" xfId="25242"/>
    <cellStyle name="Vejica 2 5 2 4 2 7" xfId="15342"/>
    <cellStyle name="Vejica 2 5 2 4 3" xfId="4744"/>
    <cellStyle name="Vejica 2 5 2 4 3 2" xfId="8970"/>
    <cellStyle name="Vejica 2 5 2 4 3 2 2" xfId="23128"/>
    <cellStyle name="Vejica 2 5 2 4 3 3" xfId="13196"/>
    <cellStyle name="Vejica 2 5 2 4 3 3 2" xfId="27354"/>
    <cellStyle name="Vejica 2 5 2 4 3 4" xfId="17454"/>
    <cellStyle name="Vejica 2 5 2 4 4" xfId="3336"/>
    <cellStyle name="Vejica 2 5 2 4 4 2" xfId="7562"/>
    <cellStyle name="Vejica 2 5 2 4 4 2 2" xfId="21720"/>
    <cellStyle name="Vejica 2 5 2 4 4 3" xfId="11788"/>
    <cellStyle name="Vejica 2 5 2 4 4 3 2" xfId="25946"/>
    <cellStyle name="Vejica 2 5 2 4 4 4" xfId="16046"/>
    <cellStyle name="Vejica 2 5 2 4 5" xfId="1928"/>
    <cellStyle name="Vejica 2 5 2 4 5 2" xfId="18870"/>
    <cellStyle name="Vejica 2 5 2 4 6" xfId="6154"/>
    <cellStyle name="Vejica 2 5 2 4 6 2" xfId="20312"/>
    <cellStyle name="Vejica 2 5 2 4 7" xfId="10380"/>
    <cellStyle name="Vejica 2 5 2 4 7 2" xfId="24538"/>
    <cellStyle name="Vejica 2 5 2 4 8" xfId="14638"/>
    <cellStyle name="Vejica 2 5 2 5" xfId="835"/>
    <cellStyle name="Vejica 2 5 2 5 2" xfId="5096"/>
    <cellStyle name="Vejica 2 5 2 5 2 2" xfId="9322"/>
    <cellStyle name="Vejica 2 5 2 5 2 2 2" xfId="23480"/>
    <cellStyle name="Vejica 2 5 2 5 2 3" xfId="13548"/>
    <cellStyle name="Vejica 2 5 2 5 2 3 2" xfId="27706"/>
    <cellStyle name="Vejica 2 5 2 5 2 4" xfId="17806"/>
    <cellStyle name="Vejica 2 5 2 5 3" xfId="3688"/>
    <cellStyle name="Vejica 2 5 2 5 3 2" xfId="7914"/>
    <cellStyle name="Vejica 2 5 2 5 3 2 2" xfId="22072"/>
    <cellStyle name="Vejica 2 5 2 5 3 3" xfId="12140"/>
    <cellStyle name="Vejica 2 5 2 5 3 3 2" xfId="26298"/>
    <cellStyle name="Vejica 2 5 2 5 3 4" xfId="16398"/>
    <cellStyle name="Vejica 2 5 2 5 4" xfId="2280"/>
    <cellStyle name="Vejica 2 5 2 5 4 2" xfId="19222"/>
    <cellStyle name="Vejica 2 5 2 5 5" xfId="6506"/>
    <cellStyle name="Vejica 2 5 2 5 5 2" xfId="20664"/>
    <cellStyle name="Vejica 2 5 2 5 6" xfId="10732"/>
    <cellStyle name="Vejica 2 5 2 5 6 2" xfId="24890"/>
    <cellStyle name="Vejica 2 5 2 5 7" xfId="14990"/>
    <cellStyle name="Vejica 2 5 2 6" xfId="4360"/>
    <cellStyle name="Vejica 2 5 2 6 2" xfId="8586"/>
    <cellStyle name="Vejica 2 5 2 6 2 2" xfId="22744"/>
    <cellStyle name="Vejica 2 5 2 6 3" xfId="12812"/>
    <cellStyle name="Vejica 2 5 2 6 3 2" xfId="26970"/>
    <cellStyle name="Vejica 2 5 2 6 4" xfId="17070"/>
    <cellStyle name="Vejica 2 5 2 7" xfId="2952"/>
    <cellStyle name="Vejica 2 5 2 7 2" xfId="7178"/>
    <cellStyle name="Vejica 2 5 2 7 2 2" xfId="21336"/>
    <cellStyle name="Vejica 2 5 2 7 3" xfId="11404"/>
    <cellStyle name="Vejica 2 5 2 7 3 2" xfId="25562"/>
    <cellStyle name="Vejica 2 5 2 7 4" xfId="15662"/>
    <cellStyle name="Vejica 2 5 2 8" xfId="1512"/>
    <cellStyle name="Vejica 2 5 2 8 2" xfId="18454"/>
    <cellStyle name="Vejica 2 5 2 9" xfId="5738"/>
    <cellStyle name="Vejica 2 5 2 9 2" xfId="19896"/>
    <cellStyle name="Vejica 2 5 3" xfId="130"/>
    <cellStyle name="Vejica 2 5 3 10" xfId="14286"/>
    <cellStyle name="Vejica 2 5 3 2" xfId="290"/>
    <cellStyle name="Vejica 2 5 3 2 2" xfId="643"/>
    <cellStyle name="Vejica 2 5 3 2 2 2" xfId="1347"/>
    <cellStyle name="Vejica 2 5 3 2 2 2 2" xfId="5608"/>
    <cellStyle name="Vejica 2 5 3 2 2 2 2 2" xfId="9834"/>
    <cellStyle name="Vejica 2 5 3 2 2 2 2 2 2" xfId="23992"/>
    <cellStyle name="Vejica 2 5 3 2 2 2 2 3" xfId="14060"/>
    <cellStyle name="Vejica 2 5 3 2 2 2 2 3 2" xfId="28218"/>
    <cellStyle name="Vejica 2 5 3 2 2 2 2 4" xfId="18318"/>
    <cellStyle name="Vejica 2 5 3 2 2 2 3" xfId="4200"/>
    <cellStyle name="Vejica 2 5 3 2 2 2 3 2" xfId="8426"/>
    <cellStyle name="Vejica 2 5 3 2 2 2 3 2 2" xfId="22584"/>
    <cellStyle name="Vejica 2 5 3 2 2 2 3 3" xfId="12652"/>
    <cellStyle name="Vejica 2 5 3 2 2 2 3 3 2" xfId="26810"/>
    <cellStyle name="Vejica 2 5 3 2 2 2 3 4" xfId="16910"/>
    <cellStyle name="Vejica 2 5 3 2 2 2 4" xfId="2792"/>
    <cellStyle name="Vejica 2 5 3 2 2 2 4 2" xfId="19734"/>
    <cellStyle name="Vejica 2 5 3 2 2 2 5" xfId="7018"/>
    <cellStyle name="Vejica 2 5 3 2 2 2 5 2" xfId="21176"/>
    <cellStyle name="Vejica 2 5 3 2 2 2 6" xfId="11244"/>
    <cellStyle name="Vejica 2 5 3 2 2 2 6 2" xfId="25402"/>
    <cellStyle name="Vejica 2 5 3 2 2 2 7" xfId="15502"/>
    <cellStyle name="Vejica 2 5 3 2 2 3" xfId="4904"/>
    <cellStyle name="Vejica 2 5 3 2 2 3 2" xfId="9130"/>
    <cellStyle name="Vejica 2 5 3 2 2 3 2 2" xfId="23288"/>
    <cellStyle name="Vejica 2 5 3 2 2 3 3" xfId="13356"/>
    <cellStyle name="Vejica 2 5 3 2 2 3 3 2" xfId="27514"/>
    <cellStyle name="Vejica 2 5 3 2 2 3 4" xfId="17614"/>
    <cellStyle name="Vejica 2 5 3 2 2 4" xfId="3496"/>
    <cellStyle name="Vejica 2 5 3 2 2 4 2" xfId="7722"/>
    <cellStyle name="Vejica 2 5 3 2 2 4 2 2" xfId="21880"/>
    <cellStyle name="Vejica 2 5 3 2 2 4 3" xfId="11948"/>
    <cellStyle name="Vejica 2 5 3 2 2 4 3 2" xfId="26106"/>
    <cellStyle name="Vejica 2 5 3 2 2 4 4" xfId="16206"/>
    <cellStyle name="Vejica 2 5 3 2 2 5" xfId="2088"/>
    <cellStyle name="Vejica 2 5 3 2 2 5 2" xfId="19030"/>
    <cellStyle name="Vejica 2 5 3 2 2 6" xfId="6314"/>
    <cellStyle name="Vejica 2 5 3 2 2 6 2" xfId="20472"/>
    <cellStyle name="Vejica 2 5 3 2 2 7" xfId="10540"/>
    <cellStyle name="Vejica 2 5 3 2 2 7 2" xfId="24698"/>
    <cellStyle name="Vejica 2 5 3 2 2 8" xfId="14798"/>
    <cellStyle name="Vejica 2 5 3 2 3" xfId="995"/>
    <cellStyle name="Vejica 2 5 3 2 3 2" xfId="5256"/>
    <cellStyle name="Vejica 2 5 3 2 3 2 2" xfId="9482"/>
    <cellStyle name="Vejica 2 5 3 2 3 2 2 2" xfId="23640"/>
    <cellStyle name="Vejica 2 5 3 2 3 2 3" xfId="13708"/>
    <cellStyle name="Vejica 2 5 3 2 3 2 3 2" xfId="27866"/>
    <cellStyle name="Vejica 2 5 3 2 3 2 4" xfId="17966"/>
    <cellStyle name="Vejica 2 5 3 2 3 3" xfId="3848"/>
    <cellStyle name="Vejica 2 5 3 2 3 3 2" xfId="8074"/>
    <cellStyle name="Vejica 2 5 3 2 3 3 2 2" xfId="22232"/>
    <cellStyle name="Vejica 2 5 3 2 3 3 3" xfId="12300"/>
    <cellStyle name="Vejica 2 5 3 2 3 3 3 2" xfId="26458"/>
    <cellStyle name="Vejica 2 5 3 2 3 3 4" xfId="16558"/>
    <cellStyle name="Vejica 2 5 3 2 3 4" xfId="2440"/>
    <cellStyle name="Vejica 2 5 3 2 3 4 2" xfId="19382"/>
    <cellStyle name="Vejica 2 5 3 2 3 5" xfId="6666"/>
    <cellStyle name="Vejica 2 5 3 2 3 5 2" xfId="20824"/>
    <cellStyle name="Vejica 2 5 3 2 3 6" xfId="10892"/>
    <cellStyle name="Vejica 2 5 3 2 3 6 2" xfId="25050"/>
    <cellStyle name="Vejica 2 5 3 2 3 7" xfId="15150"/>
    <cellStyle name="Vejica 2 5 3 2 4" xfId="4552"/>
    <cellStyle name="Vejica 2 5 3 2 4 2" xfId="8778"/>
    <cellStyle name="Vejica 2 5 3 2 4 2 2" xfId="22936"/>
    <cellStyle name="Vejica 2 5 3 2 4 3" xfId="13004"/>
    <cellStyle name="Vejica 2 5 3 2 4 3 2" xfId="27162"/>
    <cellStyle name="Vejica 2 5 3 2 4 4" xfId="17262"/>
    <cellStyle name="Vejica 2 5 3 2 5" xfId="3144"/>
    <cellStyle name="Vejica 2 5 3 2 5 2" xfId="7370"/>
    <cellStyle name="Vejica 2 5 3 2 5 2 2" xfId="21528"/>
    <cellStyle name="Vejica 2 5 3 2 5 3" xfId="11596"/>
    <cellStyle name="Vejica 2 5 3 2 5 3 2" xfId="25754"/>
    <cellStyle name="Vejica 2 5 3 2 5 4" xfId="15854"/>
    <cellStyle name="Vejica 2 5 3 2 6" xfId="1736"/>
    <cellStyle name="Vejica 2 5 3 2 6 2" xfId="18678"/>
    <cellStyle name="Vejica 2 5 3 2 7" xfId="5962"/>
    <cellStyle name="Vejica 2 5 3 2 7 2" xfId="20120"/>
    <cellStyle name="Vejica 2 5 3 2 8" xfId="10188"/>
    <cellStyle name="Vejica 2 5 3 2 8 2" xfId="24346"/>
    <cellStyle name="Vejica 2 5 3 2 9" xfId="14446"/>
    <cellStyle name="Vejica 2 5 3 3" xfId="515"/>
    <cellStyle name="Vejica 2 5 3 3 2" xfId="1219"/>
    <cellStyle name="Vejica 2 5 3 3 2 2" xfId="5480"/>
    <cellStyle name="Vejica 2 5 3 3 2 2 2" xfId="9706"/>
    <cellStyle name="Vejica 2 5 3 3 2 2 2 2" xfId="23864"/>
    <cellStyle name="Vejica 2 5 3 3 2 2 3" xfId="13932"/>
    <cellStyle name="Vejica 2 5 3 3 2 2 3 2" xfId="28090"/>
    <cellStyle name="Vejica 2 5 3 3 2 2 4" xfId="18190"/>
    <cellStyle name="Vejica 2 5 3 3 2 3" xfId="4072"/>
    <cellStyle name="Vejica 2 5 3 3 2 3 2" xfId="8298"/>
    <cellStyle name="Vejica 2 5 3 3 2 3 2 2" xfId="22456"/>
    <cellStyle name="Vejica 2 5 3 3 2 3 3" xfId="12524"/>
    <cellStyle name="Vejica 2 5 3 3 2 3 3 2" xfId="26682"/>
    <cellStyle name="Vejica 2 5 3 3 2 3 4" xfId="16782"/>
    <cellStyle name="Vejica 2 5 3 3 2 4" xfId="2664"/>
    <cellStyle name="Vejica 2 5 3 3 2 4 2" xfId="19606"/>
    <cellStyle name="Vejica 2 5 3 3 2 5" xfId="6890"/>
    <cellStyle name="Vejica 2 5 3 3 2 5 2" xfId="21048"/>
    <cellStyle name="Vejica 2 5 3 3 2 6" xfId="11116"/>
    <cellStyle name="Vejica 2 5 3 3 2 6 2" xfId="25274"/>
    <cellStyle name="Vejica 2 5 3 3 2 7" xfId="15374"/>
    <cellStyle name="Vejica 2 5 3 3 3" xfId="4776"/>
    <cellStyle name="Vejica 2 5 3 3 3 2" xfId="9002"/>
    <cellStyle name="Vejica 2 5 3 3 3 2 2" xfId="23160"/>
    <cellStyle name="Vejica 2 5 3 3 3 3" xfId="13228"/>
    <cellStyle name="Vejica 2 5 3 3 3 3 2" xfId="27386"/>
    <cellStyle name="Vejica 2 5 3 3 3 4" xfId="17486"/>
    <cellStyle name="Vejica 2 5 3 3 4" xfId="3368"/>
    <cellStyle name="Vejica 2 5 3 3 4 2" xfId="7594"/>
    <cellStyle name="Vejica 2 5 3 3 4 2 2" xfId="21752"/>
    <cellStyle name="Vejica 2 5 3 3 4 3" xfId="11820"/>
    <cellStyle name="Vejica 2 5 3 3 4 3 2" xfId="25978"/>
    <cellStyle name="Vejica 2 5 3 3 4 4" xfId="16078"/>
    <cellStyle name="Vejica 2 5 3 3 5" xfId="1960"/>
    <cellStyle name="Vejica 2 5 3 3 5 2" xfId="18902"/>
    <cellStyle name="Vejica 2 5 3 3 6" xfId="6186"/>
    <cellStyle name="Vejica 2 5 3 3 6 2" xfId="20344"/>
    <cellStyle name="Vejica 2 5 3 3 7" xfId="10412"/>
    <cellStyle name="Vejica 2 5 3 3 7 2" xfId="24570"/>
    <cellStyle name="Vejica 2 5 3 3 8" xfId="14670"/>
    <cellStyle name="Vejica 2 5 3 4" xfId="867"/>
    <cellStyle name="Vejica 2 5 3 4 2" xfId="5128"/>
    <cellStyle name="Vejica 2 5 3 4 2 2" xfId="9354"/>
    <cellStyle name="Vejica 2 5 3 4 2 2 2" xfId="23512"/>
    <cellStyle name="Vejica 2 5 3 4 2 3" xfId="13580"/>
    <cellStyle name="Vejica 2 5 3 4 2 3 2" xfId="27738"/>
    <cellStyle name="Vejica 2 5 3 4 2 4" xfId="17838"/>
    <cellStyle name="Vejica 2 5 3 4 3" xfId="3720"/>
    <cellStyle name="Vejica 2 5 3 4 3 2" xfId="7946"/>
    <cellStyle name="Vejica 2 5 3 4 3 2 2" xfId="22104"/>
    <cellStyle name="Vejica 2 5 3 4 3 3" xfId="12172"/>
    <cellStyle name="Vejica 2 5 3 4 3 3 2" xfId="26330"/>
    <cellStyle name="Vejica 2 5 3 4 3 4" xfId="16430"/>
    <cellStyle name="Vejica 2 5 3 4 4" xfId="2312"/>
    <cellStyle name="Vejica 2 5 3 4 4 2" xfId="19254"/>
    <cellStyle name="Vejica 2 5 3 4 5" xfId="6538"/>
    <cellStyle name="Vejica 2 5 3 4 5 2" xfId="20696"/>
    <cellStyle name="Vejica 2 5 3 4 6" xfId="10764"/>
    <cellStyle name="Vejica 2 5 3 4 6 2" xfId="24922"/>
    <cellStyle name="Vejica 2 5 3 4 7" xfId="15022"/>
    <cellStyle name="Vejica 2 5 3 5" xfId="4392"/>
    <cellStyle name="Vejica 2 5 3 5 2" xfId="8618"/>
    <cellStyle name="Vejica 2 5 3 5 2 2" xfId="22776"/>
    <cellStyle name="Vejica 2 5 3 5 3" xfId="12844"/>
    <cellStyle name="Vejica 2 5 3 5 3 2" xfId="27002"/>
    <cellStyle name="Vejica 2 5 3 5 4" xfId="17102"/>
    <cellStyle name="Vejica 2 5 3 6" xfId="2984"/>
    <cellStyle name="Vejica 2 5 3 6 2" xfId="7210"/>
    <cellStyle name="Vejica 2 5 3 6 2 2" xfId="21368"/>
    <cellStyle name="Vejica 2 5 3 6 3" xfId="11436"/>
    <cellStyle name="Vejica 2 5 3 6 3 2" xfId="25594"/>
    <cellStyle name="Vejica 2 5 3 6 4" xfId="15694"/>
    <cellStyle name="Vejica 2 5 3 7" xfId="1576"/>
    <cellStyle name="Vejica 2 5 3 7 2" xfId="18518"/>
    <cellStyle name="Vejica 2 5 3 8" xfId="5802"/>
    <cellStyle name="Vejica 2 5 3 8 2" xfId="19960"/>
    <cellStyle name="Vejica 2 5 3 9" xfId="10028"/>
    <cellStyle name="Vejica 2 5 3 9 2" xfId="24186"/>
    <cellStyle name="Vejica 2 5 4" xfId="60"/>
    <cellStyle name="Vejica 2 5 4 10" xfId="14254"/>
    <cellStyle name="Vejica 2 5 4 2" xfId="226"/>
    <cellStyle name="Vejica 2 5 4 2 2" xfId="579"/>
    <cellStyle name="Vejica 2 5 4 2 2 2" xfId="1283"/>
    <cellStyle name="Vejica 2 5 4 2 2 2 2" xfId="5544"/>
    <cellStyle name="Vejica 2 5 4 2 2 2 2 2" xfId="9770"/>
    <cellStyle name="Vejica 2 5 4 2 2 2 2 2 2" xfId="23928"/>
    <cellStyle name="Vejica 2 5 4 2 2 2 2 3" xfId="13996"/>
    <cellStyle name="Vejica 2 5 4 2 2 2 2 3 2" xfId="28154"/>
    <cellStyle name="Vejica 2 5 4 2 2 2 2 4" xfId="18254"/>
    <cellStyle name="Vejica 2 5 4 2 2 2 3" xfId="4136"/>
    <cellStyle name="Vejica 2 5 4 2 2 2 3 2" xfId="8362"/>
    <cellStyle name="Vejica 2 5 4 2 2 2 3 2 2" xfId="22520"/>
    <cellStyle name="Vejica 2 5 4 2 2 2 3 3" xfId="12588"/>
    <cellStyle name="Vejica 2 5 4 2 2 2 3 3 2" xfId="26746"/>
    <cellStyle name="Vejica 2 5 4 2 2 2 3 4" xfId="16846"/>
    <cellStyle name="Vejica 2 5 4 2 2 2 4" xfId="2728"/>
    <cellStyle name="Vejica 2 5 4 2 2 2 4 2" xfId="19670"/>
    <cellStyle name="Vejica 2 5 4 2 2 2 5" xfId="6954"/>
    <cellStyle name="Vejica 2 5 4 2 2 2 5 2" xfId="21112"/>
    <cellStyle name="Vejica 2 5 4 2 2 2 6" xfId="11180"/>
    <cellStyle name="Vejica 2 5 4 2 2 2 6 2" xfId="25338"/>
    <cellStyle name="Vejica 2 5 4 2 2 2 7" xfId="15438"/>
    <cellStyle name="Vejica 2 5 4 2 2 3" xfId="4840"/>
    <cellStyle name="Vejica 2 5 4 2 2 3 2" xfId="9066"/>
    <cellStyle name="Vejica 2 5 4 2 2 3 2 2" xfId="23224"/>
    <cellStyle name="Vejica 2 5 4 2 2 3 3" xfId="13292"/>
    <cellStyle name="Vejica 2 5 4 2 2 3 3 2" xfId="27450"/>
    <cellStyle name="Vejica 2 5 4 2 2 3 4" xfId="17550"/>
    <cellStyle name="Vejica 2 5 4 2 2 4" xfId="3432"/>
    <cellStyle name="Vejica 2 5 4 2 2 4 2" xfId="7658"/>
    <cellStyle name="Vejica 2 5 4 2 2 4 2 2" xfId="21816"/>
    <cellStyle name="Vejica 2 5 4 2 2 4 3" xfId="11884"/>
    <cellStyle name="Vejica 2 5 4 2 2 4 3 2" xfId="26042"/>
    <cellStyle name="Vejica 2 5 4 2 2 4 4" xfId="16142"/>
    <cellStyle name="Vejica 2 5 4 2 2 5" xfId="2024"/>
    <cellStyle name="Vejica 2 5 4 2 2 5 2" xfId="18966"/>
    <cellStyle name="Vejica 2 5 4 2 2 6" xfId="6250"/>
    <cellStyle name="Vejica 2 5 4 2 2 6 2" xfId="20408"/>
    <cellStyle name="Vejica 2 5 4 2 2 7" xfId="10476"/>
    <cellStyle name="Vejica 2 5 4 2 2 7 2" xfId="24634"/>
    <cellStyle name="Vejica 2 5 4 2 2 8" xfId="14734"/>
    <cellStyle name="Vejica 2 5 4 2 3" xfId="931"/>
    <cellStyle name="Vejica 2 5 4 2 3 2" xfId="5192"/>
    <cellStyle name="Vejica 2 5 4 2 3 2 2" xfId="9418"/>
    <cellStyle name="Vejica 2 5 4 2 3 2 2 2" xfId="23576"/>
    <cellStyle name="Vejica 2 5 4 2 3 2 3" xfId="13644"/>
    <cellStyle name="Vejica 2 5 4 2 3 2 3 2" xfId="27802"/>
    <cellStyle name="Vejica 2 5 4 2 3 2 4" xfId="17902"/>
    <cellStyle name="Vejica 2 5 4 2 3 3" xfId="3784"/>
    <cellStyle name="Vejica 2 5 4 2 3 3 2" xfId="8010"/>
    <cellStyle name="Vejica 2 5 4 2 3 3 2 2" xfId="22168"/>
    <cellStyle name="Vejica 2 5 4 2 3 3 3" xfId="12236"/>
    <cellStyle name="Vejica 2 5 4 2 3 3 3 2" xfId="26394"/>
    <cellStyle name="Vejica 2 5 4 2 3 3 4" xfId="16494"/>
    <cellStyle name="Vejica 2 5 4 2 3 4" xfId="2376"/>
    <cellStyle name="Vejica 2 5 4 2 3 4 2" xfId="19318"/>
    <cellStyle name="Vejica 2 5 4 2 3 5" xfId="6602"/>
    <cellStyle name="Vejica 2 5 4 2 3 5 2" xfId="20760"/>
    <cellStyle name="Vejica 2 5 4 2 3 6" xfId="10828"/>
    <cellStyle name="Vejica 2 5 4 2 3 6 2" xfId="24986"/>
    <cellStyle name="Vejica 2 5 4 2 3 7" xfId="15086"/>
    <cellStyle name="Vejica 2 5 4 2 4" xfId="4488"/>
    <cellStyle name="Vejica 2 5 4 2 4 2" xfId="8714"/>
    <cellStyle name="Vejica 2 5 4 2 4 2 2" xfId="22872"/>
    <cellStyle name="Vejica 2 5 4 2 4 3" xfId="12940"/>
    <cellStyle name="Vejica 2 5 4 2 4 3 2" xfId="27098"/>
    <cellStyle name="Vejica 2 5 4 2 4 4" xfId="17198"/>
    <cellStyle name="Vejica 2 5 4 2 5" xfId="3080"/>
    <cellStyle name="Vejica 2 5 4 2 5 2" xfId="7306"/>
    <cellStyle name="Vejica 2 5 4 2 5 2 2" xfId="21464"/>
    <cellStyle name="Vejica 2 5 4 2 5 3" xfId="11532"/>
    <cellStyle name="Vejica 2 5 4 2 5 3 2" xfId="25690"/>
    <cellStyle name="Vejica 2 5 4 2 5 4" xfId="15790"/>
    <cellStyle name="Vejica 2 5 4 2 6" xfId="1672"/>
    <cellStyle name="Vejica 2 5 4 2 6 2" xfId="18614"/>
    <cellStyle name="Vejica 2 5 4 2 7" xfId="5898"/>
    <cellStyle name="Vejica 2 5 4 2 7 2" xfId="20056"/>
    <cellStyle name="Vejica 2 5 4 2 8" xfId="10124"/>
    <cellStyle name="Vejica 2 5 4 2 8 2" xfId="24282"/>
    <cellStyle name="Vejica 2 5 4 2 9" xfId="14382"/>
    <cellStyle name="Vejica 2 5 4 3" xfId="451"/>
    <cellStyle name="Vejica 2 5 4 3 2" xfId="1155"/>
    <cellStyle name="Vejica 2 5 4 3 2 2" xfId="5416"/>
    <cellStyle name="Vejica 2 5 4 3 2 2 2" xfId="9642"/>
    <cellStyle name="Vejica 2 5 4 3 2 2 2 2" xfId="23800"/>
    <cellStyle name="Vejica 2 5 4 3 2 2 3" xfId="13868"/>
    <cellStyle name="Vejica 2 5 4 3 2 2 3 2" xfId="28026"/>
    <cellStyle name="Vejica 2 5 4 3 2 2 4" xfId="18126"/>
    <cellStyle name="Vejica 2 5 4 3 2 3" xfId="4008"/>
    <cellStyle name="Vejica 2 5 4 3 2 3 2" xfId="8234"/>
    <cellStyle name="Vejica 2 5 4 3 2 3 2 2" xfId="22392"/>
    <cellStyle name="Vejica 2 5 4 3 2 3 3" xfId="12460"/>
    <cellStyle name="Vejica 2 5 4 3 2 3 3 2" xfId="26618"/>
    <cellStyle name="Vejica 2 5 4 3 2 3 4" xfId="16718"/>
    <cellStyle name="Vejica 2 5 4 3 2 4" xfId="2600"/>
    <cellStyle name="Vejica 2 5 4 3 2 4 2" xfId="19542"/>
    <cellStyle name="Vejica 2 5 4 3 2 5" xfId="6826"/>
    <cellStyle name="Vejica 2 5 4 3 2 5 2" xfId="20984"/>
    <cellStyle name="Vejica 2 5 4 3 2 6" xfId="11052"/>
    <cellStyle name="Vejica 2 5 4 3 2 6 2" xfId="25210"/>
    <cellStyle name="Vejica 2 5 4 3 2 7" xfId="15310"/>
    <cellStyle name="Vejica 2 5 4 3 3" xfId="4712"/>
    <cellStyle name="Vejica 2 5 4 3 3 2" xfId="8938"/>
    <cellStyle name="Vejica 2 5 4 3 3 2 2" xfId="23096"/>
    <cellStyle name="Vejica 2 5 4 3 3 3" xfId="13164"/>
    <cellStyle name="Vejica 2 5 4 3 3 3 2" xfId="27322"/>
    <cellStyle name="Vejica 2 5 4 3 3 4" xfId="17422"/>
    <cellStyle name="Vejica 2 5 4 3 4" xfId="3304"/>
    <cellStyle name="Vejica 2 5 4 3 4 2" xfId="7530"/>
    <cellStyle name="Vejica 2 5 4 3 4 2 2" xfId="21688"/>
    <cellStyle name="Vejica 2 5 4 3 4 3" xfId="11756"/>
    <cellStyle name="Vejica 2 5 4 3 4 3 2" xfId="25914"/>
    <cellStyle name="Vejica 2 5 4 3 4 4" xfId="16014"/>
    <cellStyle name="Vejica 2 5 4 3 5" xfId="1896"/>
    <cellStyle name="Vejica 2 5 4 3 5 2" xfId="18838"/>
    <cellStyle name="Vejica 2 5 4 3 6" xfId="6122"/>
    <cellStyle name="Vejica 2 5 4 3 6 2" xfId="20280"/>
    <cellStyle name="Vejica 2 5 4 3 7" xfId="10348"/>
    <cellStyle name="Vejica 2 5 4 3 7 2" xfId="24506"/>
    <cellStyle name="Vejica 2 5 4 3 8" xfId="14606"/>
    <cellStyle name="Vejica 2 5 4 4" xfId="803"/>
    <cellStyle name="Vejica 2 5 4 4 2" xfId="5064"/>
    <cellStyle name="Vejica 2 5 4 4 2 2" xfId="9290"/>
    <cellStyle name="Vejica 2 5 4 4 2 2 2" xfId="23448"/>
    <cellStyle name="Vejica 2 5 4 4 2 3" xfId="13516"/>
    <cellStyle name="Vejica 2 5 4 4 2 3 2" xfId="27674"/>
    <cellStyle name="Vejica 2 5 4 4 2 4" xfId="17774"/>
    <cellStyle name="Vejica 2 5 4 4 3" xfId="3656"/>
    <cellStyle name="Vejica 2 5 4 4 3 2" xfId="7882"/>
    <cellStyle name="Vejica 2 5 4 4 3 2 2" xfId="22040"/>
    <cellStyle name="Vejica 2 5 4 4 3 3" xfId="12108"/>
    <cellStyle name="Vejica 2 5 4 4 3 3 2" xfId="26266"/>
    <cellStyle name="Vejica 2 5 4 4 3 4" xfId="16366"/>
    <cellStyle name="Vejica 2 5 4 4 4" xfId="2248"/>
    <cellStyle name="Vejica 2 5 4 4 4 2" xfId="19190"/>
    <cellStyle name="Vejica 2 5 4 4 5" xfId="6474"/>
    <cellStyle name="Vejica 2 5 4 4 5 2" xfId="20632"/>
    <cellStyle name="Vejica 2 5 4 4 6" xfId="10700"/>
    <cellStyle name="Vejica 2 5 4 4 6 2" xfId="24858"/>
    <cellStyle name="Vejica 2 5 4 4 7" xfId="14958"/>
    <cellStyle name="Vejica 2 5 4 5" xfId="4328"/>
    <cellStyle name="Vejica 2 5 4 5 2" xfId="8554"/>
    <cellStyle name="Vejica 2 5 4 5 2 2" xfId="22712"/>
    <cellStyle name="Vejica 2 5 4 5 3" xfId="12780"/>
    <cellStyle name="Vejica 2 5 4 5 3 2" xfId="26938"/>
    <cellStyle name="Vejica 2 5 4 5 4" xfId="17038"/>
    <cellStyle name="Vejica 2 5 4 6" xfId="2920"/>
    <cellStyle name="Vejica 2 5 4 6 2" xfId="7146"/>
    <cellStyle name="Vejica 2 5 4 6 2 2" xfId="21304"/>
    <cellStyle name="Vejica 2 5 4 6 3" xfId="11372"/>
    <cellStyle name="Vejica 2 5 4 6 3 2" xfId="25530"/>
    <cellStyle name="Vejica 2 5 4 6 4" xfId="15630"/>
    <cellStyle name="Vejica 2 5 4 7" xfId="1544"/>
    <cellStyle name="Vejica 2 5 4 7 2" xfId="18486"/>
    <cellStyle name="Vejica 2 5 4 8" xfId="5770"/>
    <cellStyle name="Vejica 2 5 4 8 2" xfId="19928"/>
    <cellStyle name="Vejica 2 5 4 9" xfId="9996"/>
    <cellStyle name="Vejica 2 5 4 9 2" xfId="24154"/>
    <cellStyle name="Vejica 2 5 5" xfId="159"/>
    <cellStyle name="Vejica 2 5 5 2" xfId="544"/>
    <cellStyle name="Vejica 2 5 5 2 2" xfId="1248"/>
    <cellStyle name="Vejica 2 5 5 2 2 2" xfId="5509"/>
    <cellStyle name="Vejica 2 5 5 2 2 2 2" xfId="9735"/>
    <cellStyle name="Vejica 2 5 5 2 2 2 2 2" xfId="23893"/>
    <cellStyle name="Vejica 2 5 5 2 2 2 3" xfId="13961"/>
    <cellStyle name="Vejica 2 5 5 2 2 2 3 2" xfId="28119"/>
    <cellStyle name="Vejica 2 5 5 2 2 2 4" xfId="18219"/>
    <cellStyle name="Vejica 2 5 5 2 2 3" xfId="4101"/>
    <cellStyle name="Vejica 2 5 5 2 2 3 2" xfId="8327"/>
    <cellStyle name="Vejica 2 5 5 2 2 3 2 2" xfId="22485"/>
    <cellStyle name="Vejica 2 5 5 2 2 3 3" xfId="12553"/>
    <cellStyle name="Vejica 2 5 5 2 2 3 3 2" xfId="26711"/>
    <cellStyle name="Vejica 2 5 5 2 2 3 4" xfId="16811"/>
    <cellStyle name="Vejica 2 5 5 2 2 4" xfId="2693"/>
    <cellStyle name="Vejica 2 5 5 2 2 4 2" xfId="19635"/>
    <cellStyle name="Vejica 2 5 5 2 2 5" xfId="6919"/>
    <cellStyle name="Vejica 2 5 5 2 2 5 2" xfId="21077"/>
    <cellStyle name="Vejica 2 5 5 2 2 6" xfId="11145"/>
    <cellStyle name="Vejica 2 5 5 2 2 6 2" xfId="25303"/>
    <cellStyle name="Vejica 2 5 5 2 2 7" xfId="15403"/>
    <cellStyle name="Vejica 2 5 5 2 3" xfId="4805"/>
    <cellStyle name="Vejica 2 5 5 2 3 2" xfId="9031"/>
    <cellStyle name="Vejica 2 5 5 2 3 2 2" xfId="23189"/>
    <cellStyle name="Vejica 2 5 5 2 3 3" xfId="13257"/>
    <cellStyle name="Vejica 2 5 5 2 3 3 2" xfId="27415"/>
    <cellStyle name="Vejica 2 5 5 2 3 4" xfId="17515"/>
    <cellStyle name="Vejica 2 5 5 2 4" xfId="3397"/>
    <cellStyle name="Vejica 2 5 5 2 4 2" xfId="7623"/>
    <cellStyle name="Vejica 2 5 5 2 4 2 2" xfId="21781"/>
    <cellStyle name="Vejica 2 5 5 2 4 3" xfId="11849"/>
    <cellStyle name="Vejica 2 5 5 2 4 3 2" xfId="26007"/>
    <cellStyle name="Vejica 2 5 5 2 4 4" xfId="16107"/>
    <cellStyle name="Vejica 2 5 5 2 5" xfId="1989"/>
    <cellStyle name="Vejica 2 5 5 2 5 2" xfId="18931"/>
    <cellStyle name="Vejica 2 5 5 2 6" xfId="6215"/>
    <cellStyle name="Vejica 2 5 5 2 6 2" xfId="20373"/>
    <cellStyle name="Vejica 2 5 5 2 7" xfId="10441"/>
    <cellStyle name="Vejica 2 5 5 2 7 2" xfId="24599"/>
    <cellStyle name="Vejica 2 5 5 2 8" xfId="14699"/>
    <cellStyle name="Vejica 2 5 5 3" xfId="896"/>
    <cellStyle name="Vejica 2 5 5 3 2" xfId="5157"/>
    <cellStyle name="Vejica 2 5 5 3 2 2" xfId="9383"/>
    <cellStyle name="Vejica 2 5 5 3 2 2 2" xfId="23541"/>
    <cellStyle name="Vejica 2 5 5 3 2 3" xfId="13609"/>
    <cellStyle name="Vejica 2 5 5 3 2 3 2" xfId="27767"/>
    <cellStyle name="Vejica 2 5 5 3 2 4" xfId="17867"/>
    <cellStyle name="Vejica 2 5 5 3 3" xfId="3749"/>
    <cellStyle name="Vejica 2 5 5 3 3 2" xfId="7975"/>
    <cellStyle name="Vejica 2 5 5 3 3 2 2" xfId="22133"/>
    <cellStyle name="Vejica 2 5 5 3 3 3" xfId="12201"/>
    <cellStyle name="Vejica 2 5 5 3 3 3 2" xfId="26359"/>
    <cellStyle name="Vejica 2 5 5 3 3 4" xfId="16459"/>
    <cellStyle name="Vejica 2 5 5 3 4" xfId="2341"/>
    <cellStyle name="Vejica 2 5 5 3 4 2" xfId="19283"/>
    <cellStyle name="Vejica 2 5 5 3 5" xfId="6567"/>
    <cellStyle name="Vejica 2 5 5 3 5 2" xfId="20725"/>
    <cellStyle name="Vejica 2 5 5 3 6" xfId="10793"/>
    <cellStyle name="Vejica 2 5 5 3 6 2" xfId="24951"/>
    <cellStyle name="Vejica 2 5 5 3 7" xfId="15051"/>
    <cellStyle name="Vejica 2 5 5 4" xfId="4421"/>
    <cellStyle name="Vejica 2 5 5 4 2" xfId="8647"/>
    <cellStyle name="Vejica 2 5 5 4 2 2" xfId="22805"/>
    <cellStyle name="Vejica 2 5 5 4 3" xfId="12873"/>
    <cellStyle name="Vejica 2 5 5 4 3 2" xfId="27031"/>
    <cellStyle name="Vejica 2 5 5 4 4" xfId="17131"/>
    <cellStyle name="Vejica 2 5 5 5" xfId="3013"/>
    <cellStyle name="Vejica 2 5 5 5 2" xfId="7239"/>
    <cellStyle name="Vejica 2 5 5 5 2 2" xfId="21397"/>
    <cellStyle name="Vejica 2 5 5 5 3" xfId="11465"/>
    <cellStyle name="Vejica 2 5 5 5 3 2" xfId="25623"/>
    <cellStyle name="Vejica 2 5 5 5 4" xfId="15723"/>
    <cellStyle name="Vejica 2 5 5 6" xfId="1605"/>
    <cellStyle name="Vejica 2 5 5 6 2" xfId="18547"/>
    <cellStyle name="Vejica 2 5 5 7" xfId="5831"/>
    <cellStyle name="Vejica 2 5 5 7 2" xfId="19989"/>
    <cellStyle name="Vejica 2 5 5 8" xfId="10057"/>
    <cellStyle name="Vejica 2 5 5 8 2" xfId="24215"/>
    <cellStyle name="Vejica 2 5 5 9" xfId="14315"/>
    <cellStyle name="Vejica 2 5 6" xfId="191"/>
    <cellStyle name="Vejica 2 5 6 2" xfId="416"/>
    <cellStyle name="Vejica 2 5 6 2 2" xfId="1120"/>
    <cellStyle name="Vejica 2 5 6 2 2 2" xfId="5381"/>
    <cellStyle name="Vejica 2 5 6 2 2 2 2" xfId="9607"/>
    <cellStyle name="Vejica 2 5 6 2 2 2 2 2" xfId="23765"/>
    <cellStyle name="Vejica 2 5 6 2 2 2 3" xfId="13833"/>
    <cellStyle name="Vejica 2 5 6 2 2 2 3 2" xfId="27991"/>
    <cellStyle name="Vejica 2 5 6 2 2 2 4" xfId="18091"/>
    <cellStyle name="Vejica 2 5 6 2 2 3" xfId="3973"/>
    <cellStyle name="Vejica 2 5 6 2 2 3 2" xfId="8199"/>
    <cellStyle name="Vejica 2 5 6 2 2 3 2 2" xfId="22357"/>
    <cellStyle name="Vejica 2 5 6 2 2 3 3" xfId="12425"/>
    <cellStyle name="Vejica 2 5 6 2 2 3 3 2" xfId="26583"/>
    <cellStyle name="Vejica 2 5 6 2 2 3 4" xfId="16683"/>
    <cellStyle name="Vejica 2 5 6 2 2 4" xfId="2565"/>
    <cellStyle name="Vejica 2 5 6 2 2 4 2" xfId="19507"/>
    <cellStyle name="Vejica 2 5 6 2 2 5" xfId="6791"/>
    <cellStyle name="Vejica 2 5 6 2 2 5 2" xfId="20949"/>
    <cellStyle name="Vejica 2 5 6 2 2 6" xfId="11017"/>
    <cellStyle name="Vejica 2 5 6 2 2 6 2" xfId="25175"/>
    <cellStyle name="Vejica 2 5 6 2 2 7" xfId="15275"/>
    <cellStyle name="Vejica 2 5 6 2 3" xfId="4677"/>
    <cellStyle name="Vejica 2 5 6 2 3 2" xfId="8903"/>
    <cellStyle name="Vejica 2 5 6 2 3 2 2" xfId="23061"/>
    <cellStyle name="Vejica 2 5 6 2 3 3" xfId="13129"/>
    <cellStyle name="Vejica 2 5 6 2 3 3 2" xfId="27287"/>
    <cellStyle name="Vejica 2 5 6 2 3 4" xfId="17387"/>
    <cellStyle name="Vejica 2 5 6 2 4" xfId="3269"/>
    <cellStyle name="Vejica 2 5 6 2 4 2" xfId="7495"/>
    <cellStyle name="Vejica 2 5 6 2 4 2 2" xfId="21653"/>
    <cellStyle name="Vejica 2 5 6 2 4 3" xfId="11721"/>
    <cellStyle name="Vejica 2 5 6 2 4 3 2" xfId="25879"/>
    <cellStyle name="Vejica 2 5 6 2 4 4" xfId="15979"/>
    <cellStyle name="Vejica 2 5 6 2 5" xfId="1861"/>
    <cellStyle name="Vejica 2 5 6 2 5 2" xfId="18803"/>
    <cellStyle name="Vejica 2 5 6 2 6" xfId="6087"/>
    <cellStyle name="Vejica 2 5 6 2 6 2" xfId="20245"/>
    <cellStyle name="Vejica 2 5 6 2 7" xfId="10313"/>
    <cellStyle name="Vejica 2 5 6 2 7 2" xfId="24471"/>
    <cellStyle name="Vejica 2 5 6 2 8" xfId="14571"/>
    <cellStyle name="Vejica 2 5 6 3" xfId="768"/>
    <cellStyle name="Vejica 2 5 6 3 2" xfId="5029"/>
    <cellStyle name="Vejica 2 5 6 3 2 2" xfId="9255"/>
    <cellStyle name="Vejica 2 5 6 3 2 2 2" xfId="23413"/>
    <cellStyle name="Vejica 2 5 6 3 2 3" xfId="13481"/>
    <cellStyle name="Vejica 2 5 6 3 2 3 2" xfId="27639"/>
    <cellStyle name="Vejica 2 5 6 3 2 4" xfId="17739"/>
    <cellStyle name="Vejica 2 5 6 3 3" xfId="3621"/>
    <cellStyle name="Vejica 2 5 6 3 3 2" xfId="7847"/>
    <cellStyle name="Vejica 2 5 6 3 3 2 2" xfId="22005"/>
    <cellStyle name="Vejica 2 5 6 3 3 3" xfId="12073"/>
    <cellStyle name="Vejica 2 5 6 3 3 3 2" xfId="26231"/>
    <cellStyle name="Vejica 2 5 6 3 3 4" xfId="16331"/>
    <cellStyle name="Vejica 2 5 6 3 4" xfId="2213"/>
    <cellStyle name="Vejica 2 5 6 3 4 2" xfId="19155"/>
    <cellStyle name="Vejica 2 5 6 3 5" xfId="6439"/>
    <cellStyle name="Vejica 2 5 6 3 5 2" xfId="20597"/>
    <cellStyle name="Vejica 2 5 6 3 6" xfId="10665"/>
    <cellStyle name="Vejica 2 5 6 3 6 2" xfId="24823"/>
    <cellStyle name="Vejica 2 5 6 3 7" xfId="14923"/>
    <cellStyle name="Vejica 2 5 6 4" xfId="4453"/>
    <cellStyle name="Vejica 2 5 6 4 2" xfId="8679"/>
    <cellStyle name="Vejica 2 5 6 4 2 2" xfId="22837"/>
    <cellStyle name="Vejica 2 5 6 4 3" xfId="12905"/>
    <cellStyle name="Vejica 2 5 6 4 3 2" xfId="27063"/>
    <cellStyle name="Vejica 2 5 6 4 4" xfId="17163"/>
    <cellStyle name="Vejica 2 5 6 5" xfId="3045"/>
    <cellStyle name="Vejica 2 5 6 5 2" xfId="7271"/>
    <cellStyle name="Vejica 2 5 6 5 2 2" xfId="21429"/>
    <cellStyle name="Vejica 2 5 6 5 3" xfId="11497"/>
    <cellStyle name="Vejica 2 5 6 5 3 2" xfId="25655"/>
    <cellStyle name="Vejica 2 5 6 5 4" xfId="15755"/>
    <cellStyle name="Vejica 2 5 6 6" xfId="1637"/>
    <cellStyle name="Vejica 2 5 6 6 2" xfId="18579"/>
    <cellStyle name="Vejica 2 5 6 7" xfId="5863"/>
    <cellStyle name="Vejica 2 5 6 7 2" xfId="20021"/>
    <cellStyle name="Vejica 2 5 6 8" xfId="10089"/>
    <cellStyle name="Vejica 2 5 6 8 2" xfId="24247"/>
    <cellStyle name="Vejica 2 5 6 9" xfId="14347"/>
    <cellStyle name="Vejica 2 5 7" xfId="365"/>
    <cellStyle name="Vejica 2 5 7 2" xfId="717"/>
    <cellStyle name="Vejica 2 5 7 2 2" xfId="1421"/>
    <cellStyle name="Vejica 2 5 7 2 2 2" xfId="5682"/>
    <cellStyle name="Vejica 2 5 7 2 2 2 2" xfId="9908"/>
    <cellStyle name="Vejica 2 5 7 2 2 2 2 2" xfId="24066"/>
    <cellStyle name="Vejica 2 5 7 2 2 2 3" xfId="14134"/>
    <cellStyle name="Vejica 2 5 7 2 2 2 3 2" xfId="28292"/>
    <cellStyle name="Vejica 2 5 7 2 2 2 4" xfId="18392"/>
    <cellStyle name="Vejica 2 5 7 2 2 3" xfId="4274"/>
    <cellStyle name="Vejica 2 5 7 2 2 3 2" xfId="8500"/>
    <cellStyle name="Vejica 2 5 7 2 2 3 2 2" xfId="22658"/>
    <cellStyle name="Vejica 2 5 7 2 2 3 3" xfId="12726"/>
    <cellStyle name="Vejica 2 5 7 2 2 3 3 2" xfId="26884"/>
    <cellStyle name="Vejica 2 5 7 2 2 3 4" xfId="16984"/>
    <cellStyle name="Vejica 2 5 7 2 2 4" xfId="2866"/>
    <cellStyle name="Vejica 2 5 7 2 2 4 2" xfId="19808"/>
    <cellStyle name="Vejica 2 5 7 2 2 5" xfId="7092"/>
    <cellStyle name="Vejica 2 5 7 2 2 5 2" xfId="21250"/>
    <cellStyle name="Vejica 2 5 7 2 2 6" xfId="11318"/>
    <cellStyle name="Vejica 2 5 7 2 2 6 2" xfId="25476"/>
    <cellStyle name="Vejica 2 5 7 2 2 7" xfId="15576"/>
    <cellStyle name="Vejica 2 5 7 2 3" xfId="4978"/>
    <cellStyle name="Vejica 2 5 7 2 3 2" xfId="9204"/>
    <cellStyle name="Vejica 2 5 7 2 3 2 2" xfId="23362"/>
    <cellStyle name="Vejica 2 5 7 2 3 3" xfId="13430"/>
    <cellStyle name="Vejica 2 5 7 2 3 3 2" xfId="27588"/>
    <cellStyle name="Vejica 2 5 7 2 3 4" xfId="17688"/>
    <cellStyle name="Vejica 2 5 7 2 4" xfId="3570"/>
    <cellStyle name="Vejica 2 5 7 2 4 2" xfId="7796"/>
    <cellStyle name="Vejica 2 5 7 2 4 2 2" xfId="21954"/>
    <cellStyle name="Vejica 2 5 7 2 4 3" xfId="12022"/>
    <cellStyle name="Vejica 2 5 7 2 4 3 2" xfId="26180"/>
    <cellStyle name="Vejica 2 5 7 2 4 4" xfId="16280"/>
    <cellStyle name="Vejica 2 5 7 2 5" xfId="2162"/>
    <cellStyle name="Vejica 2 5 7 2 5 2" xfId="19104"/>
    <cellStyle name="Vejica 2 5 7 2 6" xfId="6388"/>
    <cellStyle name="Vejica 2 5 7 2 6 2" xfId="20546"/>
    <cellStyle name="Vejica 2 5 7 2 7" xfId="10614"/>
    <cellStyle name="Vejica 2 5 7 2 7 2" xfId="24772"/>
    <cellStyle name="Vejica 2 5 7 2 8" xfId="14872"/>
    <cellStyle name="Vejica 2 5 7 3" xfId="1069"/>
    <cellStyle name="Vejica 2 5 7 3 2" xfId="5330"/>
    <cellStyle name="Vejica 2 5 7 3 2 2" xfId="9556"/>
    <cellStyle name="Vejica 2 5 7 3 2 2 2" xfId="23714"/>
    <cellStyle name="Vejica 2 5 7 3 2 3" xfId="13782"/>
    <cellStyle name="Vejica 2 5 7 3 2 3 2" xfId="27940"/>
    <cellStyle name="Vejica 2 5 7 3 2 4" xfId="18040"/>
    <cellStyle name="Vejica 2 5 7 3 3" xfId="3922"/>
    <cellStyle name="Vejica 2 5 7 3 3 2" xfId="8148"/>
    <cellStyle name="Vejica 2 5 7 3 3 2 2" xfId="22306"/>
    <cellStyle name="Vejica 2 5 7 3 3 3" xfId="12374"/>
    <cellStyle name="Vejica 2 5 7 3 3 3 2" xfId="26532"/>
    <cellStyle name="Vejica 2 5 7 3 3 4" xfId="16632"/>
    <cellStyle name="Vejica 2 5 7 3 4" xfId="2514"/>
    <cellStyle name="Vejica 2 5 7 3 4 2" xfId="19456"/>
    <cellStyle name="Vejica 2 5 7 3 5" xfId="6740"/>
    <cellStyle name="Vejica 2 5 7 3 5 2" xfId="20898"/>
    <cellStyle name="Vejica 2 5 7 3 6" xfId="10966"/>
    <cellStyle name="Vejica 2 5 7 3 6 2" xfId="25124"/>
    <cellStyle name="Vejica 2 5 7 3 7" xfId="15224"/>
    <cellStyle name="Vejica 2 5 7 4" xfId="4626"/>
    <cellStyle name="Vejica 2 5 7 4 2" xfId="8852"/>
    <cellStyle name="Vejica 2 5 7 4 2 2" xfId="23010"/>
    <cellStyle name="Vejica 2 5 7 4 3" xfId="13078"/>
    <cellStyle name="Vejica 2 5 7 4 3 2" xfId="27236"/>
    <cellStyle name="Vejica 2 5 7 4 4" xfId="17336"/>
    <cellStyle name="Vejica 2 5 7 5" xfId="3218"/>
    <cellStyle name="Vejica 2 5 7 5 2" xfId="7444"/>
    <cellStyle name="Vejica 2 5 7 5 2 2" xfId="21602"/>
    <cellStyle name="Vejica 2 5 7 5 3" xfId="11670"/>
    <cellStyle name="Vejica 2 5 7 5 3 2" xfId="25828"/>
    <cellStyle name="Vejica 2 5 7 5 4" xfId="15928"/>
    <cellStyle name="Vejica 2 5 7 6" xfId="1810"/>
    <cellStyle name="Vejica 2 5 7 6 2" xfId="18752"/>
    <cellStyle name="Vejica 2 5 7 7" xfId="6036"/>
    <cellStyle name="Vejica 2 5 7 7 2" xfId="20194"/>
    <cellStyle name="Vejica 2 5 7 8" xfId="10262"/>
    <cellStyle name="Vejica 2 5 7 8 2" xfId="24420"/>
    <cellStyle name="Vejica 2 5 7 9" xfId="14520"/>
    <cellStyle name="Vejica 2 5 8" xfId="384"/>
    <cellStyle name="Vejica 2 5 8 2" xfId="1088"/>
    <cellStyle name="Vejica 2 5 8 2 2" xfId="5349"/>
    <cellStyle name="Vejica 2 5 8 2 2 2" xfId="9575"/>
    <cellStyle name="Vejica 2 5 8 2 2 2 2" xfId="23733"/>
    <cellStyle name="Vejica 2 5 8 2 2 3" xfId="13801"/>
    <cellStyle name="Vejica 2 5 8 2 2 3 2" xfId="27959"/>
    <cellStyle name="Vejica 2 5 8 2 2 4" xfId="18059"/>
    <cellStyle name="Vejica 2 5 8 2 3" xfId="3941"/>
    <cellStyle name="Vejica 2 5 8 2 3 2" xfId="8167"/>
    <cellStyle name="Vejica 2 5 8 2 3 2 2" xfId="22325"/>
    <cellStyle name="Vejica 2 5 8 2 3 3" xfId="12393"/>
    <cellStyle name="Vejica 2 5 8 2 3 3 2" xfId="26551"/>
    <cellStyle name="Vejica 2 5 8 2 3 4" xfId="16651"/>
    <cellStyle name="Vejica 2 5 8 2 4" xfId="2533"/>
    <cellStyle name="Vejica 2 5 8 2 4 2" xfId="19475"/>
    <cellStyle name="Vejica 2 5 8 2 5" xfId="6759"/>
    <cellStyle name="Vejica 2 5 8 2 5 2" xfId="20917"/>
    <cellStyle name="Vejica 2 5 8 2 6" xfId="10985"/>
    <cellStyle name="Vejica 2 5 8 2 6 2" xfId="25143"/>
    <cellStyle name="Vejica 2 5 8 2 7" xfId="15243"/>
    <cellStyle name="Vejica 2 5 8 3" xfId="4645"/>
    <cellStyle name="Vejica 2 5 8 3 2" xfId="8871"/>
    <cellStyle name="Vejica 2 5 8 3 2 2" xfId="23029"/>
    <cellStyle name="Vejica 2 5 8 3 3" xfId="13097"/>
    <cellStyle name="Vejica 2 5 8 3 3 2" xfId="27255"/>
    <cellStyle name="Vejica 2 5 8 3 4" xfId="17355"/>
    <cellStyle name="Vejica 2 5 8 4" xfId="3237"/>
    <cellStyle name="Vejica 2 5 8 4 2" xfId="7463"/>
    <cellStyle name="Vejica 2 5 8 4 2 2" xfId="21621"/>
    <cellStyle name="Vejica 2 5 8 4 3" xfId="11689"/>
    <cellStyle name="Vejica 2 5 8 4 3 2" xfId="25847"/>
    <cellStyle name="Vejica 2 5 8 4 4" xfId="15947"/>
    <cellStyle name="Vejica 2 5 8 5" xfId="1829"/>
    <cellStyle name="Vejica 2 5 8 5 2" xfId="18771"/>
    <cellStyle name="Vejica 2 5 8 6" xfId="6055"/>
    <cellStyle name="Vejica 2 5 8 6 2" xfId="20213"/>
    <cellStyle name="Vejica 2 5 8 7" xfId="10281"/>
    <cellStyle name="Vejica 2 5 8 7 2" xfId="24439"/>
    <cellStyle name="Vejica 2 5 8 8" xfId="14539"/>
    <cellStyle name="Vejica 2 5 9" xfId="736"/>
    <cellStyle name="Vejica 2 5 9 2" xfId="4997"/>
    <cellStyle name="Vejica 2 5 9 2 2" xfId="9223"/>
    <cellStyle name="Vejica 2 5 9 2 2 2" xfId="23381"/>
    <cellStyle name="Vejica 2 5 9 2 3" xfId="13449"/>
    <cellStyle name="Vejica 2 5 9 2 3 2" xfId="27607"/>
    <cellStyle name="Vejica 2 5 9 2 4" xfId="17707"/>
    <cellStyle name="Vejica 2 5 9 3" xfId="3589"/>
    <cellStyle name="Vejica 2 5 9 3 2" xfId="7815"/>
    <cellStyle name="Vejica 2 5 9 3 2 2" xfId="21973"/>
    <cellStyle name="Vejica 2 5 9 3 3" xfId="12041"/>
    <cellStyle name="Vejica 2 5 9 3 3 2" xfId="26199"/>
    <cellStyle name="Vejica 2 5 9 3 4" xfId="16299"/>
    <cellStyle name="Vejica 2 5 9 4" xfId="2181"/>
    <cellStyle name="Vejica 2 5 9 4 2" xfId="19123"/>
    <cellStyle name="Vejica 2 5 9 5" xfId="6407"/>
    <cellStyle name="Vejica 2 5 9 5 2" xfId="20565"/>
    <cellStyle name="Vejica 2 5 9 6" xfId="10633"/>
    <cellStyle name="Vejica 2 5 9 6 2" xfId="24791"/>
    <cellStyle name="Vejica 2 5 9 7" xfId="14891"/>
    <cellStyle name="Vejica 2 6" xfId="82"/>
    <cellStyle name="Vejica 2 6 10" xfId="9948"/>
    <cellStyle name="Vejica 2 6 10 2" xfId="24106"/>
    <cellStyle name="Vejica 2 6 11" xfId="14206"/>
    <cellStyle name="Vejica 2 6 2" xfId="242"/>
    <cellStyle name="Vejica 2 6 2 2" xfId="595"/>
    <cellStyle name="Vejica 2 6 2 2 2" xfId="1299"/>
    <cellStyle name="Vejica 2 6 2 2 2 2" xfId="5560"/>
    <cellStyle name="Vejica 2 6 2 2 2 2 2" xfId="9786"/>
    <cellStyle name="Vejica 2 6 2 2 2 2 2 2" xfId="23944"/>
    <cellStyle name="Vejica 2 6 2 2 2 2 3" xfId="14012"/>
    <cellStyle name="Vejica 2 6 2 2 2 2 3 2" xfId="28170"/>
    <cellStyle name="Vejica 2 6 2 2 2 2 4" xfId="18270"/>
    <cellStyle name="Vejica 2 6 2 2 2 3" xfId="4152"/>
    <cellStyle name="Vejica 2 6 2 2 2 3 2" xfId="8378"/>
    <cellStyle name="Vejica 2 6 2 2 2 3 2 2" xfId="22536"/>
    <cellStyle name="Vejica 2 6 2 2 2 3 3" xfId="12604"/>
    <cellStyle name="Vejica 2 6 2 2 2 3 3 2" xfId="26762"/>
    <cellStyle name="Vejica 2 6 2 2 2 3 4" xfId="16862"/>
    <cellStyle name="Vejica 2 6 2 2 2 4" xfId="2744"/>
    <cellStyle name="Vejica 2 6 2 2 2 4 2" xfId="19686"/>
    <cellStyle name="Vejica 2 6 2 2 2 5" xfId="6970"/>
    <cellStyle name="Vejica 2 6 2 2 2 5 2" xfId="21128"/>
    <cellStyle name="Vejica 2 6 2 2 2 6" xfId="11196"/>
    <cellStyle name="Vejica 2 6 2 2 2 6 2" xfId="25354"/>
    <cellStyle name="Vejica 2 6 2 2 2 7" xfId="15454"/>
    <cellStyle name="Vejica 2 6 2 2 3" xfId="4856"/>
    <cellStyle name="Vejica 2 6 2 2 3 2" xfId="9082"/>
    <cellStyle name="Vejica 2 6 2 2 3 2 2" xfId="23240"/>
    <cellStyle name="Vejica 2 6 2 2 3 3" xfId="13308"/>
    <cellStyle name="Vejica 2 6 2 2 3 3 2" xfId="27466"/>
    <cellStyle name="Vejica 2 6 2 2 3 4" xfId="17566"/>
    <cellStyle name="Vejica 2 6 2 2 4" xfId="3448"/>
    <cellStyle name="Vejica 2 6 2 2 4 2" xfId="7674"/>
    <cellStyle name="Vejica 2 6 2 2 4 2 2" xfId="21832"/>
    <cellStyle name="Vejica 2 6 2 2 4 3" xfId="11900"/>
    <cellStyle name="Vejica 2 6 2 2 4 3 2" xfId="26058"/>
    <cellStyle name="Vejica 2 6 2 2 4 4" xfId="16158"/>
    <cellStyle name="Vejica 2 6 2 2 5" xfId="2040"/>
    <cellStyle name="Vejica 2 6 2 2 5 2" xfId="18982"/>
    <cellStyle name="Vejica 2 6 2 2 6" xfId="6266"/>
    <cellStyle name="Vejica 2 6 2 2 6 2" xfId="20424"/>
    <cellStyle name="Vejica 2 6 2 2 7" xfId="10492"/>
    <cellStyle name="Vejica 2 6 2 2 7 2" xfId="24650"/>
    <cellStyle name="Vejica 2 6 2 2 8" xfId="14750"/>
    <cellStyle name="Vejica 2 6 2 3" xfId="947"/>
    <cellStyle name="Vejica 2 6 2 3 2" xfId="5208"/>
    <cellStyle name="Vejica 2 6 2 3 2 2" xfId="9434"/>
    <cellStyle name="Vejica 2 6 2 3 2 2 2" xfId="23592"/>
    <cellStyle name="Vejica 2 6 2 3 2 3" xfId="13660"/>
    <cellStyle name="Vejica 2 6 2 3 2 3 2" xfId="27818"/>
    <cellStyle name="Vejica 2 6 2 3 2 4" xfId="17918"/>
    <cellStyle name="Vejica 2 6 2 3 3" xfId="3800"/>
    <cellStyle name="Vejica 2 6 2 3 3 2" xfId="8026"/>
    <cellStyle name="Vejica 2 6 2 3 3 2 2" xfId="22184"/>
    <cellStyle name="Vejica 2 6 2 3 3 3" xfId="12252"/>
    <cellStyle name="Vejica 2 6 2 3 3 3 2" xfId="26410"/>
    <cellStyle name="Vejica 2 6 2 3 3 4" xfId="16510"/>
    <cellStyle name="Vejica 2 6 2 3 4" xfId="2392"/>
    <cellStyle name="Vejica 2 6 2 3 4 2" xfId="19334"/>
    <cellStyle name="Vejica 2 6 2 3 5" xfId="6618"/>
    <cellStyle name="Vejica 2 6 2 3 5 2" xfId="20776"/>
    <cellStyle name="Vejica 2 6 2 3 6" xfId="10844"/>
    <cellStyle name="Vejica 2 6 2 3 6 2" xfId="25002"/>
    <cellStyle name="Vejica 2 6 2 3 7" xfId="15102"/>
    <cellStyle name="Vejica 2 6 2 4" xfId="4504"/>
    <cellStyle name="Vejica 2 6 2 4 2" xfId="8730"/>
    <cellStyle name="Vejica 2 6 2 4 2 2" xfId="22888"/>
    <cellStyle name="Vejica 2 6 2 4 3" xfId="12956"/>
    <cellStyle name="Vejica 2 6 2 4 3 2" xfId="27114"/>
    <cellStyle name="Vejica 2 6 2 4 4" xfId="17214"/>
    <cellStyle name="Vejica 2 6 2 5" xfId="3096"/>
    <cellStyle name="Vejica 2 6 2 5 2" xfId="7322"/>
    <cellStyle name="Vejica 2 6 2 5 2 2" xfId="21480"/>
    <cellStyle name="Vejica 2 6 2 5 3" xfId="11548"/>
    <cellStyle name="Vejica 2 6 2 5 3 2" xfId="25706"/>
    <cellStyle name="Vejica 2 6 2 5 4" xfId="15806"/>
    <cellStyle name="Vejica 2 6 2 6" xfId="1688"/>
    <cellStyle name="Vejica 2 6 2 6 2" xfId="18630"/>
    <cellStyle name="Vejica 2 6 2 7" xfId="5914"/>
    <cellStyle name="Vejica 2 6 2 7 2" xfId="20072"/>
    <cellStyle name="Vejica 2 6 2 8" xfId="10140"/>
    <cellStyle name="Vejica 2 6 2 8 2" xfId="24298"/>
    <cellStyle name="Vejica 2 6 2 9" xfId="14398"/>
    <cellStyle name="Vejica 2 6 3" xfId="311"/>
    <cellStyle name="Vejica 2 6 3 2" xfId="663"/>
    <cellStyle name="Vejica 2 6 3 2 2" xfId="1367"/>
    <cellStyle name="Vejica 2 6 3 2 2 2" xfId="5628"/>
    <cellStyle name="Vejica 2 6 3 2 2 2 2" xfId="9854"/>
    <cellStyle name="Vejica 2 6 3 2 2 2 2 2" xfId="24012"/>
    <cellStyle name="Vejica 2 6 3 2 2 2 3" xfId="14080"/>
    <cellStyle name="Vejica 2 6 3 2 2 2 3 2" xfId="28238"/>
    <cellStyle name="Vejica 2 6 3 2 2 2 4" xfId="18338"/>
    <cellStyle name="Vejica 2 6 3 2 2 3" xfId="4220"/>
    <cellStyle name="Vejica 2 6 3 2 2 3 2" xfId="8446"/>
    <cellStyle name="Vejica 2 6 3 2 2 3 2 2" xfId="22604"/>
    <cellStyle name="Vejica 2 6 3 2 2 3 3" xfId="12672"/>
    <cellStyle name="Vejica 2 6 3 2 2 3 3 2" xfId="26830"/>
    <cellStyle name="Vejica 2 6 3 2 2 3 4" xfId="16930"/>
    <cellStyle name="Vejica 2 6 3 2 2 4" xfId="2812"/>
    <cellStyle name="Vejica 2 6 3 2 2 4 2" xfId="19754"/>
    <cellStyle name="Vejica 2 6 3 2 2 5" xfId="7038"/>
    <cellStyle name="Vejica 2 6 3 2 2 5 2" xfId="21196"/>
    <cellStyle name="Vejica 2 6 3 2 2 6" xfId="11264"/>
    <cellStyle name="Vejica 2 6 3 2 2 6 2" xfId="25422"/>
    <cellStyle name="Vejica 2 6 3 2 2 7" xfId="15522"/>
    <cellStyle name="Vejica 2 6 3 2 3" xfId="4924"/>
    <cellStyle name="Vejica 2 6 3 2 3 2" xfId="9150"/>
    <cellStyle name="Vejica 2 6 3 2 3 2 2" xfId="23308"/>
    <cellStyle name="Vejica 2 6 3 2 3 3" xfId="13376"/>
    <cellStyle name="Vejica 2 6 3 2 3 3 2" xfId="27534"/>
    <cellStyle name="Vejica 2 6 3 2 3 4" xfId="17634"/>
    <cellStyle name="Vejica 2 6 3 2 4" xfId="3516"/>
    <cellStyle name="Vejica 2 6 3 2 4 2" xfId="7742"/>
    <cellStyle name="Vejica 2 6 3 2 4 2 2" xfId="21900"/>
    <cellStyle name="Vejica 2 6 3 2 4 3" xfId="11968"/>
    <cellStyle name="Vejica 2 6 3 2 4 3 2" xfId="26126"/>
    <cellStyle name="Vejica 2 6 3 2 4 4" xfId="16226"/>
    <cellStyle name="Vejica 2 6 3 2 5" xfId="2108"/>
    <cellStyle name="Vejica 2 6 3 2 5 2" xfId="19050"/>
    <cellStyle name="Vejica 2 6 3 2 6" xfId="6334"/>
    <cellStyle name="Vejica 2 6 3 2 6 2" xfId="20492"/>
    <cellStyle name="Vejica 2 6 3 2 7" xfId="10560"/>
    <cellStyle name="Vejica 2 6 3 2 7 2" xfId="24718"/>
    <cellStyle name="Vejica 2 6 3 2 8" xfId="14818"/>
    <cellStyle name="Vejica 2 6 3 3" xfId="1015"/>
    <cellStyle name="Vejica 2 6 3 3 2" xfId="5276"/>
    <cellStyle name="Vejica 2 6 3 3 2 2" xfId="9502"/>
    <cellStyle name="Vejica 2 6 3 3 2 2 2" xfId="23660"/>
    <cellStyle name="Vejica 2 6 3 3 2 3" xfId="13728"/>
    <cellStyle name="Vejica 2 6 3 3 2 3 2" xfId="27886"/>
    <cellStyle name="Vejica 2 6 3 3 2 4" xfId="17986"/>
    <cellStyle name="Vejica 2 6 3 3 3" xfId="3868"/>
    <cellStyle name="Vejica 2 6 3 3 3 2" xfId="8094"/>
    <cellStyle name="Vejica 2 6 3 3 3 2 2" xfId="22252"/>
    <cellStyle name="Vejica 2 6 3 3 3 3" xfId="12320"/>
    <cellStyle name="Vejica 2 6 3 3 3 3 2" xfId="26478"/>
    <cellStyle name="Vejica 2 6 3 3 3 4" xfId="16578"/>
    <cellStyle name="Vejica 2 6 3 3 4" xfId="2460"/>
    <cellStyle name="Vejica 2 6 3 3 4 2" xfId="19402"/>
    <cellStyle name="Vejica 2 6 3 3 5" xfId="6686"/>
    <cellStyle name="Vejica 2 6 3 3 5 2" xfId="20844"/>
    <cellStyle name="Vejica 2 6 3 3 6" xfId="10912"/>
    <cellStyle name="Vejica 2 6 3 3 6 2" xfId="25070"/>
    <cellStyle name="Vejica 2 6 3 3 7" xfId="15170"/>
    <cellStyle name="Vejica 2 6 3 4" xfId="4572"/>
    <cellStyle name="Vejica 2 6 3 4 2" xfId="8798"/>
    <cellStyle name="Vejica 2 6 3 4 2 2" xfId="22956"/>
    <cellStyle name="Vejica 2 6 3 4 3" xfId="13024"/>
    <cellStyle name="Vejica 2 6 3 4 3 2" xfId="27182"/>
    <cellStyle name="Vejica 2 6 3 4 4" xfId="17282"/>
    <cellStyle name="Vejica 2 6 3 5" xfId="3164"/>
    <cellStyle name="Vejica 2 6 3 5 2" xfId="7390"/>
    <cellStyle name="Vejica 2 6 3 5 2 2" xfId="21548"/>
    <cellStyle name="Vejica 2 6 3 5 3" xfId="11616"/>
    <cellStyle name="Vejica 2 6 3 5 3 2" xfId="25774"/>
    <cellStyle name="Vejica 2 6 3 5 4" xfId="15874"/>
    <cellStyle name="Vejica 2 6 3 6" xfId="1756"/>
    <cellStyle name="Vejica 2 6 3 6 2" xfId="18698"/>
    <cellStyle name="Vejica 2 6 3 7" xfId="5982"/>
    <cellStyle name="Vejica 2 6 3 7 2" xfId="20140"/>
    <cellStyle name="Vejica 2 6 3 8" xfId="10208"/>
    <cellStyle name="Vejica 2 6 3 8 2" xfId="24366"/>
    <cellStyle name="Vejica 2 6 3 9" xfId="14466"/>
    <cellStyle name="Vejica 2 6 4" xfId="467"/>
    <cellStyle name="Vejica 2 6 4 2" xfId="1171"/>
    <cellStyle name="Vejica 2 6 4 2 2" xfId="5432"/>
    <cellStyle name="Vejica 2 6 4 2 2 2" xfId="9658"/>
    <cellStyle name="Vejica 2 6 4 2 2 2 2" xfId="23816"/>
    <cellStyle name="Vejica 2 6 4 2 2 3" xfId="13884"/>
    <cellStyle name="Vejica 2 6 4 2 2 3 2" xfId="28042"/>
    <cellStyle name="Vejica 2 6 4 2 2 4" xfId="18142"/>
    <cellStyle name="Vejica 2 6 4 2 3" xfId="4024"/>
    <cellStyle name="Vejica 2 6 4 2 3 2" xfId="8250"/>
    <cellStyle name="Vejica 2 6 4 2 3 2 2" xfId="22408"/>
    <cellStyle name="Vejica 2 6 4 2 3 3" xfId="12476"/>
    <cellStyle name="Vejica 2 6 4 2 3 3 2" xfId="26634"/>
    <cellStyle name="Vejica 2 6 4 2 3 4" xfId="16734"/>
    <cellStyle name="Vejica 2 6 4 2 4" xfId="2616"/>
    <cellStyle name="Vejica 2 6 4 2 4 2" xfId="19558"/>
    <cellStyle name="Vejica 2 6 4 2 5" xfId="6842"/>
    <cellStyle name="Vejica 2 6 4 2 5 2" xfId="21000"/>
    <cellStyle name="Vejica 2 6 4 2 6" xfId="11068"/>
    <cellStyle name="Vejica 2 6 4 2 6 2" xfId="25226"/>
    <cellStyle name="Vejica 2 6 4 2 7" xfId="15326"/>
    <cellStyle name="Vejica 2 6 4 3" xfId="4728"/>
    <cellStyle name="Vejica 2 6 4 3 2" xfId="8954"/>
    <cellStyle name="Vejica 2 6 4 3 2 2" xfId="23112"/>
    <cellStyle name="Vejica 2 6 4 3 3" xfId="13180"/>
    <cellStyle name="Vejica 2 6 4 3 3 2" xfId="27338"/>
    <cellStyle name="Vejica 2 6 4 3 4" xfId="17438"/>
    <cellStyle name="Vejica 2 6 4 4" xfId="3320"/>
    <cellStyle name="Vejica 2 6 4 4 2" xfId="7546"/>
    <cellStyle name="Vejica 2 6 4 4 2 2" xfId="21704"/>
    <cellStyle name="Vejica 2 6 4 4 3" xfId="11772"/>
    <cellStyle name="Vejica 2 6 4 4 3 2" xfId="25930"/>
    <cellStyle name="Vejica 2 6 4 4 4" xfId="16030"/>
    <cellStyle name="Vejica 2 6 4 5" xfId="1912"/>
    <cellStyle name="Vejica 2 6 4 5 2" xfId="18854"/>
    <cellStyle name="Vejica 2 6 4 6" xfId="6138"/>
    <cellStyle name="Vejica 2 6 4 6 2" xfId="20296"/>
    <cellStyle name="Vejica 2 6 4 7" xfId="10364"/>
    <cellStyle name="Vejica 2 6 4 7 2" xfId="24522"/>
    <cellStyle name="Vejica 2 6 4 8" xfId="14622"/>
    <cellStyle name="Vejica 2 6 5" xfId="819"/>
    <cellStyle name="Vejica 2 6 5 2" xfId="5080"/>
    <cellStyle name="Vejica 2 6 5 2 2" xfId="9306"/>
    <cellStyle name="Vejica 2 6 5 2 2 2" xfId="23464"/>
    <cellStyle name="Vejica 2 6 5 2 3" xfId="13532"/>
    <cellStyle name="Vejica 2 6 5 2 3 2" xfId="27690"/>
    <cellStyle name="Vejica 2 6 5 2 4" xfId="17790"/>
    <cellStyle name="Vejica 2 6 5 3" xfId="3672"/>
    <cellStyle name="Vejica 2 6 5 3 2" xfId="7898"/>
    <cellStyle name="Vejica 2 6 5 3 2 2" xfId="22056"/>
    <cellStyle name="Vejica 2 6 5 3 3" xfId="12124"/>
    <cellStyle name="Vejica 2 6 5 3 3 2" xfId="26282"/>
    <cellStyle name="Vejica 2 6 5 3 4" xfId="16382"/>
    <cellStyle name="Vejica 2 6 5 4" xfId="2264"/>
    <cellStyle name="Vejica 2 6 5 4 2" xfId="19206"/>
    <cellStyle name="Vejica 2 6 5 5" xfId="6490"/>
    <cellStyle name="Vejica 2 6 5 5 2" xfId="20648"/>
    <cellStyle name="Vejica 2 6 5 6" xfId="10716"/>
    <cellStyle name="Vejica 2 6 5 6 2" xfId="24874"/>
    <cellStyle name="Vejica 2 6 5 7" xfId="14974"/>
    <cellStyle name="Vejica 2 6 6" xfId="4344"/>
    <cellStyle name="Vejica 2 6 6 2" xfId="8570"/>
    <cellStyle name="Vejica 2 6 6 2 2" xfId="22728"/>
    <cellStyle name="Vejica 2 6 6 3" xfId="12796"/>
    <cellStyle name="Vejica 2 6 6 3 2" xfId="26954"/>
    <cellStyle name="Vejica 2 6 6 4" xfId="17054"/>
    <cellStyle name="Vejica 2 6 7" xfId="2936"/>
    <cellStyle name="Vejica 2 6 7 2" xfId="7162"/>
    <cellStyle name="Vejica 2 6 7 2 2" xfId="21320"/>
    <cellStyle name="Vejica 2 6 7 3" xfId="11388"/>
    <cellStyle name="Vejica 2 6 7 3 2" xfId="25546"/>
    <cellStyle name="Vejica 2 6 7 4" xfId="15646"/>
    <cellStyle name="Vejica 2 6 8" xfId="1496"/>
    <cellStyle name="Vejica 2 6 8 2" xfId="18438"/>
    <cellStyle name="Vejica 2 6 9" xfId="5722"/>
    <cellStyle name="Vejica 2 6 9 2" xfId="19880"/>
    <cellStyle name="Vejica 2 7" xfId="114"/>
    <cellStyle name="Vejica 2 7 10" xfId="14270"/>
    <cellStyle name="Vejica 2 7 2" xfId="274"/>
    <cellStyle name="Vejica 2 7 2 2" xfId="627"/>
    <cellStyle name="Vejica 2 7 2 2 2" xfId="1331"/>
    <cellStyle name="Vejica 2 7 2 2 2 2" xfId="5592"/>
    <cellStyle name="Vejica 2 7 2 2 2 2 2" xfId="9818"/>
    <cellStyle name="Vejica 2 7 2 2 2 2 2 2" xfId="23976"/>
    <cellStyle name="Vejica 2 7 2 2 2 2 3" xfId="14044"/>
    <cellStyle name="Vejica 2 7 2 2 2 2 3 2" xfId="28202"/>
    <cellStyle name="Vejica 2 7 2 2 2 2 4" xfId="18302"/>
    <cellStyle name="Vejica 2 7 2 2 2 3" xfId="4184"/>
    <cellStyle name="Vejica 2 7 2 2 2 3 2" xfId="8410"/>
    <cellStyle name="Vejica 2 7 2 2 2 3 2 2" xfId="22568"/>
    <cellStyle name="Vejica 2 7 2 2 2 3 3" xfId="12636"/>
    <cellStyle name="Vejica 2 7 2 2 2 3 3 2" xfId="26794"/>
    <cellStyle name="Vejica 2 7 2 2 2 3 4" xfId="16894"/>
    <cellStyle name="Vejica 2 7 2 2 2 4" xfId="2776"/>
    <cellStyle name="Vejica 2 7 2 2 2 4 2" xfId="19718"/>
    <cellStyle name="Vejica 2 7 2 2 2 5" xfId="7002"/>
    <cellStyle name="Vejica 2 7 2 2 2 5 2" xfId="21160"/>
    <cellStyle name="Vejica 2 7 2 2 2 6" xfId="11228"/>
    <cellStyle name="Vejica 2 7 2 2 2 6 2" xfId="25386"/>
    <cellStyle name="Vejica 2 7 2 2 2 7" xfId="15486"/>
    <cellStyle name="Vejica 2 7 2 2 3" xfId="4888"/>
    <cellStyle name="Vejica 2 7 2 2 3 2" xfId="9114"/>
    <cellStyle name="Vejica 2 7 2 2 3 2 2" xfId="23272"/>
    <cellStyle name="Vejica 2 7 2 2 3 3" xfId="13340"/>
    <cellStyle name="Vejica 2 7 2 2 3 3 2" xfId="27498"/>
    <cellStyle name="Vejica 2 7 2 2 3 4" xfId="17598"/>
    <cellStyle name="Vejica 2 7 2 2 4" xfId="3480"/>
    <cellStyle name="Vejica 2 7 2 2 4 2" xfId="7706"/>
    <cellStyle name="Vejica 2 7 2 2 4 2 2" xfId="21864"/>
    <cellStyle name="Vejica 2 7 2 2 4 3" xfId="11932"/>
    <cellStyle name="Vejica 2 7 2 2 4 3 2" xfId="26090"/>
    <cellStyle name="Vejica 2 7 2 2 4 4" xfId="16190"/>
    <cellStyle name="Vejica 2 7 2 2 5" xfId="2072"/>
    <cellStyle name="Vejica 2 7 2 2 5 2" xfId="19014"/>
    <cellStyle name="Vejica 2 7 2 2 6" xfId="6298"/>
    <cellStyle name="Vejica 2 7 2 2 6 2" xfId="20456"/>
    <cellStyle name="Vejica 2 7 2 2 7" xfId="10524"/>
    <cellStyle name="Vejica 2 7 2 2 7 2" xfId="24682"/>
    <cellStyle name="Vejica 2 7 2 2 8" xfId="14782"/>
    <cellStyle name="Vejica 2 7 2 3" xfId="979"/>
    <cellStyle name="Vejica 2 7 2 3 2" xfId="5240"/>
    <cellStyle name="Vejica 2 7 2 3 2 2" xfId="9466"/>
    <cellStyle name="Vejica 2 7 2 3 2 2 2" xfId="23624"/>
    <cellStyle name="Vejica 2 7 2 3 2 3" xfId="13692"/>
    <cellStyle name="Vejica 2 7 2 3 2 3 2" xfId="27850"/>
    <cellStyle name="Vejica 2 7 2 3 2 4" xfId="17950"/>
    <cellStyle name="Vejica 2 7 2 3 3" xfId="3832"/>
    <cellStyle name="Vejica 2 7 2 3 3 2" xfId="8058"/>
    <cellStyle name="Vejica 2 7 2 3 3 2 2" xfId="22216"/>
    <cellStyle name="Vejica 2 7 2 3 3 3" xfId="12284"/>
    <cellStyle name="Vejica 2 7 2 3 3 3 2" xfId="26442"/>
    <cellStyle name="Vejica 2 7 2 3 3 4" xfId="16542"/>
    <cellStyle name="Vejica 2 7 2 3 4" xfId="2424"/>
    <cellStyle name="Vejica 2 7 2 3 4 2" xfId="19366"/>
    <cellStyle name="Vejica 2 7 2 3 5" xfId="6650"/>
    <cellStyle name="Vejica 2 7 2 3 5 2" xfId="20808"/>
    <cellStyle name="Vejica 2 7 2 3 6" xfId="10876"/>
    <cellStyle name="Vejica 2 7 2 3 6 2" xfId="25034"/>
    <cellStyle name="Vejica 2 7 2 3 7" xfId="15134"/>
    <cellStyle name="Vejica 2 7 2 4" xfId="4536"/>
    <cellStyle name="Vejica 2 7 2 4 2" xfId="8762"/>
    <cellStyle name="Vejica 2 7 2 4 2 2" xfId="22920"/>
    <cellStyle name="Vejica 2 7 2 4 3" xfId="12988"/>
    <cellStyle name="Vejica 2 7 2 4 3 2" xfId="27146"/>
    <cellStyle name="Vejica 2 7 2 4 4" xfId="17246"/>
    <cellStyle name="Vejica 2 7 2 5" xfId="3128"/>
    <cellStyle name="Vejica 2 7 2 5 2" xfId="7354"/>
    <cellStyle name="Vejica 2 7 2 5 2 2" xfId="21512"/>
    <cellStyle name="Vejica 2 7 2 5 3" xfId="11580"/>
    <cellStyle name="Vejica 2 7 2 5 3 2" xfId="25738"/>
    <cellStyle name="Vejica 2 7 2 5 4" xfId="15838"/>
    <cellStyle name="Vejica 2 7 2 6" xfId="1720"/>
    <cellStyle name="Vejica 2 7 2 6 2" xfId="18662"/>
    <cellStyle name="Vejica 2 7 2 7" xfId="5946"/>
    <cellStyle name="Vejica 2 7 2 7 2" xfId="20104"/>
    <cellStyle name="Vejica 2 7 2 8" xfId="10172"/>
    <cellStyle name="Vejica 2 7 2 8 2" xfId="24330"/>
    <cellStyle name="Vejica 2 7 2 9" xfId="14430"/>
    <cellStyle name="Vejica 2 7 3" xfId="499"/>
    <cellStyle name="Vejica 2 7 3 2" xfId="1203"/>
    <cellStyle name="Vejica 2 7 3 2 2" xfId="5464"/>
    <cellStyle name="Vejica 2 7 3 2 2 2" xfId="9690"/>
    <cellStyle name="Vejica 2 7 3 2 2 2 2" xfId="23848"/>
    <cellStyle name="Vejica 2 7 3 2 2 3" xfId="13916"/>
    <cellStyle name="Vejica 2 7 3 2 2 3 2" xfId="28074"/>
    <cellStyle name="Vejica 2 7 3 2 2 4" xfId="18174"/>
    <cellStyle name="Vejica 2 7 3 2 3" xfId="4056"/>
    <cellStyle name="Vejica 2 7 3 2 3 2" xfId="8282"/>
    <cellStyle name="Vejica 2 7 3 2 3 2 2" xfId="22440"/>
    <cellStyle name="Vejica 2 7 3 2 3 3" xfId="12508"/>
    <cellStyle name="Vejica 2 7 3 2 3 3 2" xfId="26666"/>
    <cellStyle name="Vejica 2 7 3 2 3 4" xfId="16766"/>
    <cellStyle name="Vejica 2 7 3 2 4" xfId="2648"/>
    <cellStyle name="Vejica 2 7 3 2 4 2" xfId="19590"/>
    <cellStyle name="Vejica 2 7 3 2 5" xfId="6874"/>
    <cellStyle name="Vejica 2 7 3 2 5 2" xfId="21032"/>
    <cellStyle name="Vejica 2 7 3 2 6" xfId="11100"/>
    <cellStyle name="Vejica 2 7 3 2 6 2" xfId="25258"/>
    <cellStyle name="Vejica 2 7 3 2 7" xfId="15358"/>
    <cellStyle name="Vejica 2 7 3 3" xfId="4760"/>
    <cellStyle name="Vejica 2 7 3 3 2" xfId="8986"/>
    <cellStyle name="Vejica 2 7 3 3 2 2" xfId="23144"/>
    <cellStyle name="Vejica 2 7 3 3 3" xfId="13212"/>
    <cellStyle name="Vejica 2 7 3 3 3 2" xfId="27370"/>
    <cellStyle name="Vejica 2 7 3 3 4" xfId="17470"/>
    <cellStyle name="Vejica 2 7 3 4" xfId="3352"/>
    <cellStyle name="Vejica 2 7 3 4 2" xfId="7578"/>
    <cellStyle name="Vejica 2 7 3 4 2 2" xfId="21736"/>
    <cellStyle name="Vejica 2 7 3 4 3" xfId="11804"/>
    <cellStyle name="Vejica 2 7 3 4 3 2" xfId="25962"/>
    <cellStyle name="Vejica 2 7 3 4 4" xfId="16062"/>
    <cellStyle name="Vejica 2 7 3 5" xfId="1944"/>
    <cellStyle name="Vejica 2 7 3 5 2" xfId="18886"/>
    <cellStyle name="Vejica 2 7 3 6" xfId="6170"/>
    <cellStyle name="Vejica 2 7 3 6 2" xfId="20328"/>
    <cellStyle name="Vejica 2 7 3 7" xfId="10396"/>
    <cellStyle name="Vejica 2 7 3 7 2" xfId="24554"/>
    <cellStyle name="Vejica 2 7 3 8" xfId="14654"/>
    <cellStyle name="Vejica 2 7 4" xfId="851"/>
    <cellStyle name="Vejica 2 7 4 2" xfId="5112"/>
    <cellStyle name="Vejica 2 7 4 2 2" xfId="9338"/>
    <cellStyle name="Vejica 2 7 4 2 2 2" xfId="23496"/>
    <cellStyle name="Vejica 2 7 4 2 3" xfId="13564"/>
    <cellStyle name="Vejica 2 7 4 2 3 2" xfId="27722"/>
    <cellStyle name="Vejica 2 7 4 2 4" xfId="17822"/>
    <cellStyle name="Vejica 2 7 4 3" xfId="3704"/>
    <cellStyle name="Vejica 2 7 4 3 2" xfId="7930"/>
    <cellStyle name="Vejica 2 7 4 3 2 2" xfId="22088"/>
    <cellStyle name="Vejica 2 7 4 3 3" xfId="12156"/>
    <cellStyle name="Vejica 2 7 4 3 3 2" xfId="26314"/>
    <cellStyle name="Vejica 2 7 4 3 4" xfId="16414"/>
    <cellStyle name="Vejica 2 7 4 4" xfId="2296"/>
    <cellStyle name="Vejica 2 7 4 4 2" xfId="19238"/>
    <cellStyle name="Vejica 2 7 4 5" xfId="6522"/>
    <cellStyle name="Vejica 2 7 4 5 2" xfId="20680"/>
    <cellStyle name="Vejica 2 7 4 6" xfId="10748"/>
    <cellStyle name="Vejica 2 7 4 6 2" xfId="24906"/>
    <cellStyle name="Vejica 2 7 4 7" xfId="15006"/>
    <cellStyle name="Vejica 2 7 5" xfId="4376"/>
    <cellStyle name="Vejica 2 7 5 2" xfId="8602"/>
    <cellStyle name="Vejica 2 7 5 2 2" xfId="22760"/>
    <cellStyle name="Vejica 2 7 5 3" xfId="12828"/>
    <cellStyle name="Vejica 2 7 5 3 2" xfId="26986"/>
    <cellStyle name="Vejica 2 7 5 4" xfId="17086"/>
    <cellStyle name="Vejica 2 7 6" xfId="2968"/>
    <cellStyle name="Vejica 2 7 6 2" xfId="7194"/>
    <cellStyle name="Vejica 2 7 6 2 2" xfId="21352"/>
    <cellStyle name="Vejica 2 7 6 3" xfId="11420"/>
    <cellStyle name="Vejica 2 7 6 3 2" xfId="25578"/>
    <cellStyle name="Vejica 2 7 6 4" xfId="15678"/>
    <cellStyle name="Vejica 2 7 7" xfId="1560"/>
    <cellStyle name="Vejica 2 7 7 2" xfId="18502"/>
    <cellStyle name="Vejica 2 7 8" xfId="5786"/>
    <cellStyle name="Vejica 2 7 8 2" xfId="19944"/>
    <cellStyle name="Vejica 2 7 9" xfId="10012"/>
    <cellStyle name="Vejica 2 7 9 2" xfId="24170"/>
    <cellStyle name="Vejica 2 8" xfId="44"/>
    <cellStyle name="Vejica 2 8 10" xfId="14238"/>
    <cellStyle name="Vejica 2 8 2" xfId="210"/>
    <cellStyle name="Vejica 2 8 2 2" xfId="563"/>
    <cellStyle name="Vejica 2 8 2 2 2" xfId="1267"/>
    <cellStyle name="Vejica 2 8 2 2 2 2" xfId="5528"/>
    <cellStyle name="Vejica 2 8 2 2 2 2 2" xfId="9754"/>
    <cellStyle name="Vejica 2 8 2 2 2 2 2 2" xfId="23912"/>
    <cellStyle name="Vejica 2 8 2 2 2 2 3" xfId="13980"/>
    <cellStyle name="Vejica 2 8 2 2 2 2 3 2" xfId="28138"/>
    <cellStyle name="Vejica 2 8 2 2 2 2 4" xfId="18238"/>
    <cellStyle name="Vejica 2 8 2 2 2 3" xfId="4120"/>
    <cellStyle name="Vejica 2 8 2 2 2 3 2" xfId="8346"/>
    <cellStyle name="Vejica 2 8 2 2 2 3 2 2" xfId="22504"/>
    <cellStyle name="Vejica 2 8 2 2 2 3 3" xfId="12572"/>
    <cellStyle name="Vejica 2 8 2 2 2 3 3 2" xfId="26730"/>
    <cellStyle name="Vejica 2 8 2 2 2 3 4" xfId="16830"/>
    <cellStyle name="Vejica 2 8 2 2 2 4" xfId="2712"/>
    <cellStyle name="Vejica 2 8 2 2 2 4 2" xfId="19654"/>
    <cellStyle name="Vejica 2 8 2 2 2 5" xfId="6938"/>
    <cellStyle name="Vejica 2 8 2 2 2 5 2" xfId="21096"/>
    <cellStyle name="Vejica 2 8 2 2 2 6" xfId="11164"/>
    <cellStyle name="Vejica 2 8 2 2 2 6 2" xfId="25322"/>
    <cellStyle name="Vejica 2 8 2 2 2 7" xfId="15422"/>
    <cellStyle name="Vejica 2 8 2 2 3" xfId="4824"/>
    <cellStyle name="Vejica 2 8 2 2 3 2" xfId="9050"/>
    <cellStyle name="Vejica 2 8 2 2 3 2 2" xfId="23208"/>
    <cellStyle name="Vejica 2 8 2 2 3 3" xfId="13276"/>
    <cellStyle name="Vejica 2 8 2 2 3 3 2" xfId="27434"/>
    <cellStyle name="Vejica 2 8 2 2 3 4" xfId="17534"/>
    <cellStyle name="Vejica 2 8 2 2 4" xfId="3416"/>
    <cellStyle name="Vejica 2 8 2 2 4 2" xfId="7642"/>
    <cellStyle name="Vejica 2 8 2 2 4 2 2" xfId="21800"/>
    <cellStyle name="Vejica 2 8 2 2 4 3" xfId="11868"/>
    <cellStyle name="Vejica 2 8 2 2 4 3 2" xfId="26026"/>
    <cellStyle name="Vejica 2 8 2 2 4 4" xfId="16126"/>
    <cellStyle name="Vejica 2 8 2 2 5" xfId="2008"/>
    <cellStyle name="Vejica 2 8 2 2 5 2" xfId="18950"/>
    <cellStyle name="Vejica 2 8 2 2 6" xfId="6234"/>
    <cellStyle name="Vejica 2 8 2 2 6 2" xfId="20392"/>
    <cellStyle name="Vejica 2 8 2 2 7" xfId="10460"/>
    <cellStyle name="Vejica 2 8 2 2 7 2" xfId="24618"/>
    <cellStyle name="Vejica 2 8 2 2 8" xfId="14718"/>
    <cellStyle name="Vejica 2 8 2 3" xfId="915"/>
    <cellStyle name="Vejica 2 8 2 3 2" xfId="5176"/>
    <cellStyle name="Vejica 2 8 2 3 2 2" xfId="9402"/>
    <cellStyle name="Vejica 2 8 2 3 2 2 2" xfId="23560"/>
    <cellStyle name="Vejica 2 8 2 3 2 3" xfId="13628"/>
    <cellStyle name="Vejica 2 8 2 3 2 3 2" xfId="27786"/>
    <cellStyle name="Vejica 2 8 2 3 2 4" xfId="17886"/>
    <cellStyle name="Vejica 2 8 2 3 3" xfId="3768"/>
    <cellStyle name="Vejica 2 8 2 3 3 2" xfId="7994"/>
    <cellStyle name="Vejica 2 8 2 3 3 2 2" xfId="22152"/>
    <cellStyle name="Vejica 2 8 2 3 3 3" xfId="12220"/>
    <cellStyle name="Vejica 2 8 2 3 3 3 2" xfId="26378"/>
    <cellStyle name="Vejica 2 8 2 3 3 4" xfId="16478"/>
    <cellStyle name="Vejica 2 8 2 3 4" xfId="2360"/>
    <cellStyle name="Vejica 2 8 2 3 4 2" xfId="19302"/>
    <cellStyle name="Vejica 2 8 2 3 5" xfId="6586"/>
    <cellStyle name="Vejica 2 8 2 3 5 2" xfId="20744"/>
    <cellStyle name="Vejica 2 8 2 3 6" xfId="10812"/>
    <cellStyle name="Vejica 2 8 2 3 6 2" xfId="24970"/>
    <cellStyle name="Vejica 2 8 2 3 7" xfId="15070"/>
    <cellStyle name="Vejica 2 8 2 4" xfId="4472"/>
    <cellStyle name="Vejica 2 8 2 4 2" xfId="8698"/>
    <cellStyle name="Vejica 2 8 2 4 2 2" xfId="22856"/>
    <cellStyle name="Vejica 2 8 2 4 3" xfId="12924"/>
    <cellStyle name="Vejica 2 8 2 4 3 2" xfId="27082"/>
    <cellStyle name="Vejica 2 8 2 4 4" xfId="17182"/>
    <cellStyle name="Vejica 2 8 2 5" xfId="3064"/>
    <cellStyle name="Vejica 2 8 2 5 2" xfId="7290"/>
    <cellStyle name="Vejica 2 8 2 5 2 2" xfId="21448"/>
    <cellStyle name="Vejica 2 8 2 5 3" xfId="11516"/>
    <cellStyle name="Vejica 2 8 2 5 3 2" xfId="25674"/>
    <cellStyle name="Vejica 2 8 2 5 4" xfId="15774"/>
    <cellStyle name="Vejica 2 8 2 6" xfId="1656"/>
    <cellStyle name="Vejica 2 8 2 6 2" xfId="18598"/>
    <cellStyle name="Vejica 2 8 2 7" xfId="5882"/>
    <cellStyle name="Vejica 2 8 2 7 2" xfId="20040"/>
    <cellStyle name="Vejica 2 8 2 8" xfId="10108"/>
    <cellStyle name="Vejica 2 8 2 8 2" xfId="24266"/>
    <cellStyle name="Vejica 2 8 2 9" xfId="14366"/>
    <cellStyle name="Vejica 2 8 3" xfId="435"/>
    <cellStyle name="Vejica 2 8 3 2" xfId="1139"/>
    <cellStyle name="Vejica 2 8 3 2 2" xfId="5400"/>
    <cellStyle name="Vejica 2 8 3 2 2 2" xfId="9626"/>
    <cellStyle name="Vejica 2 8 3 2 2 2 2" xfId="23784"/>
    <cellStyle name="Vejica 2 8 3 2 2 3" xfId="13852"/>
    <cellStyle name="Vejica 2 8 3 2 2 3 2" xfId="28010"/>
    <cellStyle name="Vejica 2 8 3 2 2 4" xfId="18110"/>
    <cellStyle name="Vejica 2 8 3 2 3" xfId="3992"/>
    <cellStyle name="Vejica 2 8 3 2 3 2" xfId="8218"/>
    <cellStyle name="Vejica 2 8 3 2 3 2 2" xfId="22376"/>
    <cellStyle name="Vejica 2 8 3 2 3 3" xfId="12444"/>
    <cellStyle name="Vejica 2 8 3 2 3 3 2" xfId="26602"/>
    <cellStyle name="Vejica 2 8 3 2 3 4" xfId="16702"/>
    <cellStyle name="Vejica 2 8 3 2 4" xfId="2584"/>
    <cellStyle name="Vejica 2 8 3 2 4 2" xfId="19526"/>
    <cellStyle name="Vejica 2 8 3 2 5" xfId="6810"/>
    <cellStyle name="Vejica 2 8 3 2 5 2" xfId="20968"/>
    <cellStyle name="Vejica 2 8 3 2 6" xfId="11036"/>
    <cellStyle name="Vejica 2 8 3 2 6 2" xfId="25194"/>
    <cellStyle name="Vejica 2 8 3 2 7" xfId="15294"/>
    <cellStyle name="Vejica 2 8 3 3" xfId="4696"/>
    <cellStyle name="Vejica 2 8 3 3 2" xfId="8922"/>
    <cellStyle name="Vejica 2 8 3 3 2 2" xfId="23080"/>
    <cellStyle name="Vejica 2 8 3 3 3" xfId="13148"/>
    <cellStyle name="Vejica 2 8 3 3 3 2" xfId="27306"/>
    <cellStyle name="Vejica 2 8 3 3 4" xfId="17406"/>
    <cellStyle name="Vejica 2 8 3 4" xfId="3288"/>
    <cellStyle name="Vejica 2 8 3 4 2" xfId="7514"/>
    <cellStyle name="Vejica 2 8 3 4 2 2" xfId="21672"/>
    <cellStyle name="Vejica 2 8 3 4 3" xfId="11740"/>
    <cellStyle name="Vejica 2 8 3 4 3 2" xfId="25898"/>
    <cellStyle name="Vejica 2 8 3 4 4" xfId="15998"/>
    <cellStyle name="Vejica 2 8 3 5" xfId="1880"/>
    <cellStyle name="Vejica 2 8 3 5 2" xfId="18822"/>
    <cellStyle name="Vejica 2 8 3 6" xfId="6106"/>
    <cellStyle name="Vejica 2 8 3 6 2" xfId="20264"/>
    <cellStyle name="Vejica 2 8 3 7" xfId="10332"/>
    <cellStyle name="Vejica 2 8 3 7 2" xfId="24490"/>
    <cellStyle name="Vejica 2 8 3 8" xfId="14590"/>
    <cellStyle name="Vejica 2 8 4" xfId="787"/>
    <cellStyle name="Vejica 2 8 4 2" xfId="5048"/>
    <cellStyle name="Vejica 2 8 4 2 2" xfId="9274"/>
    <cellStyle name="Vejica 2 8 4 2 2 2" xfId="23432"/>
    <cellStyle name="Vejica 2 8 4 2 3" xfId="13500"/>
    <cellStyle name="Vejica 2 8 4 2 3 2" xfId="27658"/>
    <cellStyle name="Vejica 2 8 4 2 4" xfId="17758"/>
    <cellStyle name="Vejica 2 8 4 3" xfId="3640"/>
    <cellStyle name="Vejica 2 8 4 3 2" xfId="7866"/>
    <cellStyle name="Vejica 2 8 4 3 2 2" xfId="22024"/>
    <cellStyle name="Vejica 2 8 4 3 3" xfId="12092"/>
    <cellStyle name="Vejica 2 8 4 3 3 2" xfId="26250"/>
    <cellStyle name="Vejica 2 8 4 3 4" xfId="16350"/>
    <cellStyle name="Vejica 2 8 4 4" xfId="2232"/>
    <cellStyle name="Vejica 2 8 4 4 2" xfId="19174"/>
    <cellStyle name="Vejica 2 8 4 5" xfId="6458"/>
    <cellStyle name="Vejica 2 8 4 5 2" xfId="20616"/>
    <cellStyle name="Vejica 2 8 4 6" xfId="10684"/>
    <cellStyle name="Vejica 2 8 4 6 2" xfId="24842"/>
    <cellStyle name="Vejica 2 8 4 7" xfId="14942"/>
    <cellStyle name="Vejica 2 8 5" xfId="4312"/>
    <cellStyle name="Vejica 2 8 5 2" xfId="8538"/>
    <cellStyle name="Vejica 2 8 5 2 2" xfId="22696"/>
    <cellStyle name="Vejica 2 8 5 3" xfId="12764"/>
    <cellStyle name="Vejica 2 8 5 3 2" xfId="26922"/>
    <cellStyle name="Vejica 2 8 5 4" xfId="17022"/>
    <cellStyle name="Vejica 2 8 6" xfId="2904"/>
    <cellStyle name="Vejica 2 8 6 2" xfId="7130"/>
    <cellStyle name="Vejica 2 8 6 2 2" xfId="21288"/>
    <cellStyle name="Vejica 2 8 6 3" xfId="11356"/>
    <cellStyle name="Vejica 2 8 6 3 2" xfId="25514"/>
    <cellStyle name="Vejica 2 8 6 4" xfId="15614"/>
    <cellStyle name="Vejica 2 8 7" xfId="1528"/>
    <cellStyle name="Vejica 2 8 7 2" xfId="18470"/>
    <cellStyle name="Vejica 2 8 8" xfId="5754"/>
    <cellStyle name="Vejica 2 8 8 2" xfId="19912"/>
    <cellStyle name="Vejica 2 8 9" xfId="9980"/>
    <cellStyle name="Vejica 2 8 9 2" xfId="24138"/>
    <cellStyle name="Vejica 2 9" xfId="143"/>
    <cellStyle name="Vejica 2 9 2" xfId="528"/>
    <cellStyle name="Vejica 2 9 2 2" xfId="1232"/>
    <cellStyle name="Vejica 2 9 2 2 2" xfId="5493"/>
    <cellStyle name="Vejica 2 9 2 2 2 2" xfId="9719"/>
    <cellStyle name="Vejica 2 9 2 2 2 2 2" xfId="23877"/>
    <cellStyle name="Vejica 2 9 2 2 2 3" xfId="13945"/>
    <cellStyle name="Vejica 2 9 2 2 2 3 2" xfId="28103"/>
    <cellStyle name="Vejica 2 9 2 2 2 4" xfId="18203"/>
    <cellStyle name="Vejica 2 9 2 2 3" xfId="4085"/>
    <cellStyle name="Vejica 2 9 2 2 3 2" xfId="8311"/>
    <cellStyle name="Vejica 2 9 2 2 3 2 2" xfId="22469"/>
    <cellStyle name="Vejica 2 9 2 2 3 3" xfId="12537"/>
    <cellStyle name="Vejica 2 9 2 2 3 3 2" xfId="26695"/>
    <cellStyle name="Vejica 2 9 2 2 3 4" xfId="16795"/>
    <cellStyle name="Vejica 2 9 2 2 4" xfId="2677"/>
    <cellStyle name="Vejica 2 9 2 2 4 2" xfId="19619"/>
    <cellStyle name="Vejica 2 9 2 2 5" xfId="6903"/>
    <cellStyle name="Vejica 2 9 2 2 5 2" xfId="21061"/>
    <cellStyle name="Vejica 2 9 2 2 6" xfId="11129"/>
    <cellStyle name="Vejica 2 9 2 2 6 2" xfId="25287"/>
    <cellStyle name="Vejica 2 9 2 2 7" xfId="15387"/>
    <cellStyle name="Vejica 2 9 2 3" xfId="4789"/>
    <cellStyle name="Vejica 2 9 2 3 2" xfId="9015"/>
    <cellStyle name="Vejica 2 9 2 3 2 2" xfId="23173"/>
    <cellStyle name="Vejica 2 9 2 3 3" xfId="13241"/>
    <cellStyle name="Vejica 2 9 2 3 3 2" xfId="27399"/>
    <cellStyle name="Vejica 2 9 2 3 4" xfId="17499"/>
    <cellStyle name="Vejica 2 9 2 4" xfId="3381"/>
    <cellStyle name="Vejica 2 9 2 4 2" xfId="7607"/>
    <cellStyle name="Vejica 2 9 2 4 2 2" xfId="21765"/>
    <cellStyle name="Vejica 2 9 2 4 3" xfId="11833"/>
    <cellStyle name="Vejica 2 9 2 4 3 2" xfId="25991"/>
    <cellStyle name="Vejica 2 9 2 4 4" xfId="16091"/>
    <cellStyle name="Vejica 2 9 2 5" xfId="1973"/>
    <cellStyle name="Vejica 2 9 2 5 2" xfId="18915"/>
    <cellStyle name="Vejica 2 9 2 6" xfId="6199"/>
    <cellStyle name="Vejica 2 9 2 6 2" xfId="20357"/>
    <cellStyle name="Vejica 2 9 2 7" xfId="10425"/>
    <cellStyle name="Vejica 2 9 2 7 2" xfId="24583"/>
    <cellStyle name="Vejica 2 9 2 8" xfId="14683"/>
    <cellStyle name="Vejica 2 9 3" xfId="880"/>
    <cellStyle name="Vejica 2 9 3 2" xfId="5141"/>
    <cellStyle name="Vejica 2 9 3 2 2" xfId="9367"/>
    <cellStyle name="Vejica 2 9 3 2 2 2" xfId="23525"/>
    <cellStyle name="Vejica 2 9 3 2 3" xfId="13593"/>
    <cellStyle name="Vejica 2 9 3 2 3 2" xfId="27751"/>
    <cellStyle name="Vejica 2 9 3 2 4" xfId="17851"/>
    <cellStyle name="Vejica 2 9 3 3" xfId="3733"/>
    <cellStyle name="Vejica 2 9 3 3 2" xfId="7959"/>
    <cellStyle name="Vejica 2 9 3 3 2 2" xfId="22117"/>
    <cellStyle name="Vejica 2 9 3 3 3" xfId="12185"/>
    <cellStyle name="Vejica 2 9 3 3 3 2" xfId="26343"/>
    <cellStyle name="Vejica 2 9 3 3 4" xfId="16443"/>
    <cellStyle name="Vejica 2 9 3 4" xfId="2325"/>
    <cellStyle name="Vejica 2 9 3 4 2" xfId="19267"/>
    <cellStyle name="Vejica 2 9 3 5" xfId="6551"/>
    <cellStyle name="Vejica 2 9 3 5 2" xfId="20709"/>
    <cellStyle name="Vejica 2 9 3 6" xfId="10777"/>
    <cellStyle name="Vejica 2 9 3 6 2" xfId="24935"/>
    <cellStyle name="Vejica 2 9 3 7" xfId="15035"/>
    <cellStyle name="Vejica 2 9 4" xfId="4405"/>
    <cellStyle name="Vejica 2 9 4 2" xfId="8631"/>
    <cellStyle name="Vejica 2 9 4 2 2" xfId="22789"/>
    <cellStyle name="Vejica 2 9 4 3" xfId="12857"/>
    <cellStyle name="Vejica 2 9 4 3 2" xfId="27015"/>
    <cellStyle name="Vejica 2 9 4 4" xfId="17115"/>
    <cellStyle name="Vejica 2 9 5" xfId="2997"/>
    <cellStyle name="Vejica 2 9 5 2" xfId="7223"/>
    <cellStyle name="Vejica 2 9 5 2 2" xfId="21381"/>
    <cellStyle name="Vejica 2 9 5 3" xfId="11449"/>
    <cellStyle name="Vejica 2 9 5 3 2" xfId="25607"/>
    <cellStyle name="Vejica 2 9 5 4" xfId="15707"/>
    <cellStyle name="Vejica 2 9 6" xfId="1589"/>
    <cellStyle name="Vejica 2 9 6 2" xfId="18531"/>
    <cellStyle name="Vejica 2 9 7" xfId="5815"/>
    <cellStyle name="Vejica 2 9 7 2" xfId="19973"/>
    <cellStyle name="Vejica 2 9 8" xfId="10041"/>
    <cellStyle name="Vejica 2 9 8 2" xfId="24199"/>
    <cellStyle name="Vejica 2 9 9" xfId="14299"/>
    <cellStyle name="Vejica 3" xfId="81"/>
    <cellStyle name="Vejica 4" xfId="73"/>
    <cellStyle name="Vejica 5" xfId="1456"/>
    <cellStyle name="Vejica 5 2" xfId="18401"/>
    <cellStyle name="Vejica 6" xfId="5685"/>
    <cellStyle name="Vejica 6 2" xfId="19843"/>
    <cellStyle name="Vejica 7" xfId="9911"/>
    <cellStyle name="Vejica 7 2" xfId="24069"/>
    <cellStyle name="Vejica 8" xfId="14169"/>
    <cellStyle name="Zuza" xfId="8"/>
  </cellStyles>
  <dxfs count="19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zoomScaleNormal="100" zoomScaleSheetLayoutView="100" workbookViewId="0">
      <selection activeCell="E42" sqref="E42"/>
    </sheetView>
  </sheetViews>
  <sheetFormatPr defaultColWidth="9.140625" defaultRowHeight="12.75" x14ac:dyDescent="0.2"/>
  <cols>
    <col min="1" max="1" width="1.7109375" style="5" customWidth="1"/>
    <col min="2" max="2" width="9.140625" style="5"/>
    <col min="3" max="3" width="19.42578125" style="5" customWidth="1"/>
    <col min="4" max="4" width="11.140625" style="5" customWidth="1"/>
    <col min="5" max="5" width="10.85546875" style="5" customWidth="1"/>
    <col min="6" max="6" width="11.28515625" style="5" bestFit="1" customWidth="1"/>
    <col min="7" max="9" width="9.140625" style="5"/>
    <col min="10" max="10" width="10.7109375" style="5" customWidth="1"/>
    <col min="11" max="11" width="5" style="5" customWidth="1"/>
    <col min="12" max="16384" width="9.140625" style="5"/>
  </cols>
  <sheetData>
    <row r="2" spans="2:8" x14ac:dyDescent="0.2">
      <c r="H2" s="8"/>
    </row>
    <row r="3" spans="2:8" x14ac:dyDescent="0.2">
      <c r="H3" s="8"/>
    </row>
    <row r="4" spans="2:8" x14ac:dyDescent="0.2">
      <c r="H4" s="8"/>
    </row>
    <row r="5" spans="2:8" ht="19.5" x14ac:dyDescent="0.3">
      <c r="B5" s="9" t="s">
        <v>0</v>
      </c>
      <c r="C5" s="10"/>
      <c r="D5" s="10"/>
      <c r="E5" s="56" t="s">
        <v>572</v>
      </c>
      <c r="F5" s="10"/>
      <c r="G5" s="4"/>
      <c r="H5" s="11"/>
    </row>
    <row r="6" spans="2:8" ht="15.75" x14ac:dyDescent="0.25">
      <c r="B6" s="10"/>
      <c r="C6" s="10"/>
      <c r="D6" s="10"/>
      <c r="E6" s="78"/>
      <c r="F6" s="10"/>
      <c r="G6" s="4"/>
      <c r="H6" s="11"/>
    </row>
    <row r="7" spans="2:8" ht="15.75" x14ac:dyDescent="0.25">
      <c r="B7" s="10"/>
      <c r="C7" s="10"/>
      <c r="D7" s="10"/>
      <c r="E7" s="79"/>
      <c r="F7" s="10"/>
      <c r="G7" s="4"/>
      <c r="H7" s="11"/>
    </row>
    <row r="8" spans="2:8" ht="15.75" x14ac:dyDescent="0.25">
      <c r="B8" s="10"/>
      <c r="C8" s="10"/>
      <c r="D8" s="10"/>
      <c r="E8" s="10"/>
      <c r="F8" s="10"/>
      <c r="G8" s="57"/>
      <c r="H8" s="11"/>
    </row>
    <row r="9" spans="2:8" ht="15" x14ac:dyDescent="0.2">
      <c r="B9" s="4"/>
      <c r="C9" s="4"/>
      <c r="D9" s="4"/>
      <c r="E9" s="4"/>
      <c r="F9" s="4"/>
      <c r="G9" s="4"/>
      <c r="H9" s="12"/>
    </row>
    <row r="10" spans="2:8" ht="15" x14ac:dyDescent="0.2">
      <c r="B10" s="4"/>
      <c r="C10" s="4"/>
      <c r="D10" s="4"/>
      <c r="E10" s="4"/>
      <c r="F10" s="4"/>
      <c r="G10" s="4"/>
      <c r="H10" s="12"/>
    </row>
    <row r="11" spans="2:8" ht="15" x14ac:dyDescent="0.2">
      <c r="B11" s="4"/>
      <c r="C11" s="4"/>
      <c r="D11" s="4"/>
      <c r="E11" s="4"/>
      <c r="F11" s="4"/>
      <c r="G11" s="4"/>
      <c r="H11" s="12"/>
    </row>
    <row r="12" spans="2:8" ht="15" x14ac:dyDescent="0.2">
      <c r="B12" s="4"/>
      <c r="C12" s="4"/>
      <c r="D12" s="4"/>
      <c r="E12" s="4"/>
      <c r="F12" s="4"/>
      <c r="G12" s="4"/>
      <c r="H12" s="12"/>
    </row>
    <row r="13" spans="2:8" ht="15" x14ac:dyDescent="0.2">
      <c r="B13" s="4"/>
      <c r="C13" s="4"/>
      <c r="D13" s="4"/>
      <c r="E13" s="4"/>
      <c r="F13" s="4"/>
      <c r="G13" s="4"/>
      <c r="H13" s="12"/>
    </row>
    <row r="14" spans="2:8" ht="18" x14ac:dyDescent="0.25">
      <c r="B14" s="9" t="s">
        <v>1</v>
      </c>
      <c r="C14" s="4"/>
      <c r="D14" s="4"/>
      <c r="E14" s="58" t="s">
        <v>324</v>
      </c>
      <c r="F14" s="4"/>
      <c r="G14" s="4"/>
      <c r="H14" s="12"/>
    </row>
    <row r="15" spans="2:8" ht="18" x14ac:dyDescent="0.25">
      <c r="B15" s="4"/>
      <c r="C15" s="4"/>
      <c r="D15" s="4"/>
      <c r="E15" s="58" t="s">
        <v>183</v>
      </c>
      <c r="F15" s="4"/>
      <c r="G15" s="4"/>
      <c r="H15" s="12"/>
    </row>
    <row r="16" spans="2:8" ht="18" x14ac:dyDescent="0.25">
      <c r="B16" s="4"/>
      <c r="C16" s="4"/>
      <c r="D16" s="4"/>
      <c r="E16" s="28" t="s">
        <v>184</v>
      </c>
      <c r="F16" s="4"/>
      <c r="G16" s="4"/>
      <c r="H16" s="12"/>
    </row>
    <row r="17" spans="2:8" ht="18" x14ac:dyDescent="0.25">
      <c r="B17" s="4"/>
      <c r="C17" s="4"/>
      <c r="D17" s="4"/>
      <c r="E17" s="13"/>
      <c r="F17" s="4"/>
      <c r="G17" s="4"/>
      <c r="H17" s="12"/>
    </row>
    <row r="18" spans="2:8" ht="16.5" x14ac:dyDescent="0.25">
      <c r="B18" s="4"/>
      <c r="C18" s="4"/>
      <c r="D18" s="4"/>
      <c r="E18" s="27"/>
      <c r="F18" s="4"/>
      <c r="G18" s="4"/>
      <c r="H18" s="12"/>
    </row>
    <row r="19" spans="2:8" ht="19.5" x14ac:dyDescent="0.3">
      <c r="B19" s="4"/>
      <c r="C19" s="4"/>
      <c r="D19" s="4"/>
      <c r="E19" s="14"/>
      <c r="F19" s="4"/>
      <c r="G19" s="4"/>
      <c r="H19" s="12"/>
    </row>
    <row r="20" spans="2:8" ht="19.5" x14ac:dyDescent="0.3">
      <c r="B20" s="4"/>
      <c r="C20" s="4"/>
      <c r="D20" s="4"/>
      <c r="E20" s="14"/>
      <c r="F20" s="4"/>
      <c r="G20" s="4"/>
      <c r="H20" s="12"/>
    </row>
    <row r="21" spans="2:8" ht="18" x14ac:dyDescent="0.25">
      <c r="B21" s="4"/>
      <c r="D21" s="4"/>
      <c r="E21" s="13"/>
      <c r="G21" s="4"/>
      <c r="H21" s="12"/>
    </row>
    <row r="22" spans="2:8" ht="18" x14ac:dyDescent="0.25">
      <c r="B22" s="4"/>
      <c r="D22" s="4"/>
      <c r="E22" s="13"/>
      <c r="F22" s="4"/>
      <c r="G22" s="4"/>
      <c r="H22" s="12"/>
    </row>
    <row r="23" spans="2:8" ht="15" x14ac:dyDescent="0.2">
      <c r="B23" s="4"/>
      <c r="D23" s="4"/>
      <c r="E23" s="4"/>
      <c r="F23" s="4"/>
      <c r="G23" s="4"/>
      <c r="H23" s="12"/>
    </row>
    <row r="24" spans="2:8" ht="15" x14ac:dyDescent="0.2">
      <c r="B24" s="4"/>
      <c r="C24" s="4"/>
      <c r="D24" s="4"/>
      <c r="E24" s="4"/>
      <c r="F24" s="4"/>
      <c r="G24" s="4"/>
      <c r="H24" s="12"/>
    </row>
    <row r="25" spans="2:8" ht="15" x14ac:dyDescent="0.2">
      <c r="B25" s="4"/>
      <c r="C25" s="4"/>
      <c r="D25" s="4"/>
      <c r="E25" s="4"/>
      <c r="F25" s="4"/>
      <c r="G25" s="4"/>
      <c r="H25" s="12"/>
    </row>
    <row r="26" spans="2:8" ht="15" x14ac:dyDescent="0.2">
      <c r="B26" s="4"/>
      <c r="C26" s="4"/>
      <c r="D26" s="4"/>
      <c r="E26" s="4"/>
      <c r="F26" s="4"/>
      <c r="G26" s="4"/>
      <c r="H26" s="12"/>
    </row>
    <row r="27" spans="2:8" ht="15" x14ac:dyDescent="0.2">
      <c r="B27" s="4"/>
      <c r="C27" s="4"/>
      <c r="D27" s="4"/>
      <c r="E27" s="4"/>
      <c r="F27" s="4"/>
      <c r="G27" s="4"/>
      <c r="H27" s="12"/>
    </row>
    <row r="28" spans="2:8" ht="15" x14ac:dyDescent="0.2">
      <c r="B28" s="4"/>
      <c r="C28" s="4"/>
      <c r="D28" s="4"/>
      <c r="E28" s="4"/>
      <c r="F28" s="4"/>
      <c r="G28" s="4"/>
      <c r="H28" s="12"/>
    </row>
    <row r="29" spans="2:8" ht="15" x14ac:dyDescent="0.2">
      <c r="B29" s="4"/>
      <c r="C29" s="4"/>
      <c r="D29" s="4"/>
      <c r="E29" s="4"/>
      <c r="F29" s="4"/>
      <c r="G29" s="4"/>
      <c r="H29" s="12"/>
    </row>
    <row r="30" spans="2:8" ht="15" x14ac:dyDescent="0.2">
      <c r="B30" s="4"/>
      <c r="C30" s="4"/>
      <c r="D30" s="4"/>
      <c r="E30" s="4"/>
      <c r="F30" s="4"/>
      <c r="G30" s="4"/>
      <c r="H30" s="12"/>
    </row>
    <row r="31" spans="2:8" ht="15" x14ac:dyDescent="0.2">
      <c r="B31" s="4"/>
      <c r="C31" s="4"/>
      <c r="D31" s="4"/>
      <c r="E31" s="4"/>
      <c r="F31" s="4"/>
      <c r="G31" s="4"/>
      <c r="H31" s="12"/>
    </row>
    <row r="32" spans="2:8" ht="15" x14ac:dyDescent="0.2">
      <c r="B32" s="4" t="s">
        <v>2</v>
      </c>
      <c r="C32" s="4"/>
      <c r="D32" s="4"/>
      <c r="E32" s="4" t="s">
        <v>3</v>
      </c>
      <c r="G32" s="4"/>
      <c r="H32" s="12"/>
    </row>
    <row r="33" spans="2:8" ht="15" x14ac:dyDescent="0.2">
      <c r="B33" s="4"/>
      <c r="C33" s="4"/>
      <c r="D33" s="4"/>
      <c r="E33" s="4"/>
      <c r="G33" s="4"/>
      <c r="H33" s="12"/>
    </row>
    <row r="34" spans="2:8" ht="15" x14ac:dyDescent="0.2">
      <c r="B34" s="4"/>
      <c r="C34" s="4"/>
      <c r="D34" s="4"/>
      <c r="E34" s="4"/>
      <c r="G34" s="4"/>
      <c r="H34" s="12"/>
    </row>
    <row r="35" spans="2:8" ht="15" x14ac:dyDescent="0.2">
      <c r="B35" s="4"/>
      <c r="C35" s="4"/>
      <c r="D35" s="4"/>
      <c r="E35" s="4"/>
      <c r="G35" s="4"/>
      <c r="H35" s="12"/>
    </row>
    <row r="36" spans="2:8" ht="15" x14ac:dyDescent="0.2">
      <c r="B36" s="4"/>
      <c r="C36" s="4"/>
      <c r="D36" s="4"/>
      <c r="E36" s="4"/>
      <c r="G36" s="4"/>
      <c r="H36" s="12"/>
    </row>
    <row r="37" spans="2:8" ht="15" x14ac:dyDescent="0.2">
      <c r="B37" s="4" t="s">
        <v>5</v>
      </c>
      <c r="C37" s="4"/>
      <c r="D37" s="4"/>
      <c r="E37" s="59" t="s">
        <v>573</v>
      </c>
      <c r="G37" s="4"/>
      <c r="H37" s="12"/>
    </row>
    <row r="38" spans="2:8" ht="15" x14ac:dyDescent="0.2">
      <c r="B38" s="4"/>
      <c r="C38" s="4"/>
      <c r="D38" s="4"/>
      <c r="E38" s="4"/>
      <c r="G38" s="4"/>
      <c r="H38" s="12"/>
    </row>
    <row r="39" spans="2:8" ht="15" x14ac:dyDescent="0.2">
      <c r="B39" s="4"/>
      <c r="C39" s="4"/>
      <c r="D39" s="4"/>
      <c r="E39" s="4"/>
      <c r="G39" s="4"/>
      <c r="H39" s="12"/>
    </row>
    <row r="40" spans="2:8" ht="15" x14ac:dyDescent="0.2">
      <c r="B40" s="4"/>
      <c r="C40" s="4"/>
      <c r="D40" s="4"/>
      <c r="E40" s="4"/>
      <c r="G40" s="4"/>
      <c r="H40" s="12"/>
    </row>
    <row r="41" spans="2:8" ht="15" x14ac:dyDescent="0.2">
      <c r="B41" s="4"/>
      <c r="C41" s="4"/>
      <c r="D41" s="4"/>
      <c r="E41" s="4"/>
      <c r="G41" s="4"/>
      <c r="H41" s="12"/>
    </row>
    <row r="42" spans="2:8" ht="15" x14ac:dyDescent="0.2">
      <c r="B42" s="4"/>
      <c r="C42" s="4"/>
      <c r="D42" s="4"/>
      <c r="E42" s="4"/>
      <c r="G42" s="4"/>
      <c r="H42" s="12"/>
    </row>
    <row r="43" spans="2:8" ht="15" x14ac:dyDescent="0.2">
      <c r="B43" s="4"/>
      <c r="C43" s="4"/>
      <c r="D43" s="4"/>
      <c r="E43" s="4"/>
      <c r="G43" s="4"/>
      <c r="H43" s="12"/>
    </row>
    <row r="44" spans="2:8" ht="15" x14ac:dyDescent="0.2">
      <c r="B44" s="4" t="s">
        <v>4</v>
      </c>
      <c r="C44" s="4"/>
      <c r="D44" s="4"/>
      <c r="E44" s="60"/>
      <c r="G44" s="4"/>
      <c r="H44" s="12"/>
    </row>
    <row r="45" spans="2:8" x14ac:dyDescent="0.2">
      <c r="H45" s="8"/>
    </row>
    <row r="46" spans="2:8" x14ac:dyDescent="0.2">
      <c r="H46" s="8"/>
    </row>
    <row r="47" spans="2:8" x14ac:dyDescent="0.2">
      <c r="H47" s="8"/>
    </row>
  </sheetData>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Header>&amp;R&amp;9 1848-V/20
PZI</oddHeader>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view="pageBreakPreview" topLeftCell="A19" zoomScaleNormal="100" zoomScaleSheetLayoutView="100" workbookViewId="0">
      <selection activeCell="B22" sqref="B22:I22"/>
    </sheetView>
  </sheetViews>
  <sheetFormatPr defaultRowHeight="15" x14ac:dyDescent="0.25"/>
  <cols>
    <col min="1" max="1" width="5.5703125" customWidth="1"/>
    <col min="2" max="2" width="25.140625" style="18" customWidth="1"/>
    <col min="9" max="9" width="14.85546875" customWidth="1"/>
    <col min="10" max="10" width="2" customWidth="1"/>
  </cols>
  <sheetData>
    <row r="1" spans="1:16384" ht="16.5" x14ac:dyDescent="0.25">
      <c r="B1" s="15" t="s">
        <v>6</v>
      </c>
    </row>
    <row r="2" spans="1:16384" ht="8.25" customHeight="1" x14ac:dyDescent="0.25">
      <c r="B2" s="16"/>
    </row>
    <row r="3" spans="1:16384" ht="38.25" customHeight="1" x14ac:dyDescent="0.25">
      <c r="B3" s="374" t="s">
        <v>170</v>
      </c>
      <c r="C3" s="375"/>
      <c r="D3" s="375"/>
      <c r="E3" s="375"/>
      <c r="F3" s="375"/>
      <c r="G3" s="375"/>
      <c r="H3" s="375"/>
      <c r="I3" s="375"/>
    </row>
    <row r="4" spans="1:16384" ht="10.5" customHeight="1" x14ac:dyDescent="0.25"/>
    <row r="5" spans="1:16384" ht="15.75" x14ac:dyDescent="0.25">
      <c r="B5" s="17" t="s">
        <v>7</v>
      </c>
    </row>
    <row r="6" spans="1:16384" s="83" customFormat="1" ht="38.450000000000003" customHeight="1" x14ac:dyDescent="0.25">
      <c r="B6" s="380" t="s">
        <v>575</v>
      </c>
      <c r="C6" s="381"/>
      <c r="D6" s="381"/>
      <c r="E6" s="381"/>
      <c r="F6" s="381"/>
      <c r="G6" s="381"/>
      <c r="H6" s="381"/>
      <c r="I6" s="381"/>
    </row>
    <row r="7" spans="1:16384" ht="26.25" customHeight="1" x14ac:dyDescent="0.25">
      <c r="B7" s="379" t="s">
        <v>172</v>
      </c>
      <c r="C7" s="377"/>
      <c r="D7" s="377"/>
      <c r="E7" s="377"/>
      <c r="F7" s="377"/>
      <c r="G7" s="377"/>
      <c r="H7" s="377"/>
      <c r="I7" s="377"/>
    </row>
    <row r="8" spans="1:16384" ht="15" customHeight="1" x14ac:dyDescent="0.25">
      <c r="B8" s="376" t="s">
        <v>163</v>
      </c>
      <c r="C8" s="377"/>
      <c r="D8" s="377"/>
      <c r="E8" s="377"/>
      <c r="F8" s="377"/>
      <c r="G8" s="377"/>
      <c r="H8" s="377"/>
      <c r="I8" s="377"/>
    </row>
    <row r="9" spans="1:16384" ht="25.5" customHeight="1" x14ac:dyDescent="0.25">
      <c r="B9" s="376" t="s">
        <v>8</v>
      </c>
      <c r="C9" s="378"/>
      <c r="D9" s="378"/>
      <c r="E9" s="378"/>
      <c r="F9" s="378"/>
      <c r="G9" s="378"/>
      <c r="H9" s="378"/>
      <c r="I9" s="378"/>
    </row>
    <row r="10" spans="1:16384" ht="34.5" customHeight="1" x14ac:dyDescent="0.25">
      <c r="B10" s="371" t="s">
        <v>9</v>
      </c>
      <c r="C10" s="367"/>
      <c r="D10" s="367"/>
      <c r="E10" s="367"/>
      <c r="F10" s="367"/>
      <c r="G10" s="367"/>
      <c r="H10" s="367"/>
      <c r="I10" s="367"/>
    </row>
    <row r="11" spans="1:16384" ht="24" customHeight="1" x14ac:dyDescent="0.25">
      <c r="B11" s="366" t="s">
        <v>155</v>
      </c>
      <c r="C11" s="367"/>
      <c r="D11" s="367"/>
      <c r="E11" s="367"/>
      <c r="F11" s="367"/>
      <c r="G11" s="367"/>
      <c r="H11" s="367"/>
      <c r="I11" s="367"/>
    </row>
    <row r="12" spans="1:16384" ht="24" customHeight="1" x14ac:dyDescent="0.25">
      <c r="B12" s="366" t="s">
        <v>10</v>
      </c>
      <c r="C12" s="367"/>
      <c r="D12" s="367"/>
      <c r="E12" s="367"/>
      <c r="F12" s="367"/>
      <c r="G12" s="367"/>
      <c r="H12" s="367"/>
      <c r="I12" s="367"/>
    </row>
    <row r="13" spans="1:16384" ht="24" customHeight="1" x14ac:dyDescent="0.25">
      <c r="B13" s="366" t="s">
        <v>164</v>
      </c>
      <c r="C13" s="367"/>
      <c r="D13" s="367"/>
      <c r="E13" s="367"/>
      <c r="F13" s="367"/>
      <c r="G13" s="367"/>
      <c r="H13" s="367"/>
      <c r="I13" s="367"/>
    </row>
    <row r="14" spans="1:16384" ht="26.25" customHeight="1" x14ac:dyDescent="0.25">
      <c r="B14" s="366" t="s">
        <v>11</v>
      </c>
      <c r="C14" s="367"/>
      <c r="D14" s="367"/>
      <c r="E14" s="367"/>
      <c r="F14" s="367"/>
      <c r="G14" s="367"/>
      <c r="H14" s="367"/>
      <c r="I14" s="367"/>
    </row>
    <row r="15" spans="1:16384" x14ac:dyDescent="0.25">
      <c r="B15" s="7" t="s">
        <v>12</v>
      </c>
      <c r="C15" s="18"/>
      <c r="D15" s="18"/>
      <c r="E15" s="18"/>
      <c r="F15" s="18"/>
      <c r="G15" s="18"/>
      <c r="H15" s="18"/>
      <c r="I15" s="18"/>
    </row>
    <row r="16" spans="1:16384" ht="25.5" customHeight="1" x14ac:dyDescent="0.25">
      <c r="A16" s="19"/>
      <c r="B16" s="371" t="s">
        <v>13</v>
      </c>
      <c r="C16" s="371"/>
      <c r="D16" s="371"/>
      <c r="E16" s="371"/>
      <c r="F16" s="371"/>
      <c r="G16" s="371"/>
      <c r="H16" s="371"/>
      <c r="I16" s="371"/>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c r="DJA16" s="19"/>
      <c r="DJB16" s="19"/>
      <c r="DJC16" s="19"/>
      <c r="DJD16" s="19"/>
      <c r="DJE16" s="19"/>
      <c r="DJF16" s="19"/>
      <c r="DJG16" s="19"/>
      <c r="DJH16" s="19"/>
      <c r="DJI16" s="19"/>
      <c r="DJJ16" s="19"/>
      <c r="DJK16" s="19"/>
      <c r="DJL16" s="19"/>
      <c r="DJM16" s="19"/>
      <c r="DJN16" s="19"/>
      <c r="DJO16" s="19"/>
      <c r="DJP16" s="19"/>
      <c r="DJQ16" s="19"/>
      <c r="DJR16" s="19"/>
      <c r="DJS16" s="19"/>
      <c r="DJT16" s="19"/>
      <c r="DJU16" s="19"/>
      <c r="DJV16" s="19"/>
      <c r="DJW16" s="19"/>
      <c r="DJX16" s="19"/>
      <c r="DJY16" s="19"/>
      <c r="DJZ16" s="19"/>
      <c r="DKA16" s="19"/>
      <c r="DKB16" s="19"/>
      <c r="DKC16" s="19"/>
      <c r="DKD16" s="19"/>
      <c r="DKE16" s="19"/>
      <c r="DKF16" s="19"/>
      <c r="DKG16" s="19"/>
      <c r="DKH16" s="19"/>
      <c r="DKI16" s="19"/>
      <c r="DKJ16" s="19"/>
      <c r="DKK16" s="19"/>
      <c r="DKL16" s="19"/>
      <c r="DKM16" s="19"/>
      <c r="DKN16" s="19"/>
      <c r="DKO16" s="19"/>
      <c r="DKP16" s="19"/>
      <c r="DKQ16" s="19"/>
      <c r="DKR16" s="19"/>
      <c r="DKS16" s="19"/>
      <c r="DKT16" s="19"/>
      <c r="DKU16" s="19"/>
      <c r="DKV16" s="19"/>
      <c r="DKW16" s="19"/>
      <c r="DKX16" s="19"/>
      <c r="DKY16" s="19"/>
      <c r="DKZ16" s="19"/>
      <c r="DLA16" s="19"/>
      <c r="DLB16" s="19"/>
      <c r="DLC16" s="19"/>
      <c r="DLD16" s="19"/>
      <c r="DLE16" s="19"/>
      <c r="DLF16" s="19"/>
      <c r="DLG16" s="19"/>
      <c r="DLH16" s="19"/>
      <c r="DLI16" s="19"/>
      <c r="DLJ16" s="19"/>
      <c r="DLK16" s="19"/>
      <c r="DLL16" s="19"/>
      <c r="DLM16" s="19"/>
      <c r="DLN16" s="19"/>
      <c r="DLO16" s="19"/>
      <c r="DLP16" s="19"/>
      <c r="DLQ16" s="19"/>
      <c r="DLR16" s="19"/>
      <c r="DLS16" s="19"/>
      <c r="DLT16" s="19"/>
      <c r="DLU16" s="19"/>
      <c r="DLV16" s="19"/>
      <c r="DLW16" s="19"/>
      <c r="DLX16" s="19"/>
      <c r="DLY16" s="19"/>
      <c r="DLZ16" s="19"/>
      <c r="DMA16" s="19"/>
      <c r="DMB16" s="19"/>
      <c r="DMC16" s="19"/>
      <c r="DMD16" s="19"/>
      <c r="DME16" s="19"/>
      <c r="DMF16" s="19"/>
      <c r="DMG16" s="19"/>
      <c r="DMH16" s="19"/>
      <c r="DMI16" s="19"/>
      <c r="DMJ16" s="19"/>
      <c r="DMK16" s="19"/>
      <c r="DML16" s="19"/>
      <c r="DMM16" s="19"/>
      <c r="DMN16" s="19"/>
      <c r="DMO16" s="19"/>
      <c r="DMP16" s="19"/>
      <c r="DMQ16" s="19"/>
      <c r="DMR16" s="19"/>
      <c r="DMS16" s="19"/>
      <c r="DMT16" s="19"/>
      <c r="DMU16" s="19"/>
      <c r="DMV16" s="19"/>
      <c r="DMW16" s="19"/>
      <c r="DMX16" s="19"/>
      <c r="DMY16" s="19"/>
      <c r="DMZ16" s="19"/>
      <c r="DNA16" s="19"/>
      <c r="DNB16" s="19"/>
      <c r="DNC16" s="19"/>
      <c r="DND16" s="19"/>
      <c r="DNE16" s="19"/>
      <c r="DNF16" s="19"/>
      <c r="DNG16" s="19"/>
      <c r="DNH16" s="19"/>
      <c r="DNI16" s="19"/>
      <c r="DNJ16" s="19"/>
      <c r="DNK16" s="19"/>
      <c r="DNL16" s="19"/>
      <c r="DNM16" s="19"/>
      <c r="DNN16" s="19"/>
      <c r="DNO16" s="19"/>
      <c r="DNP16" s="19"/>
      <c r="DNQ16" s="19"/>
      <c r="DNR16" s="19"/>
      <c r="DNS16" s="19"/>
      <c r="DNT16" s="19"/>
      <c r="DNU16" s="19"/>
      <c r="DNV16" s="19"/>
      <c r="DNW16" s="19"/>
      <c r="DNX16" s="19"/>
      <c r="DNY16" s="19"/>
      <c r="DNZ16" s="19"/>
      <c r="DOA16" s="19"/>
      <c r="DOB16" s="19"/>
      <c r="DOC16" s="19"/>
      <c r="DOD16" s="19"/>
      <c r="DOE16" s="19"/>
      <c r="DOF16" s="19"/>
      <c r="DOG16" s="19"/>
      <c r="DOH16" s="19"/>
      <c r="DOI16" s="19"/>
      <c r="DOJ16" s="19"/>
      <c r="DOK16" s="19"/>
      <c r="DOL16" s="19"/>
      <c r="DOM16" s="19"/>
      <c r="DON16" s="19"/>
      <c r="DOO16" s="19"/>
      <c r="DOP16" s="19"/>
      <c r="DOQ16" s="19"/>
      <c r="DOR16" s="19"/>
      <c r="DOS16" s="19"/>
      <c r="DOT16" s="19"/>
      <c r="DOU16" s="19"/>
      <c r="DOV16" s="19"/>
      <c r="DOW16" s="19"/>
      <c r="DOX16" s="19"/>
      <c r="DOY16" s="19"/>
      <c r="DOZ16" s="19"/>
      <c r="DPA16" s="19"/>
      <c r="DPB16" s="19"/>
      <c r="DPC16" s="19"/>
      <c r="DPD16" s="19"/>
      <c r="DPE16" s="19"/>
      <c r="DPF16" s="19"/>
      <c r="DPG16" s="19"/>
      <c r="DPH16" s="19"/>
      <c r="DPI16" s="19"/>
      <c r="DPJ16" s="19"/>
      <c r="DPK16" s="19"/>
      <c r="DPL16" s="19"/>
      <c r="DPM16" s="19"/>
      <c r="DPN16" s="19"/>
      <c r="DPO16" s="19"/>
      <c r="DPP16" s="19"/>
      <c r="DPQ16" s="19"/>
      <c r="DPR16" s="19"/>
      <c r="DPS16" s="19"/>
      <c r="DPT16" s="19"/>
      <c r="DPU16" s="19"/>
      <c r="DPV16" s="19"/>
      <c r="DPW16" s="19"/>
      <c r="DPX16" s="19"/>
      <c r="DPY16" s="19"/>
      <c r="DPZ16" s="19"/>
      <c r="DQA16" s="19"/>
      <c r="DQB16" s="19"/>
      <c r="DQC16" s="19"/>
      <c r="DQD16" s="19"/>
      <c r="DQE16" s="19"/>
      <c r="DQF16" s="19"/>
      <c r="DQG16" s="19"/>
      <c r="DQH16" s="19"/>
      <c r="DQI16" s="19"/>
      <c r="DQJ16" s="19"/>
      <c r="DQK16" s="19"/>
      <c r="DQL16" s="19"/>
      <c r="DQM16" s="19"/>
      <c r="DQN16" s="19"/>
      <c r="DQO16" s="19"/>
      <c r="DQP16" s="19"/>
      <c r="DQQ16" s="19"/>
      <c r="DQR16" s="19"/>
      <c r="DQS16" s="19"/>
      <c r="DQT16" s="19"/>
      <c r="DQU16" s="19"/>
      <c r="DQV16" s="19"/>
      <c r="DQW16" s="19"/>
      <c r="DQX16" s="19"/>
      <c r="DQY16" s="19"/>
      <c r="DQZ16" s="19"/>
      <c r="DRA16" s="19"/>
      <c r="DRB16" s="19"/>
      <c r="DRC16" s="19"/>
      <c r="DRD16" s="19"/>
      <c r="DRE16" s="19"/>
      <c r="DRF16" s="19"/>
      <c r="DRG16" s="19"/>
      <c r="DRH16" s="19"/>
      <c r="DRI16" s="19"/>
      <c r="DRJ16" s="19"/>
      <c r="DRK16" s="19"/>
      <c r="DRL16" s="19"/>
      <c r="DRM16" s="19"/>
      <c r="DRN16" s="19"/>
      <c r="DRO16" s="19"/>
      <c r="DRP16" s="19"/>
      <c r="DRQ16" s="19"/>
      <c r="DRR16" s="19"/>
      <c r="DRS16" s="19"/>
      <c r="DRT16" s="19"/>
      <c r="DRU16" s="19"/>
      <c r="DRV16" s="19"/>
      <c r="DRW16" s="19"/>
      <c r="DRX16" s="19"/>
      <c r="DRY16" s="19"/>
      <c r="DRZ16" s="19"/>
      <c r="DSA16" s="19"/>
      <c r="DSB16" s="19"/>
      <c r="DSC16" s="19"/>
      <c r="DSD16" s="19"/>
      <c r="DSE16" s="19"/>
      <c r="DSF16" s="19"/>
      <c r="DSG16" s="19"/>
      <c r="DSH16" s="19"/>
      <c r="DSI16" s="19"/>
      <c r="DSJ16" s="19"/>
      <c r="DSK16" s="19"/>
      <c r="DSL16" s="19"/>
      <c r="DSM16" s="19"/>
      <c r="DSN16" s="19"/>
      <c r="DSO16" s="19"/>
      <c r="DSP16" s="19"/>
      <c r="DSQ16" s="19"/>
      <c r="DSR16" s="19"/>
      <c r="DSS16" s="19"/>
      <c r="DST16" s="19"/>
      <c r="DSU16" s="19"/>
      <c r="DSV16" s="19"/>
      <c r="DSW16" s="19"/>
      <c r="DSX16" s="19"/>
      <c r="DSY16" s="19"/>
      <c r="DSZ16" s="19"/>
      <c r="DTA16" s="19"/>
      <c r="DTB16" s="19"/>
      <c r="DTC16" s="19"/>
      <c r="DTD16" s="19"/>
      <c r="DTE16" s="19"/>
      <c r="DTF16" s="19"/>
      <c r="DTG16" s="19"/>
      <c r="DTH16" s="19"/>
      <c r="DTI16" s="19"/>
      <c r="DTJ16" s="19"/>
      <c r="DTK16" s="19"/>
      <c r="DTL16" s="19"/>
      <c r="DTM16" s="19"/>
      <c r="DTN16" s="19"/>
      <c r="DTO16" s="19"/>
      <c r="DTP16" s="19"/>
      <c r="DTQ16" s="19"/>
      <c r="DTR16" s="19"/>
      <c r="DTS16" s="19"/>
      <c r="DTT16" s="19"/>
      <c r="DTU16" s="19"/>
      <c r="DTV16" s="19"/>
      <c r="DTW16" s="19"/>
      <c r="DTX16" s="19"/>
      <c r="DTY16" s="19"/>
      <c r="DTZ16" s="19"/>
      <c r="DUA16" s="19"/>
      <c r="DUB16" s="19"/>
      <c r="DUC16" s="19"/>
      <c r="DUD16" s="19"/>
      <c r="DUE16" s="19"/>
      <c r="DUF16" s="19"/>
      <c r="DUG16" s="19"/>
      <c r="DUH16" s="19"/>
      <c r="DUI16" s="19"/>
      <c r="DUJ16" s="19"/>
      <c r="DUK16" s="19"/>
      <c r="DUL16" s="19"/>
      <c r="DUM16" s="19"/>
      <c r="DUN16" s="19"/>
      <c r="DUO16" s="19"/>
      <c r="DUP16" s="19"/>
      <c r="DUQ16" s="19"/>
      <c r="DUR16" s="19"/>
      <c r="DUS16" s="19"/>
      <c r="DUT16" s="19"/>
      <c r="DUU16" s="19"/>
      <c r="DUV16" s="19"/>
      <c r="DUW16" s="19"/>
      <c r="DUX16" s="19"/>
      <c r="DUY16" s="19"/>
      <c r="DUZ16" s="19"/>
      <c r="DVA16" s="19"/>
      <c r="DVB16" s="19"/>
      <c r="DVC16" s="19"/>
      <c r="DVD16" s="19"/>
      <c r="DVE16" s="19"/>
      <c r="DVF16" s="19"/>
      <c r="DVG16" s="19"/>
      <c r="DVH16" s="19"/>
      <c r="DVI16" s="19"/>
      <c r="DVJ16" s="19"/>
      <c r="DVK16" s="19"/>
      <c r="DVL16" s="19"/>
      <c r="DVM16" s="19"/>
      <c r="DVN16" s="19"/>
      <c r="DVO16" s="19"/>
      <c r="DVP16" s="19"/>
      <c r="DVQ16" s="19"/>
      <c r="DVR16" s="19"/>
      <c r="DVS16" s="19"/>
      <c r="DVT16" s="19"/>
      <c r="DVU16" s="19"/>
      <c r="DVV16" s="19"/>
      <c r="DVW16" s="19"/>
      <c r="DVX16" s="19"/>
      <c r="DVY16" s="19"/>
      <c r="DVZ16" s="19"/>
      <c r="DWA16" s="19"/>
      <c r="DWB16" s="19"/>
      <c r="DWC16" s="19"/>
      <c r="DWD16" s="19"/>
      <c r="DWE16" s="19"/>
      <c r="DWF16" s="19"/>
      <c r="DWG16" s="19"/>
      <c r="DWH16" s="19"/>
      <c r="DWI16" s="19"/>
      <c r="DWJ16" s="19"/>
      <c r="DWK16" s="19"/>
      <c r="DWL16" s="19"/>
      <c r="DWM16" s="19"/>
      <c r="DWN16" s="19"/>
      <c r="DWO16" s="19"/>
      <c r="DWP16" s="19"/>
      <c r="DWQ16" s="19"/>
      <c r="DWR16" s="19"/>
      <c r="DWS16" s="19"/>
      <c r="DWT16" s="19"/>
      <c r="DWU16" s="19"/>
      <c r="DWV16" s="19"/>
      <c r="DWW16" s="19"/>
      <c r="DWX16" s="19"/>
      <c r="DWY16" s="19"/>
      <c r="DWZ16" s="19"/>
      <c r="DXA16" s="19"/>
      <c r="DXB16" s="19"/>
      <c r="DXC16" s="19"/>
      <c r="DXD16" s="19"/>
      <c r="DXE16" s="19"/>
      <c r="DXF16" s="19"/>
      <c r="DXG16" s="19"/>
      <c r="DXH16" s="19"/>
      <c r="DXI16" s="19"/>
      <c r="DXJ16" s="19"/>
      <c r="DXK16" s="19"/>
      <c r="DXL16" s="19"/>
      <c r="DXM16" s="19"/>
      <c r="DXN16" s="19"/>
      <c r="DXO16" s="19"/>
      <c r="DXP16" s="19"/>
      <c r="DXQ16" s="19"/>
      <c r="DXR16" s="19"/>
      <c r="DXS16" s="19"/>
      <c r="DXT16" s="19"/>
      <c r="DXU16" s="19"/>
      <c r="DXV16" s="19"/>
      <c r="DXW16" s="19"/>
      <c r="DXX16" s="19"/>
      <c r="DXY16" s="19"/>
      <c r="DXZ16" s="19"/>
      <c r="DYA16" s="19"/>
      <c r="DYB16" s="19"/>
      <c r="DYC16" s="19"/>
      <c r="DYD16" s="19"/>
      <c r="DYE16" s="19"/>
      <c r="DYF16" s="19"/>
      <c r="DYG16" s="19"/>
      <c r="DYH16" s="19"/>
      <c r="DYI16" s="19"/>
      <c r="DYJ16" s="19"/>
      <c r="DYK16" s="19"/>
      <c r="DYL16" s="19"/>
      <c r="DYM16" s="19"/>
      <c r="DYN16" s="19"/>
      <c r="DYO16" s="19"/>
      <c r="DYP16" s="19"/>
      <c r="DYQ16" s="19"/>
      <c r="DYR16" s="19"/>
      <c r="DYS16" s="19"/>
      <c r="DYT16" s="19"/>
      <c r="DYU16" s="19"/>
      <c r="DYV16" s="19"/>
      <c r="DYW16" s="19"/>
      <c r="DYX16" s="19"/>
      <c r="DYY16" s="19"/>
      <c r="DYZ16" s="19"/>
      <c r="DZA16" s="19"/>
      <c r="DZB16" s="19"/>
      <c r="DZC16" s="19"/>
      <c r="DZD16" s="19"/>
      <c r="DZE16" s="19"/>
      <c r="DZF16" s="19"/>
      <c r="DZG16" s="19"/>
      <c r="DZH16" s="19"/>
      <c r="DZI16" s="19"/>
      <c r="DZJ16" s="19"/>
      <c r="DZK16" s="19"/>
      <c r="DZL16" s="19"/>
      <c r="DZM16" s="19"/>
      <c r="DZN16" s="19"/>
      <c r="DZO16" s="19"/>
      <c r="DZP16" s="19"/>
      <c r="DZQ16" s="19"/>
      <c r="DZR16" s="19"/>
      <c r="DZS16" s="19"/>
      <c r="DZT16" s="19"/>
      <c r="DZU16" s="19"/>
      <c r="DZV16" s="19"/>
      <c r="DZW16" s="19"/>
      <c r="DZX16" s="19"/>
      <c r="DZY16" s="19"/>
      <c r="DZZ16" s="19"/>
      <c r="EAA16" s="19"/>
      <c r="EAB16" s="19"/>
      <c r="EAC16" s="19"/>
      <c r="EAD16" s="19"/>
      <c r="EAE16" s="19"/>
      <c r="EAF16" s="19"/>
      <c r="EAG16" s="19"/>
      <c r="EAH16" s="19"/>
      <c r="EAI16" s="19"/>
      <c r="EAJ16" s="19"/>
      <c r="EAK16" s="19"/>
      <c r="EAL16" s="19"/>
      <c r="EAM16" s="19"/>
      <c r="EAN16" s="19"/>
      <c r="EAO16" s="19"/>
      <c r="EAP16" s="19"/>
      <c r="EAQ16" s="19"/>
      <c r="EAR16" s="19"/>
      <c r="EAS16" s="19"/>
      <c r="EAT16" s="19"/>
      <c r="EAU16" s="19"/>
      <c r="EAV16" s="19"/>
      <c r="EAW16" s="19"/>
      <c r="EAX16" s="19"/>
      <c r="EAY16" s="19"/>
      <c r="EAZ16" s="19"/>
      <c r="EBA16" s="19"/>
      <c r="EBB16" s="19"/>
      <c r="EBC16" s="19"/>
      <c r="EBD16" s="19"/>
      <c r="EBE16" s="19"/>
      <c r="EBF16" s="19"/>
      <c r="EBG16" s="19"/>
      <c r="EBH16" s="19"/>
      <c r="EBI16" s="19"/>
      <c r="EBJ16" s="19"/>
      <c r="EBK16" s="19"/>
      <c r="EBL16" s="19"/>
      <c r="EBM16" s="19"/>
      <c r="EBN16" s="19"/>
      <c r="EBO16" s="19"/>
      <c r="EBP16" s="19"/>
      <c r="EBQ16" s="19"/>
      <c r="EBR16" s="19"/>
      <c r="EBS16" s="19"/>
      <c r="EBT16" s="19"/>
      <c r="EBU16" s="19"/>
      <c r="EBV16" s="19"/>
      <c r="EBW16" s="19"/>
      <c r="EBX16" s="19"/>
      <c r="EBY16" s="19"/>
      <c r="EBZ16" s="19"/>
      <c r="ECA16" s="19"/>
      <c r="ECB16" s="19"/>
      <c r="ECC16" s="19"/>
      <c r="ECD16" s="19"/>
      <c r="ECE16" s="19"/>
      <c r="ECF16" s="19"/>
      <c r="ECG16" s="19"/>
      <c r="ECH16" s="19"/>
      <c r="ECI16" s="19"/>
      <c r="ECJ16" s="19"/>
      <c r="ECK16" s="19"/>
      <c r="ECL16" s="19"/>
      <c r="ECM16" s="19"/>
      <c r="ECN16" s="19"/>
      <c r="ECO16" s="19"/>
      <c r="ECP16" s="19"/>
      <c r="ECQ16" s="19"/>
      <c r="ECR16" s="19"/>
      <c r="ECS16" s="19"/>
      <c r="ECT16" s="19"/>
      <c r="ECU16" s="19"/>
      <c r="ECV16" s="19"/>
      <c r="ECW16" s="19"/>
      <c r="ECX16" s="19"/>
      <c r="ECY16" s="19"/>
      <c r="ECZ16" s="19"/>
      <c r="EDA16" s="19"/>
      <c r="EDB16" s="19"/>
      <c r="EDC16" s="19"/>
      <c r="EDD16" s="19"/>
      <c r="EDE16" s="19"/>
      <c r="EDF16" s="19"/>
      <c r="EDG16" s="19"/>
      <c r="EDH16" s="19"/>
      <c r="EDI16" s="19"/>
      <c r="EDJ16" s="19"/>
      <c r="EDK16" s="19"/>
      <c r="EDL16" s="19"/>
      <c r="EDM16" s="19"/>
      <c r="EDN16" s="19"/>
      <c r="EDO16" s="19"/>
      <c r="EDP16" s="19"/>
      <c r="EDQ16" s="19"/>
      <c r="EDR16" s="19"/>
      <c r="EDS16" s="19"/>
      <c r="EDT16" s="19"/>
      <c r="EDU16" s="19"/>
      <c r="EDV16" s="19"/>
      <c r="EDW16" s="19"/>
      <c r="EDX16" s="19"/>
      <c r="EDY16" s="19"/>
      <c r="EDZ16" s="19"/>
      <c r="EEA16" s="19"/>
      <c r="EEB16" s="19"/>
      <c r="EEC16" s="19"/>
      <c r="EED16" s="19"/>
      <c r="EEE16" s="19"/>
      <c r="EEF16" s="19"/>
      <c r="EEG16" s="19"/>
      <c r="EEH16" s="19"/>
      <c r="EEI16" s="19"/>
      <c r="EEJ16" s="19"/>
      <c r="EEK16" s="19"/>
      <c r="EEL16" s="19"/>
      <c r="EEM16" s="19"/>
      <c r="EEN16" s="19"/>
      <c r="EEO16" s="19"/>
      <c r="EEP16" s="19"/>
      <c r="EEQ16" s="19"/>
      <c r="EER16" s="19"/>
      <c r="EES16" s="19"/>
      <c r="EET16" s="19"/>
      <c r="EEU16" s="19"/>
      <c r="EEV16" s="19"/>
      <c r="EEW16" s="19"/>
      <c r="EEX16" s="19"/>
      <c r="EEY16" s="19"/>
      <c r="EEZ16" s="19"/>
      <c r="EFA16" s="19"/>
      <c r="EFB16" s="19"/>
      <c r="EFC16" s="19"/>
      <c r="EFD16" s="19"/>
      <c r="EFE16" s="19"/>
      <c r="EFF16" s="19"/>
      <c r="EFG16" s="19"/>
      <c r="EFH16" s="19"/>
      <c r="EFI16" s="19"/>
      <c r="EFJ16" s="19"/>
      <c r="EFK16" s="19"/>
      <c r="EFL16" s="19"/>
      <c r="EFM16" s="19"/>
      <c r="EFN16" s="19"/>
      <c r="EFO16" s="19"/>
      <c r="EFP16" s="19"/>
      <c r="EFQ16" s="19"/>
      <c r="EFR16" s="19"/>
      <c r="EFS16" s="19"/>
      <c r="EFT16" s="19"/>
      <c r="EFU16" s="19"/>
      <c r="EFV16" s="19"/>
      <c r="EFW16" s="19"/>
      <c r="EFX16" s="19"/>
      <c r="EFY16" s="19"/>
      <c r="EFZ16" s="19"/>
      <c r="EGA16" s="19"/>
      <c r="EGB16" s="19"/>
      <c r="EGC16" s="19"/>
      <c r="EGD16" s="19"/>
      <c r="EGE16" s="19"/>
      <c r="EGF16" s="19"/>
      <c r="EGG16" s="19"/>
      <c r="EGH16" s="19"/>
      <c r="EGI16" s="19"/>
      <c r="EGJ16" s="19"/>
      <c r="EGK16" s="19"/>
      <c r="EGL16" s="19"/>
      <c r="EGM16" s="19"/>
      <c r="EGN16" s="19"/>
      <c r="EGO16" s="19"/>
      <c r="EGP16" s="19"/>
      <c r="EGQ16" s="19"/>
      <c r="EGR16" s="19"/>
      <c r="EGS16" s="19"/>
      <c r="EGT16" s="19"/>
      <c r="EGU16" s="19"/>
      <c r="EGV16" s="19"/>
      <c r="EGW16" s="19"/>
      <c r="EGX16" s="19"/>
      <c r="EGY16" s="19"/>
      <c r="EGZ16" s="19"/>
      <c r="EHA16" s="19"/>
      <c r="EHB16" s="19"/>
      <c r="EHC16" s="19"/>
      <c r="EHD16" s="19"/>
      <c r="EHE16" s="19"/>
      <c r="EHF16" s="19"/>
      <c r="EHG16" s="19"/>
      <c r="EHH16" s="19"/>
      <c r="EHI16" s="19"/>
      <c r="EHJ16" s="19"/>
      <c r="EHK16" s="19"/>
      <c r="EHL16" s="19"/>
      <c r="EHM16" s="19"/>
      <c r="EHN16" s="19"/>
      <c r="EHO16" s="19"/>
      <c r="EHP16" s="19"/>
      <c r="EHQ16" s="19"/>
      <c r="EHR16" s="19"/>
      <c r="EHS16" s="19"/>
      <c r="EHT16" s="19"/>
      <c r="EHU16" s="19"/>
      <c r="EHV16" s="19"/>
      <c r="EHW16" s="19"/>
      <c r="EHX16" s="19"/>
      <c r="EHY16" s="19"/>
      <c r="EHZ16" s="19"/>
      <c r="EIA16" s="19"/>
      <c r="EIB16" s="19"/>
      <c r="EIC16" s="19"/>
      <c r="EID16" s="19"/>
      <c r="EIE16" s="19"/>
      <c r="EIF16" s="19"/>
      <c r="EIG16" s="19"/>
      <c r="EIH16" s="19"/>
      <c r="EII16" s="19"/>
      <c r="EIJ16" s="19"/>
      <c r="EIK16" s="19"/>
      <c r="EIL16" s="19"/>
      <c r="EIM16" s="19"/>
      <c r="EIN16" s="19"/>
      <c r="EIO16" s="19"/>
      <c r="EIP16" s="19"/>
      <c r="EIQ16" s="19"/>
      <c r="EIR16" s="19"/>
      <c r="EIS16" s="19"/>
      <c r="EIT16" s="19"/>
      <c r="EIU16" s="19"/>
      <c r="EIV16" s="19"/>
      <c r="EIW16" s="19"/>
      <c r="EIX16" s="19"/>
      <c r="EIY16" s="19"/>
      <c r="EIZ16" s="19"/>
      <c r="EJA16" s="19"/>
      <c r="EJB16" s="19"/>
      <c r="EJC16" s="19"/>
      <c r="EJD16" s="19"/>
      <c r="EJE16" s="19"/>
      <c r="EJF16" s="19"/>
      <c r="EJG16" s="19"/>
      <c r="EJH16" s="19"/>
      <c r="EJI16" s="19"/>
      <c r="EJJ16" s="19"/>
      <c r="EJK16" s="19"/>
      <c r="EJL16" s="19"/>
      <c r="EJM16" s="19"/>
      <c r="EJN16" s="19"/>
      <c r="EJO16" s="19"/>
      <c r="EJP16" s="19"/>
      <c r="EJQ16" s="19"/>
      <c r="EJR16" s="19"/>
      <c r="EJS16" s="19"/>
      <c r="EJT16" s="19"/>
      <c r="EJU16" s="19"/>
      <c r="EJV16" s="19"/>
      <c r="EJW16" s="19"/>
      <c r="EJX16" s="19"/>
      <c r="EJY16" s="19"/>
      <c r="EJZ16" s="19"/>
      <c r="EKA16" s="19"/>
      <c r="EKB16" s="19"/>
      <c r="EKC16" s="19"/>
      <c r="EKD16" s="19"/>
      <c r="EKE16" s="19"/>
      <c r="EKF16" s="19"/>
      <c r="EKG16" s="19"/>
      <c r="EKH16" s="19"/>
      <c r="EKI16" s="19"/>
      <c r="EKJ16" s="19"/>
      <c r="EKK16" s="19"/>
      <c r="EKL16" s="19"/>
      <c r="EKM16" s="19"/>
      <c r="EKN16" s="19"/>
      <c r="EKO16" s="19"/>
      <c r="EKP16" s="19"/>
      <c r="EKQ16" s="19"/>
      <c r="EKR16" s="19"/>
      <c r="EKS16" s="19"/>
      <c r="EKT16" s="19"/>
      <c r="EKU16" s="19"/>
      <c r="EKV16" s="19"/>
      <c r="EKW16" s="19"/>
      <c r="EKX16" s="19"/>
      <c r="EKY16" s="19"/>
      <c r="EKZ16" s="19"/>
      <c r="ELA16" s="19"/>
      <c r="ELB16" s="19"/>
      <c r="ELC16" s="19"/>
      <c r="ELD16" s="19"/>
      <c r="ELE16" s="19"/>
      <c r="ELF16" s="19"/>
      <c r="ELG16" s="19"/>
      <c r="ELH16" s="19"/>
      <c r="ELI16" s="19"/>
      <c r="ELJ16" s="19"/>
      <c r="ELK16" s="19"/>
      <c r="ELL16" s="19"/>
      <c r="ELM16" s="19"/>
      <c r="ELN16" s="19"/>
      <c r="ELO16" s="19"/>
      <c r="ELP16" s="19"/>
      <c r="ELQ16" s="19"/>
      <c r="ELR16" s="19"/>
      <c r="ELS16" s="19"/>
      <c r="ELT16" s="19"/>
      <c r="ELU16" s="19"/>
      <c r="ELV16" s="19"/>
      <c r="ELW16" s="19"/>
      <c r="ELX16" s="19"/>
      <c r="ELY16" s="19"/>
      <c r="ELZ16" s="19"/>
      <c r="EMA16" s="19"/>
      <c r="EMB16" s="19"/>
      <c r="EMC16" s="19"/>
      <c r="EMD16" s="19"/>
      <c r="EME16" s="19"/>
      <c r="EMF16" s="19"/>
      <c r="EMG16" s="19"/>
      <c r="EMH16" s="19"/>
      <c r="EMI16" s="19"/>
      <c r="EMJ16" s="19"/>
      <c r="EMK16" s="19"/>
      <c r="EML16" s="19"/>
      <c r="EMM16" s="19"/>
      <c r="EMN16" s="19"/>
      <c r="EMO16" s="19"/>
      <c r="EMP16" s="19"/>
      <c r="EMQ16" s="19"/>
      <c r="EMR16" s="19"/>
      <c r="EMS16" s="19"/>
      <c r="EMT16" s="19"/>
      <c r="EMU16" s="19"/>
      <c r="EMV16" s="19"/>
      <c r="EMW16" s="19"/>
      <c r="EMX16" s="19"/>
      <c r="EMY16" s="19"/>
      <c r="EMZ16" s="19"/>
      <c r="ENA16" s="19"/>
      <c r="ENB16" s="19"/>
      <c r="ENC16" s="19"/>
      <c r="END16" s="19"/>
      <c r="ENE16" s="19"/>
      <c r="ENF16" s="19"/>
      <c r="ENG16" s="19"/>
      <c r="ENH16" s="19"/>
      <c r="ENI16" s="19"/>
      <c r="ENJ16" s="19"/>
      <c r="ENK16" s="19"/>
      <c r="ENL16" s="19"/>
      <c r="ENM16" s="19"/>
      <c r="ENN16" s="19"/>
      <c r="ENO16" s="19"/>
      <c r="ENP16" s="19"/>
      <c r="ENQ16" s="19"/>
      <c r="ENR16" s="19"/>
      <c r="ENS16" s="19"/>
      <c r="ENT16" s="19"/>
      <c r="ENU16" s="19"/>
      <c r="ENV16" s="19"/>
      <c r="ENW16" s="19"/>
      <c r="ENX16" s="19"/>
      <c r="ENY16" s="19"/>
      <c r="ENZ16" s="19"/>
      <c r="EOA16" s="19"/>
      <c r="EOB16" s="19"/>
      <c r="EOC16" s="19"/>
      <c r="EOD16" s="19"/>
      <c r="EOE16" s="19"/>
      <c r="EOF16" s="19"/>
      <c r="EOG16" s="19"/>
      <c r="EOH16" s="19"/>
      <c r="EOI16" s="19"/>
      <c r="EOJ16" s="19"/>
      <c r="EOK16" s="19"/>
      <c r="EOL16" s="19"/>
      <c r="EOM16" s="19"/>
      <c r="EON16" s="19"/>
      <c r="EOO16" s="19"/>
      <c r="EOP16" s="19"/>
      <c r="EOQ16" s="19"/>
      <c r="EOR16" s="19"/>
      <c r="EOS16" s="19"/>
      <c r="EOT16" s="19"/>
      <c r="EOU16" s="19"/>
      <c r="EOV16" s="19"/>
      <c r="EOW16" s="19"/>
      <c r="EOX16" s="19"/>
      <c r="EOY16" s="19"/>
      <c r="EOZ16" s="19"/>
      <c r="EPA16" s="19"/>
      <c r="EPB16" s="19"/>
      <c r="EPC16" s="19"/>
      <c r="EPD16" s="19"/>
      <c r="EPE16" s="19"/>
      <c r="EPF16" s="19"/>
      <c r="EPG16" s="19"/>
      <c r="EPH16" s="19"/>
      <c r="EPI16" s="19"/>
      <c r="EPJ16" s="19"/>
      <c r="EPK16" s="19"/>
      <c r="EPL16" s="19"/>
      <c r="EPM16" s="19"/>
      <c r="EPN16" s="19"/>
      <c r="EPO16" s="19"/>
      <c r="EPP16" s="19"/>
      <c r="EPQ16" s="19"/>
      <c r="EPR16" s="19"/>
      <c r="EPS16" s="19"/>
      <c r="EPT16" s="19"/>
      <c r="EPU16" s="19"/>
      <c r="EPV16" s="19"/>
      <c r="EPW16" s="19"/>
      <c r="EPX16" s="19"/>
      <c r="EPY16" s="19"/>
      <c r="EPZ16" s="19"/>
      <c r="EQA16" s="19"/>
      <c r="EQB16" s="19"/>
      <c r="EQC16" s="19"/>
      <c r="EQD16" s="19"/>
      <c r="EQE16" s="19"/>
      <c r="EQF16" s="19"/>
      <c r="EQG16" s="19"/>
      <c r="EQH16" s="19"/>
      <c r="EQI16" s="19"/>
      <c r="EQJ16" s="19"/>
      <c r="EQK16" s="19"/>
      <c r="EQL16" s="19"/>
      <c r="EQM16" s="19"/>
      <c r="EQN16" s="19"/>
      <c r="EQO16" s="19"/>
      <c r="EQP16" s="19"/>
      <c r="EQQ16" s="19"/>
      <c r="EQR16" s="19"/>
      <c r="EQS16" s="19"/>
      <c r="EQT16" s="19"/>
      <c r="EQU16" s="19"/>
      <c r="EQV16" s="19"/>
      <c r="EQW16" s="19"/>
      <c r="EQX16" s="19"/>
      <c r="EQY16" s="19"/>
      <c r="EQZ16" s="19"/>
      <c r="ERA16" s="19"/>
      <c r="ERB16" s="19"/>
      <c r="ERC16" s="19"/>
      <c r="ERD16" s="19"/>
      <c r="ERE16" s="19"/>
      <c r="ERF16" s="19"/>
      <c r="ERG16" s="19"/>
      <c r="ERH16" s="19"/>
      <c r="ERI16" s="19"/>
      <c r="ERJ16" s="19"/>
      <c r="ERK16" s="19"/>
      <c r="ERL16" s="19"/>
      <c r="ERM16" s="19"/>
      <c r="ERN16" s="19"/>
      <c r="ERO16" s="19"/>
      <c r="ERP16" s="19"/>
      <c r="ERQ16" s="19"/>
      <c r="ERR16" s="19"/>
      <c r="ERS16" s="19"/>
      <c r="ERT16" s="19"/>
      <c r="ERU16" s="19"/>
      <c r="ERV16" s="19"/>
      <c r="ERW16" s="19"/>
      <c r="ERX16" s="19"/>
      <c r="ERY16" s="19"/>
      <c r="ERZ16" s="19"/>
      <c r="ESA16" s="19"/>
      <c r="ESB16" s="19"/>
      <c r="ESC16" s="19"/>
      <c r="ESD16" s="19"/>
      <c r="ESE16" s="19"/>
      <c r="ESF16" s="19"/>
      <c r="ESG16" s="19"/>
      <c r="ESH16" s="19"/>
      <c r="ESI16" s="19"/>
      <c r="ESJ16" s="19"/>
      <c r="ESK16" s="19"/>
      <c r="ESL16" s="19"/>
      <c r="ESM16" s="19"/>
      <c r="ESN16" s="19"/>
      <c r="ESO16" s="19"/>
      <c r="ESP16" s="19"/>
      <c r="ESQ16" s="19"/>
      <c r="ESR16" s="19"/>
      <c r="ESS16" s="19"/>
      <c r="EST16" s="19"/>
      <c r="ESU16" s="19"/>
      <c r="ESV16" s="19"/>
      <c r="ESW16" s="19"/>
      <c r="ESX16" s="19"/>
      <c r="ESY16" s="19"/>
      <c r="ESZ16" s="19"/>
      <c r="ETA16" s="19"/>
      <c r="ETB16" s="19"/>
      <c r="ETC16" s="19"/>
      <c r="ETD16" s="19"/>
      <c r="ETE16" s="19"/>
      <c r="ETF16" s="19"/>
      <c r="ETG16" s="19"/>
      <c r="ETH16" s="19"/>
      <c r="ETI16" s="19"/>
      <c r="ETJ16" s="19"/>
      <c r="ETK16" s="19"/>
      <c r="ETL16" s="19"/>
      <c r="ETM16" s="19"/>
      <c r="ETN16" s="19"/>
      <c r="ETO16" s="19"/>
      <c r="ETP16" s="19"/>
      <c r="ETQ16" s="19"/>
      <c r="ETR16" s="19"/>
      <c r="ETS16" s="19"/>
      <c r="ETT16" s="19"/>
      <c r="ETU16" s="19"/>
      <c r="ETV16" s="19"/>
      <c r="ETW16" s="19"/>
      <c r="ETX16" s="19"/>
      <c r="ETY16" s="19"/>
      <c r="ETZ16" s="19"/>
      <c r="EUA16" s="19"/>
      <c r="EUB16" s="19"/>
      <c r="EUC16" s="19"/>
      <c r="EUD16" s="19"/>
      <c r="EUE16" s="19"/>
      <c r="EUF16" s="19"/>
      <c r="EUG16" s="19"/>
      <c r="EUH16" s="19"/>
      <c r="EUI16" s="19"/>
      <c r="EUJ16" s="19"/>
      <c r="EUK16" s="19"/>
      <c r="EUL16" s="19"/>
      <c r="EUM16" s="19"/>
      <c r="EUN16" s="19"/>
      <c r="EUO16" s="19"/>
      <c r="EUP16" s="19"/>
      <c r="EUQ16" s="19"/>
      <c r="EUR16" s="19"/>
      <c r="EUS16" s="19"/>
      <c r="EUT16" s="19"/>
      <c r="EUU16" s="19"/>
      <c r="EUV16" s="19"/>
      <c r="EUW16" s="19"/>
      <c r="EUX16" s="19"/>
      <c r="EUY16" s="19"/>
      <c r="EUZ16" s="19"/>
      <c r="EVA16" s="19"/>
      <c r="EVB16" s="19"/>
      <c r="EVC16" s="19"/>
      <c r="EVD16" s="19"/>
      <c r="EVE16" s="19"/>
      <c r="EVF16" s="19"/>
      <c r="EVG16" s="19"/>
      <c r="EVH16" s="19"/>
      <c r="EVI16" s="19"/>
      <c r="EVJ16" s="19"/>
      <c r="EVK16" s="19"/>
      <c r="EVL16" s="19"/>
      <c r="EVM16" s="19"/>
      <c r="EVN16" s="19"/>
      <c r="EVO16" s="19"/>
      <c r="EVP16" s="19"/>
      <c r="EVQ16" s="19"/>
      <c r="EVR16" s="19"/>
      <c r="EVS16" s="19"/>
      <c r="EVT16" s="19"/>
      <c r="EVU16" s="19"/>
      <c r="EVV16" s="19"/>
      <c r="EVW16" s="19"/>
      <c r="EVX16" s="19"/>
      <c r="EVY16" s="19"/>
      <c r="EVZ16" s="19"/>
      <c r="EWA16" s="19"/>
      <c r="EWB16" s="19"/>
      <c r="EWC16" s="19"/>
      <c r="EWD16" s="19"/>
      <c r="EWE16" s="19"/>
      <c r="EWF16" s="19"/>
      <c r="EWG16" s="19"/>
      <c r="EWH16" s="19"/>
      <c r="EWI16" s="19"/>
      <c r="EWJ16" s="19"/>
      <c r="EWK16" s="19"/>
      <c r="EWL16" s="19"/>
      <c r="EWM16" s="19"/>
      <c r="EWN16" s="19"/>
      <c r="EWO16" s="19"/>
      <c r="EWP16" s="19"/>
      <c r="EWQ16" s="19"/>
      <c r="EWR16" s="19"/>
      <c r="EWS16" s="19"/>
      <c r="EWT16" s="19"/>
      <c r="EWU16" s="19"/>
      <c r="EWV16" s="19"/>
      <c r="EWW16" s="19"/>
      <c r="EWX16" s="19"/>
      <c r="EWY16" s="19"/>
      <c r="EWZ16" s="19"/>
      <c r="EXA16" s="19"/>
      <c r="EXB16" s="19"/>
      <c r="EXC16" s="19"/>
      <c r="EXD16" s="19"/>
      <c r="EXE16" s="19"/>
      <c r="EXF16" s="19"/>
      <c r="EXG16" s="19"/>
      <c r="EXH16" s="19"/>
      <c r="EXI16" s="19"/>
      <c r="EXJ16" s="19"/>
      <c r="EXK16" s="19"/>
      <c r="EXL16" s="19"/>
      <c r="EXM16" s="19"/>
      <c r="EXN16" s="19"/>
      <c r="EXO16" s="19"/>
      <c r="EXP16" s="19"/>
      <c r="EXQ16" s="19"/>
      <c r="EXR16" s="19"/>
      <c r="EXS16" s="19"/>
      <c r="EXT16" s="19"/>
      <c r="EXU16" s="19"/>
      <c r="EXV16" s="19"/>
      <c r="EXW16" s="19"/>
      <c r="EXX16" s="19"/>
      <c r="EXY16" s="19"/>
      <c r="EXZ16" s="19"/>
      <c r="EYA16" s="19"/>
      <c r="EYB16" s="19"/>
      <c r="EYC16" s="19"/>
      <c r="EYD16" s="19"/>
      <c r="EYE16" s="19"/>
      <c r="EYF16" s="19"/>
      <c r="EYG16" s="19"/>
      <c r="EYH16" s="19"/>
      <c r="EYI16" s="19"/>
      <c r="EYJ16" s="19"/>
      <c r="EYK16" s="19"/>
      <c r="EYL16" s="19"/>
      <c r="EYM16" s="19"/>
      <c r="EYN16" s="19"/>
      <c r="EYO16" s="19"/>
      <c r="EYP16" s="19"/>
      <c r="EYQ16" s="19"/>
      <c r="EYR16" s="19"/>
      <c r="EYS16" s="19"/>
      <c r="EYT16" s="19"/>
      <c r="EYU16" s="19"/>
      <c r="EYV16" s="19"/>
      <c r="EYW16" s="19"/>
      <c r="EYX16" s="19"/>
      <c r="EYY16" s="19"/>
      <c r="EYZ16" s="19"/>
      <c r="EZA16" s="19"/>
      <c r="EZB16" s="19"/>
      <c r="EZC16" s="19"/>
      <c r="EZD16" s="19"/>
      <c r="EZE16" s="19"/>
      <c r="EZF16" s="19"/>
      <c r="EZG16" s="19"/>
      <c r="EZH16" s="19"/>
      <c r="EZI16" s="19"/>
      <c r="EZJ16" s="19"/>
      <c r="EZK16" s="19"/>
      <c r="EZL16" s="19"/>
      <c r="EZM16" s="19"/>
      <c r="EZN16" s="19"/>
      <c r="EZO16" s="19"/>
      <c r="EZP16" s="19"/>
      <c r="EZQ16" s="19"/>
      <c r="EZR16" s="19"/>
      <c r="EZS16" s="19"/>
      <c r="EZT16" s="19"/>
      <c r="EZU16" s="19"/>
      <c r="EZV16" s="19"/>
      <c r="EZW16" s="19"/>
      <c r="EZX16" s="19"/>
      <c r="EZY16" s="19"/>
      <c r="EZZ16" s="19"/>
      <c r="FAA16" s="19"/>
      <c r="FAB16" s="19"/>
      <c r="FAC16" s="19"/>
      <c r="FAD16" s="19"/>
      <c r="FAE16" s="19"/>
      <c r="FAF16" s="19"/>
      <c r="FAG16" s="19"/>
      <c r="FAH16" s="19"/>
      <c r="FAI16" s="19"/>
      <c r="FAJ16" s="19"/>
      <c r="FAK16" s="19"/>
      <c r="FAL16" s="19"/>
      <c r="FAM16" s="19"/>
      <c r="FAN16" s="19"/>
      <c r="FAO16" s="19"/>
      <c r="FAP16" s="19"/>
      <c r="FAQ16" s="19"/>
      <c r="FAR16" s="19"/>
      <c r="FAS16" s="19"/>
      <c r="FAT16" s="19"/>
      <c r="FAU16" s="19"/>
      <c r="FAV16" s="19"/>
      <c r="FAW16" s="19"/>
      <c r="FAX16" s="19"/>
      <c r="FAY16" s="19"/>
      <c r="FAZ16" s="19"/>
      <c r="FBA16" s="19"/>
      <c r="FBB16" s="19"/>
      <c r="FBC16" s="19"/>
      <c r="FBD16" s="19"/>
      <c r="FBE16" s="19"/>
      <c r="FBF16" s="19"/>
      <c r="FBG16" s="19"/>
      <c r="FBH16" s="19"/>
      <c r="FBI16" s="19"/>
      <c r="FBJ16" s="19"/>
      <c r="FBK16" s="19"/>
      <c r="FBL16" s="19"/>
      <c r="FBM16" s="19"/>
      <c r="FBN16" s="19"/>
      <c r="FBO16" s="19"/>
      <c r="FBP16" s="19"/>
      <c r="FBQ16" s="19"/>
      <c r="FBR16" s="19"/>
      <c r="FBS16" s="19"/>
      <c r="FBT16" s="19"/>
      <c r="FBU16" s="19"/>
      <c r="FBV16" s="19"/>
      <c r="FBW16" s="19"/>
      <c r="FBX16" s="19"/>
      <c r="FBY16" s="19"/>
      <c r="FBZ16" s="19"/>
      <c r="FCA16" s="19"/>
      <c r="FCB16" s="19"/>
      <c r="FCC16" s="19"/>
      <c r="FCD16" s="19"/>
      <c r="FCE16" s="19"/>
      <c r="FCF16" s="19"/>
      <c r="FCG16" s="19"/>
      <c r="FCH16" s="19"/>
      <c r="FCI16" s="19"/>
      <c r="FCJ16" s="19"/>
      <c r="FCK16" s="19"/>
      <c r="FCL16" s="19"/>
      <c r="FCM16" s="19"/>
      <c r="FCN16" s="19"/>
      <c r="FCO16" s="19"/>
      <c r="FCP16" s="19"/>
      <c r="FCQ16" s="19"/>
      <c r="FCR16" s="19"/>
      <c r="FCS16" s="19"/>
      <c r="FCT16" s="19"/>
      <c r="FCU16" s="19"/>
      <c r="FCV16" s="19"/>
      <c r="FCW16" s="19"/>
      <c r="FCX16" s="19"/>
      <c r="FCY16" s="19"/>
      <c r="FCZ16" s="19"/>
      <c r="FDA16" s="19"/>
      <c r="FDB16" s="19"/>
      <c r="FDC16" s="19"/>
      <c r="FDD16" s="19"/>
      <c r="FDE16" s="19"/>
      <c r="FDF16" s="19"/>
      <c r="FDG16" s="19"/>
      <c r="FDH16" s="19"/>
      <c r="FDI16" s="19"/>
      <c r="FDJ16" s="19"/>
      <c r="FDK16" s="19"/>
      <c r="FDL16" s="19"/>
      <c r="FDM16" s="19"/>
      <c r="FDN16" s="19"/>
      <c r="FDO16" s="19"/>
      <c r="FDP16" s="19"/>
      <c r="FDQ16" s="19"/>
      <c r="FDR16" s="19"/>
      <c r="FDS16" s="19"/>
      <c r="FDT16" s="19"/>
      <c r="FDU16" s="19"/>
      <c r="FDV16" s="19"/>
      <c r="FDW16" s="19"/>
      <c r="FDX16" s="19"/>
      <c r="FDY16" s="19"/>
      <c r="FDZ16" s="19"/>
      <c r="FEA16" s="19"/>
      <c r="FEB16" s="19"/>
      <c r="FEC16" s="19"/>
      <c r="FED16" s="19"/>
      <c r="FEE16" s="19"/>
      <c r="FEF16" s="19"/>
      <c r="FEG16" s="19"/>
      <c r="FEH16" s="19"/>
      <c r="FEI16" s="19"/>
      <c r="FEJ16" s="19"/>
      <c r="FEK16" s="19"/>
      <c r="FEL16" s="19"/>
      <c r="FEM16" s="19"/>
      <c r="FEN16" s="19"/>
      <c r="FEO16" s="19"/>
      <c r="FEP16" s="19"/>
      <c r="FEQ16" s="19"/>
      <c r="FER16" s="19"/>
      <c r="FES16" s="19"/>
      <c r="FET16" s="19"/>
      <c r="FEU16" s="19"/>
      <c r="FEV16" s="19"/>
      <c r="FEW16" s="19"/>
      <c r="FEX16" s="19"/>
      <c r="FEY16" s="19"/>
      <c r="FEZ16" s="19"/>
      <c r="FFA16" s="19"/>
      <c r="FFB16" s="19"/>
      <c r="FFC16" s="19"/>
      <c r="FFD16" s="19"/>
      <c r="FFE16" s="19"/>
      <c r="FFF16" s="19"/>
      <c r="FFG16" s="19"/>
      <c r="FFH16" s="19"/>
      <c r="FFI16" s="19"/>
      <c r="FFJ16" s="19"/>
      <c r="FFK16" s="19"/>
      <c r="FFL16" s="19"/>
      <c r="FFM16" s="19"/>
      <c r="FFN16" s="19"/>
      <c r="FFO16" s="19"/>
      <c r="FFP16" s="19"/>
      <c r="FFQ16" s="19"/>
      <c r="FFR16" s="19"/>
      <c r="FFS16" s="19"/>
      <c r="FFT16" s="19"/>
      <c r="FFU16" s="19"/>
      <c r="FFV16" s="19"/>
      <c r="FFW16" s="19"/>
      <c r="FFX16" s="19"/>
      <c r="FFY16" s="19"/>
      <c r="FFZ16" s="19"/>
      <c r="FGA16" s="19"/>
      <c r="FGB16" s="19"/>
      <c r="FGC16" s="19"/>
      <c r="FGD16" s="19"/>
      <c r="FGE16" s="19"/>
      <c r="FGF16" s="19"/>
      <c r="FGG16" s="19"/>
      <c r="FGH16" s="19"/>
      <c r="FGI16" s="19"/>
      <c r="FGJ16" s="19"/>
      <c r="FGK16" s="19"/>
      <c r="FGL16" s="19"/>
      <c r="FGM16" s="19"/>
      <c r="FGN16" s="19"/>
      <c r="FGO16" s="19"/>
      <c r="FGP16" s="19"/>
      <c r="FGQ16" s="19"/>
      <c r="FGR16" s="19"/>
      <c r="FGS16" s="19"/>
      <c r="FGT16" s="19"/>
      <c r="FGU16" s="19"/>
      <c r="FGV16" s="19"/>
      <c r="FGW16" s="19"/>
      <c r="FGX16" s="19"/>
      <c r="FGY16" s="19"/>
      <c r="FGZ16" s="19"/>
      <c r="FHA16" s="19"/>
      <c r="FHB16" s="19"/>
      <c r="FHC16" s="19"/>
      <c r="FHD16" s="19"/>
      <c r="FHE16" s="19"/>
      <c r="FHF16" s="19"/>
      <c r="FHG16" s="19"/>
      <c r="FHH16" s="19"/>
      <c r="FHI16" s="19"/>
      <c r="FHJ16" s="19"/>
      <c r="FHK16" s="19"/>
      <c r="FHL16" s="19"/>
      <c r="FHM16" s="19"/>
      <c r="FHN16" s="19"/>
      <c r="FHO16" s="19"/>
      <c r="FHP16" s="19"/>
      <c r="FHQ16" s="19"/>
      <c r="FHR16" s="19"/>
      <c r="FHS16" s="19"/>
      <c r="FHT16" s="19"/>
      <c r="FHU16" s="19"/>
      <c r="FHV16" s="19"/>
      <c r="FHW16" s="19"/>
      <c r="FHX16" s="19"/>
      <c r="FHY16" s="19"/>
      <c r="FHZ16" s="19"/>
      <c r="FIA16" s="19"/>
      <c r="FIB16" s="19"/>
      <c r="FIC16" s="19"/>
      <c r="FID16" s="19"/>
      <c r="FIE16" s="19"/>
      <c r="FIF16" s="19"/>
      <c r="FIG16" s="19"/>
      <c r="FIH16" s="19"/>
      <c r="FII16" s="19"/>
      <c r="FIJ16" s="19"/>
      <c r="FIK16" s="19"/>
      <c r="FIL16" s="19"/>
      <c r="FIM16" s="19"/>
      <c r="FIN16" s="19"/>
      <c r="FIO16" s="19"/>
      <c r="FIP16" s="19"/>
      <c r="FIQ16" s="19"/>
      <c r="FIR16" s="19"/>
      <c r="FIS16" s="19"/>
      <c r="FIT16" s="19"/>
      <c r="FIU16" s="19"/>
      <c r="FIV16" s="19"/>
      <c r="FIW16" s="19"/>
      <c r="FIX16" s="19"/>
      <c r="FIY16" s="19"/>
      <c r="FIZ16" s="19"/>
      <c r="FJA16" s="19"/>
      <c r="FJB16" s="19"/>
      <c r="FJC16" s="19"/>
      <c r="FJD16" s="19"/>
      <c r="FJE16" s="19"/>
      <c r="FJF16" s="19"/>
      <c r="FJG16" s="19"/>
      <c r="FJH16" s="19"/>
      <c r="FJI16" s="19"/>
      <c r="FJJ16" s="19"/>
      <c r="FJK16" s="19"/>
      <c r="FJL16" s="19"/>
      <c r="FJM16" s="19"/>
      <c r="FJN16" s="19"/>
      <c r="FJO16" s="19"/>
      <c r="FJP16" s="19"/>
      <c r="FJQ16" s="19"/>
      <c r="FJR16" s="19"/>
      <c r="FJS16" s="19"/>
      <c r="FJT16" s="19"/>
      <c r="FJU16" s="19"/>
      <c r="FJV16" s="19"/>
      <c r="FJW16" s="19"/>
      <c r="FJX16" s="19"/>
      <c r="FJY16" s="19"/>
      <c r="FJZ16" s="19"/>
      <c r="FKA16" s="19"/>
      <c r="FKB16" s="19"/>
      <c r="FKC16" s="19"/>
      <c r="FKD16" s="19"/>
      <c r="FKE16" s="19"/>
      <c r="FKF16" s="19"/>
      <c r="FKG16" s="19"/>
      <c r="FKH16" s="19"/>
      <c r="FKI16" s="19"/>
      <c r="FKJ16" s="19"/>
      <c r="FKK16" s="19"/>
      <c r="FKL16" s="19"/>
      <c r="FKM16" s="19"/>
      <c r="FKN16" s="19"/>
      <c r="FKO16" s="19"/>
      <c r="FKP16" s="19"/>
      <c r="FKQ16" s="19"/>
      <c r="FKR16" s="19"/>
      <c r="FKS16" s="19"/>
      <c r="FKT16" s="19"/>
      <c r="FKU16" s="19"/>
      <c r="FKV16" s="19"/>
      <c r="FKW16" s="19"/>
      <c r="FKX16" s="19"/>
      <c r="FKY16" s="19"/>
      <c r="FKZ16" s="19"/>
      <c r="FLA16" s="19"/>
      <c r="FLB16" s="19"/>
      <c r="FLC16" s="19"/>
      <c r="FLD16" s="19"/>
      <c r="FLE16" s="19"/>
      <c r="FLF16" s="19"/>
      <c r="FLG16" s="19"/>
      <c r="FLH16" s="19"/>
      <c r="FLI16" s="19"/>
      <c r="FLJ16" s="19"/>
      <c r="FLK16" s="19"/>
      <c r="FLL16" s="19"/>
      <c r="FLM16" s="19"/>
      <c r="FLN16" s="19"/>
      <c r="FLO16" s="19"/>
      <c r="FLP16" s="19"/>
      <c r="FLQ16" s="19"/>
      <c r="FLR16" s="19"/>
      <c r="FLS16" s="19"/>
      <c r="FLT16" s="19"/>
      <c r="FLU16" s="19"/>
      <c r="FLV16" s="19"/>
      <c r="FLW16" s="19"/>
      <c r="FLX16" s="19"/>
      <c r="FLY16" s="19"/>
      <c r="FLZ16" s="19"/>
      <c r="FMA16" s="19"/>
      <c r="FMB16" s="19"/>
      <c r="FMC16" s="19"/>
      <c r="FMD16" s="19"/>
      <c r="FME16" s="19"/>
      <c r="FMF16" s="19"/>
      <c r="FMG16" s="19"/>
      <c r="FMH16" s="19"/>
      <c r="FMI16" s="19"/>
      <c r="FMJ16" s="19"/>
      <c r="FMK16" s="19"/>
      <c r="FML16" s="19"/>
      <c r="FMM16" s="19"/>
      <c r="FMN16" s="19"/>
      <c r="FMO16" s="19"/>
      <c r="FMP16" s="19"/>
      <c r="FMQ16" s="19"/>
      <c r="FMR16" s="19"/>
      <c r="FMS16" s="19"/>
      <c r="FMT16" s="19"/>
      <c r="FMU16" s="19"/>
      <c r="FMV16" s="19"/>
      <c r="FMW16" s="19"/>
      <c r="FMX16" s="19"/>
      <c r="FMY16" s="19"/>
      <c r="FMZ16" s="19"/>
      <c r="FNA16" s="19"/>
      <c r="FNB16" s="19"/>
      <c r="FNC16" s="19"/>
      <c r="FND16" s="19"/>
      <c r="FNE16" s="19"/>
      <c r="FNF16" s="19"/>
      <c r="FNG16" s="19"/>
      <c r="FNH16" s="19"/>
      <c r="FNI16" s="19"/>
      <c r="FNJ16" s="19"/>
      <c r="FNK16" s="19"/>
      <c r="FNL16" s="19"/>
      <c r="FNM16" s="19"/>
      <c r="FNN16" s="19"/>
      <c r="FNO16" s="19"/>
      <c r="FNP16" s="19"/>
      <c r="FNQ16" s="19"/>
      <c r="FNR16" s="19"/>
      <c r="FNS16" s="19"/>
      <c r="FNT16" s="19"/>
      <c r="FNU16" s="19"/>
      <c r="FNV16" s="19"/>
      <c r="FNW16" s="19"/>
      <c r="FNX16" s="19"/>
      <c r="FNY16" s="19"/>
      <c r="FNZ16" s="19"/>
      <c r="FOA16" s="19"/>
      <c r="FOB16" s="19"/>
      <c r="FOC16" s="19"/>
      <c r="FOD16" s="19"/>
      <c r="FOE16" s="19"/>
      <c r="FOF16" s="19"/>
      <c r="FOG16" s="19"/>
      <c r="FOH16" s="19"/>
      <c r="FOI16" s="19"/>
      <c r="FOJ16" s="19"/>
      <c r="FOK16" s="19"/>
      <c r="FOL16" s="19"/>
      <c r="FOM16" s="19"/>
      <c r="FON16" s="19"/>
      <c r="FOO16" s="19"/>
      <c r="FOP16" s="19"/>
      <c r="FOQ16" s="19"/>
      <c r="FOR16" s="19"/>
      <c r="FOS16" s="19"/>
      <c r="FOT16" s="19"/>
      <c r="FOU16" s="19"/>
      <c r="FOV16" s="19"/>
      <c r="FOW16" s="19"/>
      <c r="FOX16" s="19"/>
      <c r="FOY16" s="19"/>
      <c r="FOZ16" s="19"/>
      <c r="FPA16" s="19"/>
      <c r="FPB16" s="19"/>
      <c r="FPC16" s="19"/>
      <c r="FPD16" s="19"/>
      <c r="FPE16" s="19"/>
      <c r="FPF16" s="19"/>
      <c r="FPG16" s="19"/>
      <c r="FPH16" s="19"/>
      <c r="FPI16" s="19"/>
      <c r="FPJ16" s="19"/>
      <c r="FPK16" s="19"/>
      <c r="FPL16" s="19"/>
      <c r="FPM16" s="19"/>
      <c r="FPN16" s="19"/>
      <c r="FPO16" s="19"/>
      <c r="FPP16" s="19"/>
      <c r="FPQ16" s="19"/>
      <c r="FPR16" s="19"/>
      <c r="FPS16" s="19"/>
      <c r="FPT16" s="19"/>
      <c r="FPU16" s="19"/>
      <c r="FPV16" s="19"/>
      <c r="FPW16" s="19"/>
      <c r="FPX16" s="19"/>
      <c r="FPY16" s="19"/>
      <c r="FPZ16" s="19"/>
      <c r="FQA16" s="19"/>
      <c r="FQB16" s="19"/>
      <c r="FQC16" s="19"/>
      <c r="FQD16" s="19"/>
      <c r="FQE16" s="19"/>
      <c r="FQF16" s="19"/>
      <c r="FQG16" s="19"/>
      <c r="FQH16" s="19"/>
      <c r="FQI16" s="19"/>
      <c r="FQJ16" s="19"/>
      <c r="FQK16" s="19"/>
      <c r="FQL16" s="19"/>
      <c r="FQM16" s="19"/>
      <c r="FQN16" s="19"/>
      <c r="FQO16" s="19"/>
      <c r="FQP16" s="19"/>
      <c r="FQQ16" s="19"/>
      <c r="FQR16" s="19"/>
      <c r="FQS16" s="19"/>
      <c r="FQT16" s="19"/>
      <c r="FQU16" s="19"/>
      <c r="FQV16" s="19"/>
      <c r="FQW16" s="19"/>
      <c r="FQX16" s="19"/>
      <c r="FQY16" s="19"/>
      <c r="FQZ16" s="19"/>
      <c r="FRA16" s="19"/>
      <c r="FRB16" s="19"/>
      <c r="FRC16" s="19"/>
      <c r="FRD16" s="19"/>
      <c r="FRE16" s="19"/>
      <c r="FRF16" s="19"/>
      <c r="FRG16" s="19"/>
      <c r="FRH16" s="19"/>
      <c r="FRI16" s="19"/>
      <c r="FRJ16" s="19"/>
      <c r="FRK16" s="19"/>
      <c r="FRL16" s="19"/>
      <c r="FRM16" s="19"/>
      <c r="FRN16" s="19"/>
      <c r="FRO16" s="19"/>
      <c r="FRP16" s="19"/>
      <c r="FRQ16" s="19"/>
      <c r="FRR16" s="19"/>
      <c r="FRS16" s="19"/>
      <c r="FRT16" s="19"/>
      <c r="FRU16" s="19"/>
      <c r="FRV16" s="19"/>
      <c r="FRW16" s="19"/>
      <c r="FRX16" s="19"/>
      <c r="FRY16" s="19"/>
      <c r="FRZ16" s="19"/>
      <c r="FSA16" s="19"/>
      <c r="FSB16" s="19"/>
      <c r="FSC16" s="19"/>
      <c r="FSD16" s="19"/>
      <c r="FSE16" s="19"/>
      <c r="FSF16" s="19"/>
      <c r="FSG16" s="19"/>
      <c r="FSH16" s="19"/>
      <c r="FSI16" s="19"/>
      <c r="FSJ16" s="19"/>
      <c r="FSK16" s="19"/>
      <c r="FSL16" s="19"/>
      <c r="FSM16" s="19"/>
      <c r="FSN16" s="19"/>
      <c r="FSO16" s="19"/>
      <c r="FSP16" s="19"/>
      <c r="FSQ16" s="19"/>
      <c r="FSR16" s="19"/>
      <c r="FSS16" s="19"/>
      <c r="FST16" s="19"/>
      <c r="FSU16" s="19"/>
      <c r="FSV16" s="19"/>
      <c r="FSW16" s="19"/>
      <c r="FSX16" s="19"/>
      <c r="FSY16" s="19"/>
      <c r="FSZ16" s="19"/>
      <c r="FTA16" s="19"/>
      <c r="FTB16" s="19"/>
      <c r="FTC16" s="19"/>
      <c r="FTD16" s="19"/>
      <c r="FTE16" s="19"/>
      <c r="FTF16" s="19"/>
      <c r="FTG16" s="19"/>
      <c r="FTH16" s="19"/>
      <c r="FTI16" s="19"/>
      <c r="FTJ16" s="19"/>
      <c r="FTK16" s="19"/>
      <c r="FTL16" s="19"/>
      <c r="FTM16" s="19"/>
      <c r="FTN16" s="19"/>
      <c r="FTO16" s="19"/>
      <c r="FTP16" s="19"/>
      <c r="FTQ16" s="19"/>
      <c r="FTR16" s="19"/>
      <c r="FTS16" s="19"/>
      <c r="FTT16" s="19"/>
      <c r="FTU16" s="19"/>
      <c r="FTV16" s="19"/>
      <c r="FTW16" s="19"/>
      <c r="FTX16" s="19"/>
      <c r="FTY16" s="19"/>
      <c r="FTZ16" s="19"/>
      <c r="FUA16" s="19"/>
      <c r="FUB16" s="19"/>
      <c r="FUC16" s="19"/>
      <c r="FUD16" s="19"/>
      <c r="FUE16" s="19"/>
      <c r="FUF16" s="19"/>
      <c r="FUG16" s="19"/>
      <c r="FUH16" s="19"/>
      <c r="FUI16" s="19"/>
      <c r="FUJ16" s="19"/>
      <c r="FUK16" s="19"/>
      <c r="FUL16" s="19"/>
      <c r="FUM16" s="19"/>
      <c r="FUN16" s="19"/>
      <c r="FUO16" s="19"/>
      <c r="FUP16" s="19"/>
      <c r="FUQ16" s="19"/>
      <c r="FUR16" s="19"/>
      <c r="FUS16" s="19"/>
      <c r="FUT16" s="19"/>
      <c r="FUU16" s="19"/>
      <c r="FUV16" s="19"/>
      <c r="FUW16" s="19"/>
      <c r="FUX16" s="19"/>
      <c r="FUY16" s="19"/>
      <c r="FUZ16" s="19"/>
      <c r="FVA16" s="19"/>
      <c r="FVB16" s="19"/>
      <c r="FVC16" s="19"/>
      <c r="FVD16" s="19"/>
      <c r="FVE16" s="19"/>
      <c r="FVF16" s="19"/>
      <c r="FVG16" s="19"/>
      <c r="FVH16" s="19"/>
      <c r="FVI16" s="19"/>
      <c r="FVJ16" s="19"/>
      <c r="FVK16" s="19"/>
      <c r="FVL16" s="19"/>
      <c r="FVM16" s="19"/>
      <c r="FVN16" s="19"/>
      <c r="FVO16" s="19"/>
      <c r="FVP16" s="19"/>
      <c r="FVQ16" s="19"/>
      <c r="FVR16" s="19"/>
      <c r="FVS16" s="19"/>
      <c r="FVT16" s="19"/>
      <c r="FVU16" s="19"/>
      <c r="FVV16" s="19"/>
      <c r="FVW16" s="19"/>
      <c r="FVX16" s="19"/>
      <c r="FVY16" s="19"/>
      <c r="FVZ16" s="19"/>
      <c r="FWA16" s="19"/>
      <c r="FWB16" s="19"/>
      <c r="FWC16" s="19"/>
      <c r="FWD16" s="19"/>
      <c r="FWE16" s="19"/>
      <c r="FWF16" s="19"/>
      <c r="FWG16" s="19"/>
      <c r="FWH16" s="19"/>
      <c r="FWI16" s="19"/>
      <c r="FWJ16" s="19"/>
      <c r="FWK16" s="19"/>
      <c r="FWL16" s="19"/>
      <c r="FWM16" s="19"/>
      <c r="FWN16" s="19"/>
      <c r="FWO16" s="19"/>
      <c r="FWP16" s="19"/>
      <c r="FWQ16" s="19"/>
      <c r="FWR16" s="19"/>
      <c r="FWS16" s="19"/>
      <c r="FWT16" s="19"/>
      <c r="FWU16" s="19"/>
      <c r="FWV16" s="19"/>
      <c r="FWW16" s="19"/>
      <c r="FWX16" s="19"/>
      <c r="FWY16" s="19"/>
      <c r="FWZ16" s="19"/>
      <c r="FXA16" s="19"/>
      <c r="FXB16" s="19"/>
      <c r="FXC16" s="19"/>
      <c r="FXD16" s="19"/>
      <c r="FXE16" s="19"/>
      <c r="FXF16" s="19"/>
      <c r="FXG16" s="19"/>
      <c r="FXH16" s="19"/>
      <c r="FXI16" s="19"/>
      <c r="FXJ16" s="19"/>
      <c r="FXK16" s="19"/>
      <c r="FXL16" s="19"/>
      <c r="FXM16" s="19"/>
      <c r="FXN16" s="19"/>
      <c r="FXO16" s="19"/>
      <c r="FXP16" s="19"/>
      <c r="FXQ16" s="19"/>
      <c r="FXR16" s="19"/>
      <c r="FXS16" s="19"/>
      <c r="FXT16" s="19"/>
      <c r="FXU16" s="19"/>
      <c r="FXV16" s="19"/>
      <c r="FXW16" s="19"/>
      <c r="FXX16" s="19"/>
      <c r="FXY16" s="19"/>
      <c r="FXZ16" s="19"/>
      <c r="FYA16" s="19"/>
      <c r="FYB16" s="19"/>
      <c r="FYC16" s="19"/>
      <c r="FYD16" s="19"/>
      <c r="FYE16" s="19"/>
      <c r="FYF16" s="19"/>
      <c r="FYG16" s="19"/>
      <c r="FYH16" s="19"/>
      <c r="FYI16" s="19"/>
      <c r="FYJ16" s="19"/>
      <c r="FYK16" s="19"/>
      <c r="FYL16" s="19"/>
      <c r="FYM16" s="19"/>
      <c r="FYN16" s="19"/>
      <c r="FYO16" s="19"/>
      <c r="FYP16" s="19"/>
      <c r="FYQ16" s="19"/>
      <c r="FYR16" s="19"/>
      <c r="FYS16" s="19"/>
      <c r="FYT16" s="19"/>
      <c r="FYU16" s="19"/>
      <c r="FYV16" s="19"/>
      <c r="FYW16" s="19"/>
      <c r="FYX16" s="19"/>
      <c r="FYY16" s="19"/>
      <c r="FYZ16" s="19"/>
      <c r="FZA16" s="19"/>
      <c r="FZB16" s="19"/>
      <c r="FZC16" s="19"/>
      <c r="FZD16" s="19"/>
      <c r="FZE16" s="19"/>
      <c r="FZF16" s="19"/>
      <c r="FZG16" s="19"/>
      <c r="FZH16" s="19"/>
      <c r="FZI16" s="19"/>
      <c r="FZJ16" s="19"/>
      <c r="FZK16" s="19"/>
      <c r="FZL16" s="19"/>
      <c r="FZM16" s="19"/>
      <c r="FZN16" s="19"/>
      <c r="FZO16" s="19"/>
      <c r="FZP16" s="19"/>
      <c r="FZQ16" s="19"/>
      <c r="FZR16" s="19"/>
      <c r="FZS16" s="19"/>
      <c r="FZT16" s="19"/>
      <c r="FZU16" s="19"/>
      <c r="FZV16" s="19"/>
      <c r="FZW16" s="19"/>
      <c r="FZX16" s="19"/>
      <c r="FZY16" s="19"/>
      <c r="FZZ16" s="19"/>
      <c r="GAA16" s="19"/>
      <c r="GAB16" s="19"/>
      <c r="GAC16" s="19"/>
      <c r="GAD16" s="19"/>
      <c r="GAE16" s="19"/>
      <c r="GAF16" s="19"/>
      <c r="GAG16" s="19"/>
      <c r="GAH16" s="19"/>
      <c r="GAI16" s="19"/>
      <c r="GAJ16" s="19"/>
      <c r="GAK16" s="19"/>
      <c r="GAL16" s="19"/>
      <c r="GAM16" s="19"/>
      <c r="GAN16" s="19"/>
      <c r="GAO16" s="19"/>
      <c r="GAP16" s="19"/>
      <c r="GAQ16" s="19"/>
      <c r="GAR16" s="19"/>
      <c r="GAS16" s="19"/>
      <c r="GAT16" s="19"/>
      <c r="GAU16" s="19"/>
      <c r="GAV16" s="19"/>
      <c r="GAW16" s="19"/>
      <c r="GAX16" s="19"/>
      <c r="GAY16" s="19"/>
      <c r="GAZ16" s="19"/>
      <c r="GBA16" s="19"/>
      <c r="GBB16" s="19"/>
      <c r="GBC16" s="19"/>
      <c r="GBD16" s="19"/>
      <c r="GBE16" s="19"/>
      <c r="GBF16" s="19"/>
      <c r="GBG16" s="19"/>
      <c r="GBH16" s="19"/>
      <c r="GBI16" s="19"/>
      <c r="GBJ16" s="19"/>
      <c r="GBK16" s="19"/>
      <c r="GBL16" s="19"/>
      <c r="GBM16" s="19"/>
      <c r="GBN16" s="19"/>
      <c r="GBO16" s="19"/>
      <c r="GBP16" s="19"/>
      <c r="GBQ16" s="19"/>
      <c r="GBR16" s="19"/>
      <c r="GBS16" s="19"/>
      <c r="GBT16" s="19"/>
      <c r="GBU16" s="19"/>
      <c r="GBV16" s="19"/>
      <c r="GBW16" s="19"/>
      <c r="GBX16" s="19"/>
      <c r="GBY16" s="19"/>
      <c r="GBZ16" s="19"/>
      <c r="GCA16" s="19"/>
      <c r="GCB16" s="19"/>
      <c r="GCC16" s="19"/>
      <c r="GCD16" s="19"/>
      <c r="GCE16" s="19"/>
      <c r="GCF16" s="19"/>
      <c r="GCG16" s="19"/>
      <c r="GCH16" s="19"/>
      <c r="GCI16" s="19"/>
      <c r="GCJ16" s="19"/>
      <c r="GCK16" s="19"/>
      <c r="GCL16" s="19"/>
      <c r="GCM16" s="19"/>
      <c r="GCN16" s="19"/>
      <c r="GCO16" s="19"/>
      <c r="GCP16" s="19"/>
      <c r="GCQ16" s="19"/>
      <c r="GCR16" s="19"/>
      <c r="GCS16" s="19"/>
      <c r="GCT16" s="19"/>
      <c r="GCU16" s="19"/>
      <c r="GCV16" s="19"/>
      <c r="GCW16" s="19"/>
      <c r="GCX16" s="19"/>
      <c r="GCY16" s="19"/>
      <c r="GCZ16" s="19"/>
      <c r="GDA16" s="19"/>
      <c r="GDB16" s="19"/>
      <c r="GDC16" s="19"/>
      <c r="GDD16" s="19"/>
      <c r="GDE16" s="19"/>
      <c r="GDF16" s="19"/>
      <c r="GDG16" s="19"/>
      <c r="GDH16" s="19"/>
      <c r="GDI16" s="19"/>
      <c r="GDJ16" s="19"/>
      <c r="GDK16" s="19"/>
      <c r="GDL16" s="19"/>
      <c r="GDM16" s="19"/>
      <c r="GDN16" s="19"/>
      <c r="GDO16" s="19"/>
      <c r="GDP16" s="19"/>
      <c r="GDQ16" s="19"/>
      <c r="GDR16" s="19"/>
      <c r="GDS16" s="19"/>
      <c r="GDT16" s="19"/>
      <c r="GDU16" s="19"/>
      <c r="GDV16" s="19"/>
      <c r="GDW16" s="19"/>
      <c r="GDX16" s="19"/>
      <c r="GDY16" s="19"/>
      <c r="GDZ16" s="19"/>
      <c r="GEA16" s="19"/>
      <c r="GEB16" s="19"/>
      <c r="GEC16" s="19"/>
      <c r="GED16" s="19"/>
      <c r="GEE16" s="19"/>
      <c r="GEF16" s="19"/>
      <c r="GEG16" s="19"/>
      <c r="GEH16" s="19"/>
      <c r="GEI16" s="19"/>
      <c r="GEJ16" s="19"/>
      <c r="GEK16" s="19"/>
      <c r="GEL16" s="19"/>
      <c r="GEM16" s="19"/>
      <c r="GEN16" s="19"/>
      <c r="GEO16" s="19"/>
      <c r="GEP16" s="19"/>
      <c r="GEQ16" s="19"/>
      <c r="GER16" s="19"/>
      <c r="GES16" s="19"/>
      <c r="GET16" s="19"/>
      <c r="GEU16" s="19"/>
      <c r="GEV16" s="19"/>
      <c r="GEW16" s="19"/>
      <c r="GEX16" s="19"/>
      <c r="GEY16" s="19"/>
      <c r="GEZ16" s="19"/>
      <c r="GFA16" s="19"/>
      <c r="GFB16" s="19"/>
      <c r="GFC16" s="19"/>
      <c r="GFD16" s="19"/>
      <c r="GFE16" s="19"/>
      <c r="GFF16" s="19"/>
      <c r="GFG16" s="19"/>
      <c r="GFH16" s="19"/>
      <c r="GFI16" s="19"/>
      <c r="GFJ16" s="19"/>
      <c r="GFK16" s="19"/>
      <c r="GFL16" s="19"/>
      <c r="GFM16" s="19"/>
      <c r="GFN16" s="19"/>
      <c r="GFO16" s="19"/>
      <c r="GFP16" s="19"/>
      <c r="GFQ16" s="19"/>
      <c r="GFR16" s="19"/>
      <c r="GFS16" s="19"/>
      <c r="GFT16" s="19"/>
      <c r="GFU16" s="19"/>
      <c r="GFV16" s="19"/>
      <c r="GFW16" s="19"/>
      <c r="GFX16" s="19"/>
      <c r="GFY16" s="19"/>
      <c r="GFZ16" s="19"/>
      <c r="GGA16" s="19"/>
      <c r="GGB16" s="19"/>
      <c r="GGC16" s="19"/>
      <c r="GGD16" s="19"/>
      <c r="GGE16" s="19"/>
      <c r="GGF16" s="19"/>
      <c r="GGG16" s="19"/>
      <c r="GGH16" s="19"/>
      <c r="GGI16" s="19"/>
      <c r="GGJ16" s="19"/>
      <c r="GGK16" s="19"/>
      <c r="GGL16" s="19"/>
      <c r="GGM16" s="19"/>
      <c r="GGN16" s="19"/>
      <c r="GGO16" s="19"/>
      <c r="GGP16" s="19"/>
      <c r="GGQ16" s="19"/>
      <c r="GGR16" s="19"/>
      <c r="GGS16" s="19"/>
      <c r="GGT16" s="19"/>
      <c r="GGU16" s="19"/>
      <c r="GGV16" s="19"/>
      <c r="GGW16" s="19"/>
      <c r="GGX16" s="19"/>
      <c r="GGY16" s="19"/>
      <c r="GGZ16" s="19"/>
      <c r="GHA16" s="19"/>
      <c r="GHB16" s="19"/>
      <c r="GHC16" s="19"/>
      <c r="GHD16" s="19"/>
      <c r="GHE16" s="19"/>
      <c r="GHF16" s="19"/>
      <c r="GHG16" s="19"/>
      <c r="GHH16" s="19"/>
      <c r="GHI16" s="19"/>
      <c r="GHJ16" s="19"/>
      <c r="GHK16" s="19"/>
      <c r="GHL16" s="19"/>
      <c r="GHM16" s="19"/>
      <c r="GHN16" s="19"/>
      <c r="GHO16" s="19"/>
      <c r="GHP16" s="19"/>
      <c r="GHQ16" s="19"/>
      <c r="GHR16" s="19"/>
      <c r="GHS16" s="19"/>
      <c r="GHT16" s="19"/>
      <c r="GHU16" s="19"/>
      <c r="GHV16" s="19"/>
      <c r="GHW16" s="19"/>
      <c r="GHX16" s="19"/>
      <c r="GHY16" s="19"/>
      <c r="GHZ16" s="19"/>
      <c r="GIA16" s="19"/>
      <c r="GIB16" s="19"/>
      <c r="GIC16" s="19"/>
      <c r="GID16" s="19"/>
      <c r="GIE16" s="19"/>
      <c r="GIF16" s="19"/>
      <c r="GIG16" s="19"/>
      <c r="GIH16" s="19"/>
      <c r="GII16" s="19"/>
      <c r="GIJ16" s="19"/>
      <c r="GIK16" s="19"/>
      <c r="GIL16" s="19"/>
      <c r="GIM16" s="19"/>
      <c r="GIN16" s="19"/>
      <c r="GIO16" s="19"/>
      <c r="GIP16" s="19"/>
      <c r="GIQ16" s="19"/>
      <c r="GIR16" s="19"/>
      <c r="GIS16" s="19"/>
      <c r="GIT16" s="19"/>
      <c r="GIU16" s="19"/>
      <c r="GIV16" s="19"/>
      <c r="GIW16" s="19"/>
      <c r="GIX16" s="19"/>
      <c r="GIY16" s="19"/>
      <c r="GIZ16" s="19"/>
      <c r="GJA16" s="19"/>
      <c r="GJB16" s="19"/>
      <c r="GJC16" s="19"/>
      <c r="GJD16" s="19"/>
      <c r="GJE16" s="19"/>
      <c r="GJF16" s="19"/>
      <c r="GJG16" s="19"/>
      <c r="GJH16" s="19"/>
      <c r="GJI16" s="19"/>
      <c r="GJJ16" s="19"/>
      <c r="GJK16" s="19"/>
      <c r="GJL16" s="19"/>
      <c r="GJM16" s="19"/>
      <c r="GJN16" s="19"/>
      <c r="GJO16" s="19"/>
      <c r="GJP16" s="19"/>
      <c r="GJQ16" s="19"/>
      <c r="GJR16" s="19"/>
      <c r="GJS16" s="19"/>
      <c r="GJT16" s="19"/>
      <c r="GJU16" s="19"/>
      <c r="GJV16" s="19"/>
      <c r="GJW16" s="19"/>
      <c r="GJX16" s="19"/>
      <c r="GJY16" s="19"/>
      <c r="GJZ16" s="19"/>
      <c r="GKA16" s="19"/>
      <c r="GKB16" s="19"/>
      <c r="GKC16" s="19"/>
      <c r="GKD16" s="19"/>
      <c r="GKE16" s="19"/>
      <c r="GKF16" s="19"/>
      <c r="GKG16" s="19"/>
      <c r="GKH16" s="19"/>
      <c r="GKI16" s="19"/>
      <c r="GKJ16" s="19"/>
      <c r="GKK16" s="19"/>
      <c r="GKL16" s="19"/>
      <c r="GKM16" s="19"/>
      <c r="GKN16" s="19"/>
      <c r="GKO16" s="19"/>
      <c r="GKP16" s="19"/>
      <c r="GKQ16" s="19"/>
      <c r="GKR16" s="19"/>
      <c r="GKS16" s="19"/>
      <c r="GKT16" s="19"/>
      <c r="GKU16" s="19"/>
      <c r="GKV16" s="19"/>
      <c r="GKW16" s="19"/>
      <c r="GKX16" s="19"/>
      <c r="GKY16" s="19"/>
      <c r="GKZ16" s="19"/>
      <c r="GLA16" s="19"/>
      <c r="GLB16" s="19"/>
      <c r="GLC16" s="19"/>
      <c r="GLD16" s="19"/>
      <c r="GLE16" s="19"/>
      <c r="GLF16" s="19"/>
      <c r="GLG16" s="19"/>
      <c r="GLH16" s="19"/>
      <c r="GLI16" s="19"/>
      <c r="GLJ16" s="19"/>
      <c r="GLK16" s="19"/>
      <c r="GLL16" s="19"/>
      <c r="GLM16" s="19"/>
      <c r="GLN16" s="19"/>
      <c r="GLO16" s="19"/>
      <c r="GLP16" s="19"/>
      <c r="GLQ16" s="19"/>
      <c r="GLR16" s="19"/>
      <c r="GLS16" s="19"/>
      <c r="GLT16" s="19"/>
      <c r="GLU16" s="19"/>
      <c r="GLV16" s="19"/>
      <c r="GLW16" s="19"/>
      <c r="GLX16" s="19"/>
      <c r="GLY16" s="19"/>
      <c r="GLZ16" s="19"/>
      <c r="GMA16" s="19"/>
      <c r="GMB16" s="19"/>
      <c r="GMC16" s="19"/>
      <c r="GMD16" s="19"/>
      <c r="GME16" s="19"/>
      <c r="GMF16" s="19"/>
      <c r="GMG16" s="19"/>
      <c r="GMH16" s="19"/>
      <c r="GMI16" s="19"/>
      <c r="GMJ16" s="19"/>
      <c r="GMK16" s="19"/>
      <c r="GML16" s="19"/>
      <c r="GMM16" s="19"/>
      <c r="GMN16" s="19"/>
      <c r="GMO16" s="19"/>
      <c r="GMP16" s="19"/>
      <c r="GMQ16" s="19"/>
      <c r="GMR16" s="19"/>
      <c r="GMS16" s="19"/>
      <c r="GMT16" s="19"/>
      <c r="GMU16" s="19"/>
      <c r="GMV16" s="19"/>
      <c r="GMW16" s="19"/>
      <c r="GMX16" s="19"/>
      <c r="GMY16" s="19"/>
      <c r="GMZ16" s="19"/>
      <c r="GNA16" s="19"/>
      <c r="GNB16" s="19"/>
      <c r="GNC16" s="19"/>
      <c r="GND16" s="19"/>
      <c r="GNE16" s="19"/>
      <c r="GNF16" s="19"/>
      <c r="GNG16" s="19"/>
      <c r="GNH16" s="19"/>
      <c r="GNI16" s="19"/>
      <c r="GNJ16" s="19"/>
      <c r="GNK16" s="19"/>
      <c r="GNL16" s="19"/>
      <c r="GNM16" s="19"/>
      <c r="GNN16" s="19"/>
      <c r="GNO16" s="19"/>
      <c r="GNP16" s="19"/>
      <c r="GNQ16" s="19"/>
      <c r="GNR16" s="19"/>
      <c r="GNS16" s="19"/>
      <c r="GNT16" s="19"/>
      <c r="GNU16" s="19"/>
      <c r="GNV16" s="19"/>
      <c r="GNW16" s="19"/>
      <c r="GNX16" s="19"/>
      <c r="GNY16" s="19"/>
      <c r="GNZ16" s="19"/>
      <c r="GOA16" s="19"/>
      <c r="GOB16" s="19"/>
      <c r="GOC16" s="19"/>
      <c r="GOD16" s="19"/>
      <c r="GOE16" s="19"/>
      <c r="GOF16" s="19"/>
      <c r="GOG16" s="19"/>
      <c r="GOH16" s="19"/>
      <c r="GOI16" s="19"/>
      <c r="GOJ16" s="19"/>
      <c r="GOK16" s="19"/>
      <c r="GOL16" s="19"/>
      <c r="GOM16" s="19"/>
      <c r="GON16" s="19"/>
      <c r="GOO16" s="19"/>
      <c r="GOP16" s="19"/>
      <c r="GOQ16" s="19"/>
      <c r="GOR16" s="19"/>
      <c r="GOS16" s="19"/>
      <c r="GOT16" s="19"/>
      <c r="GOU16" s="19"/>
      <c r="GOV16" s="19"/>
      <c r="GOW16" s="19"/>
      <c r="GOX16" s="19"/>
      <c r="GOY16" s="19"/>
      <c r="GOZ16" s="19"/>
      <c r="GPA16" s="19"/>
      <c r="GPB16" s="19"/>
      <c r="GPC16" s="19"/>
      <c r="GPD16" s="19"/>
      <c r="GPE16" s="19"/>
      <c r="GPF16" s="19"/>
      <c r="GPG16" s="19"/>
      <c r="GPH16" s="19"/>
      <c r="GPI16" s="19"/>
      <c r="GPJ16" s="19"/>
      <c r="GPK16" s="19"/>
      <c r="GPL16" s="19"/>
      <c r="GPM16" s="19"/>
      <c r="GPN16" s="19"/>
      <c r="GPO16" s="19"/>
      <c r="GPP16" s="19"/>
      <c r="GPQ16" s="19"/>
      <c r="GPR16" s="19"/>
      <c r="GPS16" s="19"/>
      <c r="GPT16" s="19"/>
      <c r="GPU16" s="19"/>
      <c r="GPV16" s="19"/>
      <c r="GPW16" s="19"/>
      <c r="GPX16" s="19"/>
      <c r="GPY16" s="19"/>
      <c r="GPZ16" s="19"/>
      <c r="GQA16" s="19"/>
      <c r="GQB16" s="19"/>
      <c r="GQC16" s="19"/>
      <c r="GQD16" s="19"/>
      <c r="GQE16" s="19"/>
      <c r="GQF16" s="19"/>
      <c r="GQG16" s="19"/>
      <c r="GQH16" s="19"/>
      <c r="GQI16" s="19"/>
      <c r="GQJ16" s="19"/>
      <c r="GQK16" s="19"/>
      <c r="GQL16" s="19"/>
      <c r="GQM16" s="19"/>
      <c r="GQN16" s="19"/>
      <c r="GQO16" s="19"/>
      <c r="GQP16" s="19"/>
      <c r="GQQ16" s="19"/>
      <c r="GQR16" s="19"/>
      <c r="GQS16" s="19"/>
      <c r="GQT16" s="19"/>
      <c r="GQU16" s="19"/>
      <c r="GQV16" s="19"/>
      <c r="GQW16" s="19"/>
      <c r="GQX16" s="19"/>
      <c r="GQY16" s="19"/>
      <c r="GQZ16" s="19"/>
      <c r="GRA16" s="19"/>
      <c r="GRB16" s="19"/>
      <c r="GRC16" s="19"/>
      <c r="GRD16" s="19"/>
      <c r="GRE16" s="19"/>
      <c r="GRF16" s="19"/>
      <c r="GRG16" s="19"/>
      <c r="GRH16" s="19"/>
      <c r="GRI16" s="19"/>
      <c r="GRJ16" s="19"/>
      <c r="GRK16" s="19"/>
      <c r="GRL16" s="19"/>
      <c r="GRM16" s="19"/>
      <c r="GRN16" s="19"/>
      <c r="GRO16" s="19"/>
      <c r="GRP16" s="19"/>
      <c r="GRQ16" s="19"/>
      <c r="GRR16" s="19"/>
      <c r="GRS16" s="19"/>
      <c r="GRT16" s="19"/>
      <c r="GRU16" s="19"/>
      <c r="GRV16" s="19"/>
      <c r="GRW16" s="19"/>
      <c r="GRX16" s="19"/>
      <c r="GRY16" s="19"/>
      <c r="GRZ16" s="19"/>
      <c r="GSA16" s="19"/>
      <c r="GSB16" s="19"/>
      <c r="GSC16" s="19"/>
      <c r="GSD16" s="19"/>
      <c r="GSE16" s="19"/>
      <c r="GSF16" s="19"/>
      <c r="GSG16" s="19"/>
      <c r="GSH16" s="19"/>
      <c r="GSI16" s="19"/>
      <c r="GSJ16" s="19"/>
      <c r="GSK16" s="19"/>
      <c r="GSL16" s="19"/>
      <c r="GSM16" s="19"/>
      <c r="GSN16" s="19"/>
      <c r="GSO16" s="19"/>
      <c r="GSP16" s="19"/>
      <c r="GSQ16" s="19"/>
      <c r="GSR16" s="19"/>
      <c r="GSS16" s="19"/>
      <c r="GST16" s="19"/>
      <c r="GSU16" s="19"/>
      <c r="GSV16" s="19"/>
      <c r="GSW16" s="19"/>
      <c r="GSX16" s="19"/>
      <c r="GSY16" s="19"/>
      <c r="GSZ16" s="19"/>
      <c r="GTA16" s="19"/>
      <c r="GTB16" s="19"/>
      <c r="GTC16" s="19"/>
      <c r="GTD16" s="19"/>
      <c r="GTE16" s="19"/>
      <c r="GTF16" s="19"/>
      <c r="GTG16" s="19"/>
      <c r="GTH16" s="19"/>
      <c r="GTI16" s="19"/>
      <c r="GTJ16" s="19"/>
      <c r="GTK16" s="19"/>
      <c r="GTL16" s="19"/>
      <c r="GTM16" s="19"/>
      <c r="GTN16" s="19"/>
      <c r="GTO16" s="19"/>
      <c r="GTP16" s="19"/>
      <c r="GTQ16" s="19"/>
      <c r="GTR16" s="19"/>
      <c r="GTS16" s="19"/>
      <c r="GTT16" s="19"/>
      <c r="GTU16" s="19"/>
      <c r="GTV16" s="19"/>
      <c r="GTW16" s="19"/>
      <c r="GTX16" s="19"/>
      <c r="GTY16" s="19"/>
      <c r="GTZ16" s="19"/>
      <c r="GUA16" s="19"/>
      <c r="GUB16" s="19"/>
      <c r="GUC16" s="19"/>
      <c r="GUD16" s="19"/>
      <c r="GUE16" s="19"/>
      <c r="GUF16" s="19"/>
      <c r="GUG16" s="19"/>
      <c r="GUH16" s="19"/>
      <c r="GUI16" s="19"/>
      <c r="GUJ16" s="19"/>
      <c r="GUK16" s="19"/>
      <c r="GUL16" s="19"/>
      <c r="GUM16" s="19"/>
      <c r="GUN16" s="19"/>
      <c r="GUO16" s="19"/>
      <c r="GUP16" s="19"/>
      <c r="GUQ16" s="19"/>
      <c r="GUR16" s="19"/>
      <c r="GUS16" s="19"/>
      <c r="GUT16" s="19"/>
      <c r="GUU16" s="19"/>
      <c r="GUV16" s="19"/>
      <c r="GUW16" s="19"/>
      <c r="GUX16" s="19"/>
      <c r="GUY16" s="19"/>
      <c r="GUZ16" s="19"/>
      <c r="GVA16" s="19"/>
      <c r="GVB16" s="19"/>
      <c r="GVC16" s="19"/>
      <c r="GVD16" s="19"/>
      <c r="GVE16" s="19"/>
      <c r="GVF16" s="19"/>
      <c r="GVG16" s="19"/>
      <c r="GVH16" s="19"/>
      <c r="GVI16" s="19"/>
      <c r="GVJ16" s="19"/>
      <c r="GVK16" s="19"/>
      <c r="GVL16" s="19"/>
      <c r="GVM16" s="19"/>
      <c r="GVN16" s="19"/>
      <c r="GVO16" s="19"/>
      <c r="GVP16" s="19"/>
      <c r="GVQ16" s="19"/>
      <c r="GVR16" s="19"/>
      <c r="GVS16" s="19"/>
      <c r="GVT16" s="19"/>
      <c r="GVU16" s="19"/>
      <c r="GVV16" s="19"/>
      <c r="GVW16" s="19"/>
      <c r="GVX16" s="19"/>
      <c r="GVY16" s="19"/>
      <c r="GVZ16" s="19"/>
      <c r="GWA16" s="19"/>
      <c r="GWB16" s="19"/>
      <c r="GWC16" s="19"/>
      <c r="GWD16" s="19"/>
      <c r="GWE16" s="19"/>
      <c r="GWF16" s="19"/>
      <c r="GWG16" s="19"/>
      <c r="GWH16" s="19"/>
      <c r="GWI16" s="19"/>
      <c r="GWJ16" s="19"/>
      <c r="GWK16" s="19"/>
      <c r="GWL16" s="19"/>
      <c r="GWM16" s="19"/>
      <c r="GWN16" s="19"/>
      <c r="GWO16" s="19"/>
      <c r="GWP16" s="19"/>
      <c r="GWQ16" s="19"/>
      <c r="GWR16" s="19"/>
      <c r="GWS16" s="19"/>
      <c r="GWT16" s="19"/>
      <c r="GWU16" s="19"/>
      <c r="GWV16" s="19"/>
      <c r="GWW16" s="19"/>
      <c r="GWX16" s="19"/>
      <c r="GWY16" s="19"/>
      <c r="GWZ16" s="19"/>
      <c r="GXA16" s="19"/>
      <c r="GXB16" s="19"/>
      <c r="GXC16" s="19"/>
      <c r="GXD16" s="19"/>
      <c r="GXE16" s="19"/>
      <c r="GXF16" s="19"/>
      <c r="GXG16" s="19"/>
      <c r="GXH16" s="19"/>
      <c r="GXI16" s="19"/>
      <c r="GXJ16" s="19"/>
      <c r="GXK16" s="19"/>
      <c r="GXL16" s="19"/>
      <c r="GXM16" s="19"/>
      <c r="GXN16" s="19"/>
      <c r="GXO16" s="19"/>
      <c r="GXP16" s="19"/>
      <c r="GXQ16" s="19"/>
      <c r="GXR16" s="19"/>
      <c r="GXS16" s="19"/>
      <c r="GXT16" s="19"/>
      <c r="GXU16" s="19"/>
      <c r="GXV16" s="19"/>
      <c r="GXW16" s="19"/>
      <c r="GXX16" s="19"/>
      <c r="GXY16" s="19"/>
      <c r="GXZ16" s="19"/>
      <c r="GYA16" s="19"/>
      <c r="GYB16" s="19"/>
      <c r="GYC16" s="19"/>
      <c r="GYD16" s="19"/>
      <c r="GYE16" s="19"/>
      <c r="GYF16" s="19"/>
      <c r="GYG16" s="19"/>
      <c r="GYH16" s="19"/>
      <c r="GYI16" s="19"/>
      <c r="GYJ16" s="19"/>
      <c r="GYK16" s="19"/>
      <c r="GYL16" s="19"/>
      <c r="GYM16" s="19"/>
      <c r="GYN16" s="19"/>
      <c r="GYO16" s="19"/>
      <c r="GYP16" s="19"/>
      <c r="GYQ16" s="19"/>
      <c r="GYR16" s="19"/>
      <c r="GYS16" s="19"/>
      <c r="GYT16" s="19"/>
      <c r="GYU16" s="19"/>
      <c r="GYV16" s="19"/>
      <c r="GYW16" s="19"/>
      <c r="GYX16" s="19"/>
      <c r="GYY16" s="19"/>
      <c r="GYZ16" s="19"/>
      <c r="GZA16" s="19"/>
      <c r="GZB16" s="19"/>
      <c r="GZC16" s="19"/>
      <c r="GZD16" s="19"/>
      <c r="GZE16" s="19"/>
      <c r="GZF16" s="19"/>
      <c r="GZG16" s="19"/>
      <c r="GZH16" s="19"/>
      <c r="GZI16" s="19"/>
      <c r="GZJ16" s="19"/>
      <c r="GZK16" s="19"/>
      <c r="GZL16" s="19"/>
      <c r="GZM16" s="19"/>
      <c r="GZN16" s="19"/>
      <c r="GZO16" s="19"/>
      <c r="GZP16" s="19"/>
      <c r="GZQ16" s="19"/>
      <c r="GZR16" s="19"/>
      <c r="GZS16" s="19"/>
      <c r="GZT16" s="19"/>
      <c r="GZU16" s="19"/>
      <c r="GZV16" s="19"/>
      <c r="GZW16" s="19"/>
      <c r="GZX16" s="19"/>
      <c r="GZY16" s="19"/>
      <c r="GZZ16" s="19"/>
      <c r="HAA16" s="19"/>
      <c r="HAB16" s="19"/>
      <c r="HAC16" s="19"/>
      <c r="HAD16" s="19"/>
      <c r="HAE16" s="19"/>
      <c r="HAF16" s="19"/>
      <c r="HAG16" s="19"/>
      <c r="HAH16" s="19"/>
      <c r="HAI16" s="19"/>
      <c r="HAJ16" s="19"/>
      <c r="HAK16" s="19"/>
      <c r="HAL16" s="19"/>
      <c r="HAM16" s="19"/>
      <c r="HAN16" s="19"/>
      <c r="HAO16" s="19"/>
      <c r="HAP16" s="19"/>
      <c r="HAQ16" s="19"/>
      <c r="HAR16" s="19"/>
      <c r="HAS16" s="19"/>
      <c r="HAT16" s="19"/>
      <c r="HAU16" s="19"/>
      <c r="HAV16" s="19"/>
      <c r="HAW16" s="19"/>
      <c r="HAX16" s="19"/>
      <c r="HAY16" s="19"/>
      <c r="HAZ16" s="19"/>
      <c r="HBA16" s="19"/>
      <c r="HBB16" s="19"/>
      <c r="HBC16" s="19"/>
      <c r="HBD16" s="19"/>
      <c r="HBE16" s="19"/>
      <c r="HBF16" s="19"/>
      <c r="HBG16" s="19"/>
      <c r="HBH16" s="19"/>
      <c r="HBI16" s="19"/>
      <c r="HBJ16" s="19"/>
      <c r="HBK16" s="19"/>
      <c r="HBL16" s="19"/>
      <c r="HBM16" s="19"/>
      <c r="HBN16" s="19"/>
      <c r="HBO16" s="19"/>
      <c r="HBP16" s="19"/>
      <c r="HBQ16" s="19"/>
      <c r="HBR16" s="19"/>
      <c r="HBS16" s="19"/>
      <c r="HBT16" s="19"/>
      <c r="HBU16" s="19"/>
      <c r="HBV16" s="19"/>
      <c r="HBW16" s="19"/>
      <c r="HBX16" s="19"/>
      <c r="HBY16" s="19"/>
      <c r="HBZ16" s="19"/>
      <c r="HCA16" s="19"/>
      <c r="HCB16" s="19"/>
      <c r="HCC16" s="19"/>
      <c r="HCD16" s="19"/>
      <c r="HCE16" s="19"/>
      <c r="HCF16" s="19"/>
      <c r="HCG16" s="19"/>
      <c r="HCH16" s="19"/>
      <c r="HCI16" s="19"/>
      <c r="HCJ16" s="19"/>
      <c r="HCK16" s="19"/>
      <c r="HCL16" s="19"/>
      <c r="HCM16" s="19"/>
      <c r="HCN16" s="19"/>
      <c r="HCO16" s="19"/>
      <c r="HCP16" s="19"/>
      <c r="HCQ16" s="19"/>
      <c r="HCR16" s="19"/>
      <c r="HCS16" s="19"/>
      <c r="HCT16" s="19"/>
      <c r="HCU16" s="19"/>
      <c r="HCV16" s="19"/>
      <c r="HCW16" s="19"/>
      <c r="HCX16" s="19"/>
      <c r="HCY16" s="19"/>
      <c r="HCZ16" s="19"/>
      <c r="HDA16" s="19"/>
      <c r="HDB16" s="19"/>
      <c r="HDC16" s="19"/>
      <c r="HDD16" s="19"/>
      <c r="HDE16" s="19"/>
      <c r="HDF16" s="19"/>
      <c r="HDG16" s="19"/>
      <c r="HDH16" s="19"/>
      <c r="HDI16" s="19"/>
      <c r="HDJ16" s="19"/>
      <c r="HDK16" s="19"/>
      <c r="HDL16" s="19"/>
      <c r="HDM16" s="19"/>
      <c r="HDN16" s="19"/>
      <c r="HDO16" s="19"/>
      <c r="HDP16" s="19"/>
      <c r="HDQ16" s="19"/>
      <c r="HDR16" s="19"/>
      <c r="HDS16" s="19"/>
      <c r="HDT16" s="19"/>
      <c r="HDU16" s="19"/>
      <c r="HDV16" s="19"/>
      <c r="HDW16" s="19"/>
      <c r="HDX16" s="19"/>
      <c r="HDY16" s="19"/>
      <c r="HDZ16" s="19"/>
      <c r="HEA16" s="19"/>
      <c r="HEB16" s="19"/>
      <c r="HEC16" s="19"/>
      <c r="HED16" s="19"/>
      <c r="HEE16" s="19"/>
      <c r="HEF16" s="19"/>
      <c r="HEG16" s="19"/>
      <c r="HEH16" s="19"/>
      <c r="HEI16" s="19"/>
      <c r="HEJ16" s="19"/>
      <c r="HEK16" s="19"/>
      <c r="HEL16" s="19"/>
      <c r="HEM16" s="19"/>
      <c r="HEN16" s="19"/>
      <c r="HEO16" s="19"/>
      <c r="HEP16" s="19"/>
      <c r="HEQ16" s="19"/>
      <c r="HER16" s="19"/>
      <c r="HES16" s="19"/>
      <c r="HET16" s="19"/>
      <c r="HEU16" s="19"/>
      <c r="HEV16" s="19"/>
      <c r="HEW16" s="19"/>
      <c r="HEX16" s="19"/>
      <c r="HEY16" s="19"/>
      <c r="HEZ16" s="19"/>
      <c r="HFA16" s="19"/>
      <c r="HFB16" s="19"/>
      <c r="HFC16" s="19"/>
      <c r="HFD16" s="19"/>
      <c r="HFE16" s="19"/>
      <c r="HFF16" s="19"/>
      <c r="HFG16" s="19"/>
      <c r="HFH16" s="19"/>
      <c r="HFI16" s="19"/>
      <c r="HFJ16" s="19"/>
      <c r="HFK16" s="19"/>
      <c r="HFL16" s="19"/>
      <c r="HFM16" s="19"/>
      <c r="HFN16" s="19"/>
      <c r="HFO16" s="19"/>
      <c r="HFP16" s="19"/>
      <c r="HFQ16" s="19"/>
      <c r="HFR16" s="19"/>
      <c r="HFS16" s="19"/>
      <c r="HFT16" s="19"/>
      <c r="HFU16" s="19"/>
      <c r="HFV16" s="19"/>
      <c r="HFW16" s="19"/>
      <c r="HFX16" s="19"/>
      <c r="HFY16" s="19"/>
      <c r="HFZ16" s="19"/>
      <c r="HGA16" s="19"/>
      <c r="HGB16" s="19"/>
      <c r="HGC16" s="19"/>
      <c r="HGD16" s="19"/>
      <c r="HGE16" s="19"/>
      <c r="HGF16" s="19"/>
      <c r="HGG16" s="19"/>
      <c r="HGH16" s="19"/>
      <c r="HGI16" s="19"/>
      <c r="HGJ16" s="19"/>
      <c r="HGK16" s="19"/>
      <c r="HGL16" s="19"/>
      <c r="HGM16" s="19"/>
      <c r="HGN16" s="19"/>
      <c r="HGO16" s="19"/>
      <c r="HGP16" s="19"/>
      <c r="HGQ16" s="19"/>
      <c r="HGR16" s="19"/>
      <c r="HGS16" s="19"/>
      <c r="HGT16" s="19"/>
      <c r="HGU16" s="19"/>
      <c r="HGV16" s="19"/>
      <c r="HGW16" s="19"/>
      <c r="HGX16" s="19"/>
      <c r="HGY16" s="19"/>
      <c r="HGZ16" s="19"/>
      <c r="HHA16" s="19"/>
      <c r="HHB16" s="19"/>
      <c r="HHC16" s="19"/>
      <c r="HHD16" s="19"/>
      <c r="HHE16" s="19"/>
      <c r="HHF16" s="19"/>
      <c r="HHG16" s="19"/>
      <c r="HHH16" s="19"/>
      <c r="HHI16" s="19"/>
      <c r="HHJ16" s="19"/>
      <c r="HHK16" s="19"/>
      <c r="HHL16" s="19"/>
      <c r="HHM16" s="19"/>
      <c r="HHN16" s="19"/>
      <c r="HHO16" s="19"/>
      <c r="HHP16" s="19"/>
      <c r="HHQ16" s="19"/>
      <c r="HHR16" s="19"/>
      <c r="HHS16" s="19"/>
      <c r="HHT16" s="19"/>
      <c r="HHU16" s="19"/>
      <c r="HHV16" s="19"/>
      <c r="HHW16" s="19"/>
      <c r="HHX16" s="19"/>
      <c r="HHY16" s="19"/>
      <c r="HHZ16" s="19"/>
      <c r="HIA16" s="19"/>
      <c r="HIB16" s="19"/>
      <c r="HIC16" s="19"/>
      <c r="HID16" s="19"/>
      <c r="HIE16" s="19"/>
      <c r="HIF16" s="19"/>
      <c r="HIG16" s="19"/>
      <c r="HIH16" s="19"/>
      <c r="HII16" s="19"/>
      <c r="HIJ16" s="19"/>
      <c r="HIK16" s="19"/>
      <c r="HIL16" s="19"/>
      <c r="HIM16" s="19"/>
      <c r="HIN16" s="19"/>
      <c r="HIO16" s="19"/>
      <c r="HIP16" s="19"/>
      <c r="HIQ16" s="19"/>
      <c r="HIR16" s="19"/>
      <c r="HIS16" s="19"/>
      <c r="HIT16" s="19"/>
      <c r="HIU16" s="19"/>
      <c r="HIV16" s="19"/>
      <c r="HIW16" s="19"/>
      <c r="HIX16" s="19"/>
      <c r="HIY16" s="19"/>
      <c r="HIZ16" s="19"/>
      <c r="HJA16" s="19"/>
      <c r="HJB16" s="19"/>
      <c r="HJC16" s="19"/>
      <c r="HJD16" s="19"/>
      <c r="HJE16" s="19"/>
      <c r="HJF16" s="19"/>
      <c r="HJG16" s="19"/>
      <c r="HJH16" s="19"/>
      <c r="HJI16" s="19"/>
      <c r="HJJ16" s="19"/>
      <c r="HJK16" s="19"/>
      <c r="HJL16" s="19"/>
      <c r="HJM16" s="19"/>
      <c r="HJN16" s="19"/>
      <c r="HJO16" s="19"/>
      <c r="HJP16" s="19"/>
      <c r="HJQ16" s="19"/>
      <c r="HJR16" s="19"/>
      <c r="HJS16" s="19"/>
      <c r="HJT16" s="19"/>
      <c r="HJU16" s="19"/>
      <c r="HJV16" s="19"/>
      <c r="HJW16" s="19"/>
      <c r="HJX16" s="19"/>
      <c r="HJY16" s="19"/>
      <c r="HJZ16" s="19"/>
      <c r="HKA16" s="19"/>
      <c r="HKB16" s="19"/>
      <c r="HKC16" s="19"/>
      <c r="HKD16" s="19"/>
      <c r="HKE16" s="19"/>
      <c r="HKF16" s="19"/>
      <c r="HKG16" s="19"/>
      <c r="HKH16" s="19"/>
      <c r="HKI16" s="19"/>
      <c r="HKJ16" s="19"/>
      <c r="HKK16" s="19"/>
      <c r="HKL16" s="19"/>
      <c r="HKM16" s="19"/>
      <c r="HKN16" s="19"/>
      <c r="HKO16" s="19"/>
      <c r="HKP16" s="19"/>
      <c r="HKQ16" s="19"/>
      <c r="HKR16" s="19"/>
      <c r="HKS16" s="19"/>
      <c r="HKT16" s="19"/>
      <c r="HKU16" s="19"/>
      <c r="HKV16" s="19"/>
      <c r="HKW16" s="19"/>
      <c r="HKX16" s="19"/>
      <c r="HKY16" s="19"/>
      <c r="HKZ16" s="19"/>
      <c r="HLA16" s="19"/>
      <c r="HLB16" s="19"/>
      <c r="HLC16" s="19"/>
      <c r="HLD16" s="19"/>
      <c r="HLE16" s="19"/>
      <c r="HLF16" s="19"/>
      <c r="HLG16" s="19"/>
      <c r="HLH16" s="19"/>
      <c r="HLI16" s="19"/>
      <c r="HLJ16" s="19"/>
      <c r="HLK16" s="19"/>
      <c r="HLL16" s="19"/>
      <c r="HLM16" s="19"/>
      <c r="HLN16" s="19"/>
      <c r="HLO16" s="19"/>
      <c r="HLP16" s="19"/>
      <c r="HLQ16" s="19"/>
      <c r="HLR16" s="19"/>
      <c r="HLS16" s="19"/>
      <c r="HLT16" s="19"/>
      <c r="HLU16" s="19"/>
      <c r="HLV16" s="19"/>
      <c r="HLW16" s="19"/>
      <c r="HLX16" s="19"/>
      <c r="HLY16" s="19"/>
      <c r="HLZ16" s="19"/>
      <c r="HMA16" s="19"/>
      <c r="HMB16" s="19"/>
      <c r="HMC16" s="19"/>
      <c r="HMD16" s="19"/>
      <c r="HME16" s="19"/>
      <c r="HMF16" s="19"/>
      <c r="HMG16" s="19"/>
      <c r="HMH16" s="19"/>
      <c r="HMI16" s="19"/>
      <c r="HMJ16" s="19"/>
      <c r="HMK16" s="19"/>
      <c r="HML16" s="19"/>
      <c r="HMM16" s="19"/>
      <c r="HMN16" s="19"/>
      <c r="HMO16" s="19"/>
      <c r="HMP16" s="19"/>
      <c r="HMQ16" s="19"/>
      <c r="HMR16" s="19"/>
      <c r="HMS16" s="19"/>
      <c r="HMT16" s="19"/>
      <c r="HMU16" s="19"/>
      <c r="HMV16" s="19"/>
      <c r="HMW16" s="19"/>
      <c r="HMX16" s="19"/>
      <c r="HMY16" s="19"/>
      <c r="HMZ16" s="19"/>
      <c r="HNA16" s="19"/>
      <c r="HNB16" s="19"/>
      <c r="HNC16" s="19"/>
      <c r="HND16" s="19"/>
      <c r="HNE16" s="19"/>
      <c r="HNF16" s="19"/>
      <c r="HNG16" s="19"/>
      <c r="HNH16" s="19"/>
      <c r="HNI16" s="19"/>
      <c r="HNJ16" s="19"/>
      <c r="HNK16" s="19"/>
      <c r="HNL16" s="19"/>
      <c r="HNM16" s="19"/>
      <c r="HNN16" s="19"/>
      <c r="HNO16" s="19"/>
      <c r="HNP16" s="19"/>
      <c r="HNQ16" s="19"/>
      <c r="HNR16" s="19"/>
      <c r="HNS16" s="19"/>
      <c r="HNT16" s="19"/>
      <c r="HNU16" s="19"/>
      <c r="HNV16" s="19"/>
      <c r="HNW16" s="19"/>
      <c r="HNX16" s="19"/>
      <c r="HNY16" s="19"/>
      <c r="HNZ16" s="19"/>
      <c r="HOA16" s="19"/>
      <c r="HOB16" s="19"/>
      <c r="HOC16" s="19"/>
      <c r="HOD16" s="19"/>
      <c r="HOE16" s="19"/>
      <c r="HOF16" s="19"/>
      <c r="HOG16" s="19"/>
      <c r="HOH16" s="19"/>
      <c r="HOI16" s="19"/>
      <c r="HOJ16" s="19"/>
      <c r="HOK16" s="19"/>
      <c r="HOL16" s="19"/>
      <c r="HOM16" s="19"/>
      <c r="HON16" s="19"/>
      <c r="HOO16" s="19"/>
      <c r="HOP16" s="19"/>
      <c r="HOQ16" s="19"/>
      <c r="HOR16" s="19"/>
      <c r="HOS16" s="19"/>
      <c r="HOT16" s="19"/>
      <c r="HOU16" s="19"/>
      <c r="HOV16" s="19"/>
      <c r="HOW16" s="19"/>
      <c r="HOX16" s="19"/>
      <c r="HOY16" s="19"/>
      <c r="HOZ16" s="19"/>
      <c r="HPA16" s="19"/>
      <c r="HPB16" s="19"/>
      <c r="HPC16" s="19"/>
      <c r="HPD16" s="19"/>
      <c r="HPE16" s="19"/>
      <c r="HPF16" s="19"/>
      <c r="HPG16" s="19"/>
      <c r="HPH16" s="19"/>
      <c r="HPI16" s="19"/>
      <c r="HPJ16" s="19"/>
      <c r="HPK16" s="19"/>
      <c r="HPL16" s="19"/>
      <c r="HPM16" s="19"/>
      <c r="HPN16" s="19"/>
      <c r="HPO16" s="19"/>
      <c r="HPP16" s="19"/>
      <c r="HPQ16" s="19"/>
      <c r="HPR16" s="19"/>
      <c r="HPS16" s="19"/>
      <c r="HPT16" s="19"/>
      <c r="HPU16" s="19"/>
      <c r="HPV16" s="19"/>
      <c r="HPW16" s="19"/>
      <c r="HPX16" s="19"/>
      <c r="HPY16" s="19"/>
      <c r="HPZ16" s="19"/>
      <c r="HQA16" s="19"/>
      <c r="HQB16" s="19"/>
      <c r="HQC16" s="19"/>
      <c r="HQD16" s="19"/>
      <c r="HQE16" s="19"/>
      <c r="HQF16" s="19"/>
      <c r="HQG16" s="19"/>
      <c r="HQH16" s="19"/>
      <c r="HQI16" s="19"/>
      <c r="HQJ16" s="19"/>
      <c r="HQK16" s="19"/>
      <c r="HQL16" s="19"/>
      <c r="HQM16" s="19"/>
      <c r="HQN16" s="19"/>
      <c r="HQO16" s="19"/>
      <c r="HQP16" s="19"/>
      <c r="HQQ16" s="19"/>
      <c r="HQR16" s="19"/>
      <c r="HQS16" s="19"/>
      <c r="HQT16" s="19"/>
      <c r="HQU16" s="19"/>
      <c r="HQV16" s="19"/>
      <c r="HQW16" s="19"/>
      <c r="HQX16" s="19"/>
      <c r="HQY16" s="19"/>
      <c r="HQZ16" s="19"/>
      <c r="HRA16" s="19"/>
      <c r="HRB16" s="19"/>
      <c r="HRC16" s="19"/>
      <c r="HRD16" s="19"/>
      <c r="HRE16" s="19"/>
      <c r="HRF16" s="19"/>
      <c r="HRG16" s="19"/>
      <c r="HRH16" s="19"/>
      <c r="HRI16" s="19"/>
      <c r="HRJ16" s="19"/>
      <c r="HRK16" s="19"/>
      <c r="HRL16" s="19"/>
      <c r="HRM16" s="19"/>
      <c r="HRN16" s="19"/>
      <c r="HRO16" s="19"/>
      <c r="HRP16" s="19"/>
      <c r="HRQ16" s="19"/>
      <c r="HRR16" s="19"/>
      <c r="HRS16" s="19"/>
      <c r="HRT16" s="19"/>
      <c r="HRU16" s="19"/>
      <c r="HRV16" s="19"/>
      <c r="HRW16" s="19"/>
      <c r="HRX16" s="19"/>
      <c r="HRY16" s="19"/>
      <c r="HRZ16" s="19"/>
      <c r="HSA16" s="19"/>
      <c r="HSB16" s="19"/>
      <c r="HSC16" s="19"/>
      <c r="HSD16" s="19"/>
      <c r="HSE16" s="19"/>
      <c r="HSF16" s="19"/>
      <c r="HSG16" s="19"/>
      <c r="HSH16" s="19"/>
      <c r="HSI16" s="19"/>
      <c r="HSJ16" s="19"/>
      <c r="HSK16" s="19"/>
      <c r="HSL16" s="19"/>
      <c r="HSM16" s="19"/>
      <c r="HSN16" s="19"/>
      <c r="HSO16" s="19"/>
      <c r="HSP16" s="19"/>
      <c r="HSQ16" s="19"/>
      <c r="HSR16" s="19"/>
      <c r="HSS16" s="19"/>
      <c r="HST16" s="19"/>
      <c r="HSU16" s="19"/>
      <c r="HSV16" s="19"/>
      <c r="HSW16" s="19"/>
      <c r="HSX16" s="19"/>
      <c r="HSY16" s="19"/>
      <c r="HSZ16" s="19"/>
      <c r="HTA16" s="19"/>
      <c r="HTB16" s="19"/>
      <c r="HTC16" s="19"/>
      <c r="HTD16" s="19"/>
      <c r="HTE16" s="19"/>
      <c r="HTF16" s="19"/>
      <c r="HTG16" s="19"/>
      <c r="HTH16" s="19"/>
      <c r="HTI16" s="19"/>
      <c r="HTJ16" s="19"/>
      <c r="HTK16" s="19"/>
      <c r="HTL16" s="19"/>
      <c r="HTM16" s="19"/>
      <c r="HTN16" s="19"/>
      <c r="HTO16" s="19"/>
      <c r="HTP16" s="19"/>
      <c r="HTQ16" s="19"/>
      <c r="HTR16" s="19"/>
      <c r="HTS16" s="19"/>
      <c r="HTT16" s="19"/>
      <c r="HTU16" s="19"/>
      <c r="HTV16" s="19"/>
      <c r="HTW16" s="19"/>
      <c r="HTX16" s="19"/>
      <c r="HTY16" s="19"/>
      <c r="HTZ16" s="19"/>
      <c r="HUA16" s="19"/>
      <c r="HUB16" s="19"/>
      <c r="HUC16" s="19"/>
      <c r="HUD16" s="19"/>
      <c r="HUE16" s="19"/>
      <c r="HUF16" s="19"/>
      <c r="HUG16" s="19"/>
      <c r="HUH16" s="19"/>
      <c r="HUI16" s="19"/>
      <c r="HUJ16" s="19"/>
      <c r="HUK16" s="19"/>
      <c r="HUL16" s="19"/>
      <c r="HUM16" s="19"/>
      <c r="HUN16" s="19"/>
      <c r="HUO16" s="19"/>
      <c r="HUP16" s="19"/>
      <c r="HUQ16" s="19"/>
      <c r="HUR16" s="19"/>
      <c r="HUS16" s="19"/>
      <c r="HUT16" s="19"/>
      <c r="HUU16" s="19"/>
      <c r="HUV16" s="19"/>
      <c r="HUW16" s="19"/>
      <c r="HUX16" s="19"/>
      <c r="HUY16" s="19"/>
      <c r="HUZ16" s="19"/>
      <c r="HVA16" s="19"/>
      <c r="HVB16" s="19"/>
      <c r="HVC16" s="19"/>
      <c r="HVD16" s="19"/>
      <c r="HVE16" s="19"/>
      <c r="HVF16" s="19"/>
      <c r="HVG16" s="19"/>
      <c r="HVH16" s="19"/>
      <c r="HVI16" s="19"/>
      <c r="HVJ16" s="19"/>
      <c r="HVK16" s="19"/>
      <c r="HVL16" s="19"/>
      <c r="HVM16" s="19"/>
      <c r="HVN16" s="19"/>
      <c r="HVO16" s="19"/>
      <c r="HVP16" s="19"/>
      <c r="HVQ16" s="19"/>
      <c r="HVR16" s="19"/>
      <c r="HVS16" s="19"/>
      <c r="HVT16" s="19"/>
      <c r="HVU16" s="19"/>
      <c r="HVV16" s="19"/>
      <c r="HVW16" s="19"/>
      <c r="HVX16" s="19"/>
      <c r="HVY16" s="19"/>
      <c r="HVZ16" s="19"/>
      <c r="HWA16" s="19"/>
      <c r="HWB16" s="19"/>
      <c r="HWC16" s="19"/>
      <c r="HWD16" s="19"/>
      <c r="HWE16" s="19"/>
      <c r="HWF16" s="19"/>
      <c r="HWG16" s="19"/>
      <c r="HWH16" s="19"/>
      <c r="HWI16" s="19"/>
      <c r="HWJ16" s="19"/>
      <c r="HWK16" s="19"/>
      <c r="HWL16" s="19"/>
      <c r="HWM16" s="19"/>
      <c r="HWN16" s="19"/>
      <c r="HWO16" s="19"/>
      <c r="HWP16" s="19"/>
      <c r="HWQ16" s="19"/>
      <c r="HWR16" s="19"/>
      <c r="HWS16" s="19"/>
      <c r="HWT16" s="19"/>
      <c r="HWU16" s="19"/>
      <c r="HWV16" s="19"/>
      <c r="HWW16" s="19"/>
      <c r="HWX16" s="19"/>
      <c r="HWY16" s="19"/>
      <c r="HWZ16" s="19"/>
      <c r="HXA16" s="19"/>
      <c r="HXB16" s="19"/>
      <c r="HXC16" s="19"/>
      <c r="HXD16" s="19"/>
      <c r="HXE16" s="19"/>
      <c r="HXF16" s="19"/>
      <c r="HXG16" s="19"/>
      <c r="HXH16" s="19"/>
      <c r="HXI16" s="19"/>
      <c r="HXJ16" s="19"/>
      <c r="HXK16" s="19"/>
      <c r="HXL16" s="19"/>
      <c r="HXM16" s="19"/>
      <c r="HXN16" s="19"/>
      <c r="HXO16" s="19"/>
      <c r="HXP16" s="19"/>
      <c r="HXQ16" s="19"/>
      <c r="HXR16" s="19"/>
      <c r="HXS16" s="19"/>
      <c r="HXT16" s="19"/>
      <c r="HXU16" s="19"/>
      <c r="HXV16" s="19"/>
      <c r="HXW16" s="19"/>
      <c r="HXX16" s="19"/>
      <c r="HXY16" s="19"/>
      <c r="HXZ16" s="19"/>
      <c r="HYA16" s="19"/>
      <c r="HYB16" s="19"/>
      <c r="HYC16" s="19"/>
      <c r="HYD16" s="19"/>
      <c r="HYE16" s="19"/>
      <c r="HYF16" s="19"/>
      <c r="HYG16" s="19"/>
      <c r="HYH16" s="19"/>
      <c r="HYI16" s="19"/>
      <c r="HYJ16" s="19"/>
      <c r="HYK16" s="19"/>
      <c r="HYL16" s="19"/>
      <c r="HYM16" s="19"/>
      <c r="HYN16" s="19"/>
      <c r="HYO16" s="19"/>
      <c r="HYP16" s="19"/>
      <c r="HYQ16" s="19"/>
      <c r="HYR16" s="19"/>
      <c r="HYS16" s="19"/>
      <c r="HYT16" s="19"/>
      <c r="HYU16" s="19"/>
      <c r="HYV16" s="19"/>
      <c r="HYW16" s="19"/>
      <c r="HYX16" s="19"/>
      <c r="HYY16" s="19"/>
      <c r="HYZ16" s="19"/>
      <c r="HZA16" s="19"/>
      <c r="HZB16" s="19"/>
      <c r="HZC16" s="19"/>
      <c r="HZD16" s="19"/>
      <c r="HZE16" s="19"/>
      <c r="HZF16" s="19"/>
      <c r="HZG16" s="19"/>
      <c r="HZH16" s="19"/>
      <c r="HZI16" s="19"/>
      <c r="HZJ16" s="19"/>
      <c r="HZK16" s="19"/>
      <c r="HZL16" s="19"/>
      <c r="HZM16" s="19"/>
      <c r="HZN16" s="19"/>
      <c r="HZO16" s="19"/>
      <c r="HZP16" s="19"/>
      <c r="HZQ16" s="19"/>
      <c r="HZR16" s="19"/>
      <c r="HZS16" s="19"/>
      <c r="HZT16" s="19"/>
      <c r="HZU16" s="19"/>
      <c r="HZV16" s="19"/>
      <c r="HZW16" s="19"/>
      <c r="HZX16" s="19"/>
      <c r="HZY16" s="19"/>
      <c r="HZZ16" s="19"/>
      <c r="IAA16" s="19"/>
      <c r="IAB16" s="19"/>
      <c r="IAC16" s="19"/>
      <c r="IAD16" s="19"/>
      <c r="IAE16" s="19"/>
      <c r="IAF16" s="19"/>
      <c r="IAG16" s="19"/>
      <c r="IAH16" s="19"/>
      <c r="IAI16" s="19"/>
      <c r="IAJ16" s="19"/>
      <c r="IAK16" s="19"/>
      <c r="IAL16" s="19"/>
      <c r="IAM16" s="19"/>
      <c r="IAN16" s="19"/>
      <c r="IAO16" s="19"/>
      <c r="IAP16" s="19"/>
      <c r="IAQ16" s="19"/>
      <c r="IAR16" s="19"/>
      <c r="IAS16" s="19"/>
      <c r="IAT16" s="19"/>
      <c r="IAU16" s="19"/>
      <c r="IAV16" s="19"/>
      <c r="IAW16" s="19"/>
      <c r="IAX16" s="19"/>
      <c r="IAY16" s="19"/>
      <c r="IAZ16" s="19"/>
      <c r="IBA16" s="19"/>
      <c r="IBB16" s="19"/>
      <c r="IBC16" s="19"/>
      <c r="IBD16" s="19"/>
      <c r="IBE16" s="19"/>
      <c r="IBF16" s="19"/>
      <c r="IBG16" s="19"/>
      <c r="IBH16" s="19"/>
      <c r="IBI16" s="19"/>
      <c r="IBJ16" s="19"/>
      <c r="IBK16" s="19"/>
      <c r="IBL16" s="19"/>
      <c r="IBM16" s="19"/>
      <c r="IBN16" s="19"/>
      <c r="IBO16" s="19"/>
      <c r="IBP16" s="19"/>
      <c r="IBQ16" s="19"/>
      <c r="IBR16" s="19"/>
      <c r="IBS16" s="19"/>
      <c r="IBT16" s="19"/>
      <c r="IBU16" s="19"/>
      <c r="IBV16" s="19"/>
      <c r="IBW16" s="19"/>
      <c r="IBX16" s="19"/>
      <c r="IBY16" s="19"/>
      <c r="IBZ16" s="19"/>
      <c r="ICA16" s="19"/>
      <c r="ICB16" s="19"/>
      <c r="ICC16" s="19"/>
      <c r="ICD16" s="19"/>
      <c r="ICE16" s="19"/>
      <c r="ICF16" s="19"/>
      <c r="ICG16" s="19"/>
      <c r="ICH16" s="19"/>
      <c r="ICI16" s="19"/>
      <c r="ICJ16" s="19"/>
      <c r="ICK16" s="19"/>
      <c r="ICL16" s="19"/>
      <c r="ICM16" s="19"/>
      <c r="ICN16" s="19"/>
      <c r="ICO16" s="19"/>
      <c r="ICP16" s="19"/>
      <c r="ICQ16" s="19"/>
      <c r="ICR16" s="19"/>
      <c r="ICS16" s="19"/>
      <c r="ICT16" s="19"/>
      <c r="ICU16" s="19"/>
      <c r="ICV16" s="19"/>
      <c r="ICW16" s="19"/>
      <c r="ICX16" s="19"/>
      <c r="ICY16" s="19"/>
      <c r="ICZ16" s="19"/>
      <c r="IDA16" s="19"/>
      <c r="IDB16" s="19"/>
      <c r="IDC16" s="19"/>
      <c r="IDD16" s="19"/>
      <c r="IDE16" s="19"/>
      <c r="IDF16" s="19"/>
      <c r="IDG16" s="19"/>
      <c r="IDH16" s="19"/>
      <c r="IDI16" s="19"/>
      <c r="IDJ16" s="19"/>
      <c r="IDK16" s="19"/>
      <c r="IDL16" s="19"/>
      <c r="IDM16" s="19"/>
      <c r="IDN16" s="19"/>
      <c r="IDO16" s="19"/>
      <c r="IDP16" s="19"/>
      <c r="IDQ16" s="19"/>
      <c r="IDR16" s="19"/>
      <c r="IDS16" s="19"/>
      <c r="IDT16" s="19"/>
      <c r="IDU16" s="19"/>
      <c r="IDV16" s="19"/>
      <c r="IDW16" s="19"/>
      <c r="IDX16" s="19"/>
      <c r="IDY16" s="19"/>
      <c r="IDZ16" s="19"/>
      <c r="IEA16" s="19"/>
      <c r="IEB16" s="19"/>
      <c r="IEC16" s="19"/>
      <c r="IED16" s="19"/>
      <c r="IEE16" s="19"/>
      <c r="IEF16" s="19"/>
      <c r="IEG16" s="19"/>
      <c r="IEH16" s="19"/>
      <c r="IEI16" s="19"/>
      <c r="IEJ16" s="19"/>
      <c r="IEK16" s="19"/>
      <c r="IEL16" s="19"/>
      <c r="IEM16" s="19"/>
      <c r="IEN16" s="19"/>
      <c r="IEO16" s="19"/>
      <c r="IEP16" s="19"/>
      <c r="IEQ16" s="19"/>
      <c r="IER16" s="19"/>
      <c r="IES16" s="19"/>
      <c r="IET16" s="19"/>
      <c r="IEU16" s="19"/>
      <c r="IEV16" s="19"/>
      <c r="IEW16" s="19"/>
      <c r="IEX16" s="19"/>
      <c r="IEY16" s="19"/>
      <c r="IEZ16" s="19"/>
      <c r="IFA16" s="19"/>
      <c r="IFB16" s="19"/>
      <c r="IFC16" s="19"/>
      <c r="IFD16" s="19"/>
      <c r="IFE16" s="19"/>
      <c r="IFF16" s="19"/>
      <c r="IFG16" s="19"/>
      <c r="IFH16" s="19"/>
      <c r="IFI16" s="19"/>
      <c r="IFJ16" s="19"/>
      <c r="IFK16" s="19"/>
      <c r="IFL16" s="19"/>
      <c r="IFM16" s="19"/>
      <c r="IFN16" s="19"/>
      <c r="IFO16" s="19"/>
      <c r="IFP16" s="19"/>
      <c r="IFQ16" s="19"/>
      <c r="IFR16" s="19"/>
      <c r="IFS16" s="19"/>
      <c r="IFT16" s="19"/>
      <c r="IFU16" s="19"/>
      <c r="IFV16" s="19"/>
      <c r="IFW16" s="19"/>
      <c r="IFX16" s="19"/>
      <c r="IFY16" s="19"/>
      <c r="IFZ16" s="19"/>
      <c r="IGA16" s="19"/>
      <c r="IGB16" s="19"/>
      <c r="IGC16" s="19"/>
      <c r="IGD16" s="19"/>
      <c r="IGE16" s="19"/>
      <c r="IGF16" s="19"/>
      <c r="IGG16" s="19"/>
      <c r="IGH16" s="19"/>
      <c r="IGI16" s="19"/>
      <c r="IGJ16" s="19"/>
      <c r="IGK16" s="19"/>
      <c r="IGL16" s="19"/>
      <c r="IGM16" s="19"/>
      <c r="IGN16" s="19"/>
      <c r="IGO16" s="19"/>
      <c r="IGP16" s="19"/>
      <c r="IGQ16" s="19"/>
      <c r="IGR16" s="19"/>
      <c r="IGS16" s="19"/>
      <c r="IGT16" s="19"/>
      <c r="IGU16" s="19"/>
      <c r="IGV16" s="19"/>
      <c r="IGW16" s="19"/>
      <c r="IGX16" s="19"/>
      <c r="IGY16" s="19"/>
      <c r="IGZ16" s="19"/>
      <c r="IHA16" s="19"/>
      <c r="IHB16" s="19"/>
      <c r="IHC16" s="19"/>
      <c r="IHD16" s="19"/>
      <c r="IHE16" s="19"/>
      <c r="IHF16" s="19"/>
      <c r="IHG16" s="19"/>
      <c r="IHH16" s="19"/>
      <c r="IHI16" s="19"/>
      <c r="IHJ16" s="19"/>
      <c r="IHK16" s="19"/>
      <c r="IHL16" s="19"/>
      <c r="IHM16" s="19"/>
      <c r="IHN16" s="19"/>
      <c r="IHO16" s="19"/>
      <c r="IHP16" s="19"/>
      <c r="IHQ16" s="19"/>
      <c r="IHR16" s="19"/>
      <c r="IHS16" s="19"/>
      <c r="IHT16" s="19"/>
      <c r="IHU16" s="19"/>
      <c r="IHV16" s="19"/>
      <c r="IHW16" s="19"/>
      <c r="IHX16" s="19"/>
      <c r="IHY16" s="19"/>
      <c r="IHZ16" s="19"/>
      <c r="IIA16" s="19"/>
      <c r="IIB16" s="19"/>
      <c r="IIC16" s="19"/>
      <c r="IID16" s="19"/>
      <c r="IIE16" s="19"/>
      <c r="IIF16" s="19"/>
      <c r="IIG16" s="19"/>
      <c r="IIH16" s="19"/>
      <c r="III16" s="19"/>
      <c r="IIJ16" s="19"/>
      <c r="IIK16" s="19"/>
      <c r="IIL16" s="19"/>
      <c r="IIM16" s="19"/>
      <c r="IIN16" s="19"/>
      <c r="IIO16" s="19"/>
      <c r="IIP16" s="19"/>
      <c r="IIQ16" s="19"/>
      <c r="IIR16" s="19"/>
      <c r="IIS16" s="19"/>
      <c r="IIT16" s="19"/>
      <c r="IIU16" s="19"/>
      <c r="IIV16" s="19"/>
      <c r="IIW16" s="19"/>
      <c r="IIX16" s="19"/>
      <c r="IIY16" s="19"/>
      <c r="IIZ16" s="19"/>
      <c r="IJA16" s="19"/>
      <c r="IJB16" s="19"/>
      <c r="IJC16" s="19"/>
      <c r="IJD16" s="19"/>
      <c r="IJE16" s="19"/>
      <c r="IJF16" s="19"/>
      <c r="IJG16" s="19"/>
      <c r="IJH16" s="19"/>
      <c r="IJI16" s="19"/>
      <c r="IJJ16" s="19"/>
      <c r="IJK16" s="19"/>
      <c r="IJL16" s="19"/>
      <c r="IJM16" s="19"/>
      <c r="IJN16" s="19"/>
      <c r="IJO16" s="19"/>
      <c r="IJP16" s="19"/>
      <c r="IJQ16" s="19"/>
      <c r="IJR16" s="19"/>
      <c r="IJS16" s="19"/>
      <c r="IJT16" s="19"/>
      <c r="IJU16" s="19"/>
      <c r="IJV16" s="19"/>
      <c r="IJW16" s="19"/>
      <c r="IJX16" s="19"/>
      <c r="IJY16" s="19"/>
      <c r="IJZ16" s="19"/>
      <c r="IKA16" s="19"/>
      <c r="IKB16" s="19"/>
      <c r="IKC16" s="19"/>
      <c r="IKD16" s="19"/>
      <c r="IKE16" s="19"/>
      <c r="IKF16" s="19"/>
      <c r="IKG16" s="19"/>
      <c r="IKH16" s="19"/>
      <c r="IKI16" s="19"/>
      <c r="IKJ16" s="19"/>
      <c r="IKK16" s="19"/>
      <c r="IKL16" s="19"/>
      <c r="IKM16" s="19"/>
      <c r="IKN16" s="19"/>
      <c r="IKO16" s="19"/>
      <c r="IKP16" s="19"/>
      <c r="IKQ16" s="19"/>
      <c r="IKR16" s="19"/>
      <c r="IKS16" s="19"/>
      <c r="IKT16" s="19"/>
      <c r="IKU16" s="19"/>
      <c r="IKV16" s="19"/>
      <c r="IKW16" s="19"/>
      <c r="IKX16" s="19"/>
      <c r="IKY16" s="19"/>
      <c r="IKZ16" s="19"/>
      <c r="ILA16" s="19"/>
      <c r="ILB16" s="19"/>
      <c r="ILC16" s="19"/>
      <c r="ILD16" s="19"/>
      <c r="ILE16" s="19"/>
      <c r="ILF16" s="19"/>
      <c r="ILG16" s="19"/>
      <c r="ILH16" s="19"/>
      <c r="ILI16" s="19"/>
      <c r="ILJ16" s="19"/>
      <c r="ILK16" s="19"/>
      <c r="ILL16" s="19"/>
      <c r="ILM16" s="19"/>
      <c r="ILN16" s="19"/>
      <c r="ILO16" s="19"/>
      <c r="ILP16" s="19"/>
      <c r="ILQ16" s="19"/>
      <c r="ILR16" s="19"/>
      <c r="ILS16" s="19"/>
      <c r="ILT16" s="19"/>
      <c r="ILU16" s="19"/>
      <c r="ILV16" s="19"/>
      <c r="ILW16" s="19"/>
      <c r="ILX16" s="19"/>
      <c r="ILY16" s="19"/>
      <c r="ILZ16" s="19"/>
      <c r="IMA16" s="19"/>
      <c r="IMB16" s="19"/>
      <c r="IMC16" s="19"/>
      <c r="IMD16" s="19"/>
      <c r="IME16" s="19"/>
      <c r="IMF16" s="19"/>
      <c r="IMG16" s="19"/>
      <c r="IMH16" s="19"/>
      <c r="IMI16" s="19"/>
      <c r="IMJ16" s="19"/>
      <c r="IMK16" s="19"/>
      <c r="IML16" s="19"/>
      <c r="IMM16" s="19"/>
      <c r="IMN16" s="19"/>
      <c r="IMO16" s="19"/>
      <c r="IMP16" s="19"/>
      <c r="IMQ16" s="19"/>
      <c r="IMR16" s="19"/>
      <c r="IMS16" s="19"/>
      <c r="IMT16" s="19"/>
      <c r="IMU16" s="19"/>
      <c r="IMV16" s="19"/>
      <c r="IMW16" s="19"/>
      <c r="IMX16" s="19"/>
      <c r="IMY16" s="19"/>
      <c r="IMZ16" s="19"/>
      <c r="INA16" s="19"/>
      <c r="INB16" s="19"/>
      <c r="INC16" s="19"/>
      <c r="IND16" s="19"/>
      <c r="INE16" s="19"/>
      <c r="INF16" s="19"/>
      <c r="ING16" s="19"/>
      <c r="INH16" s="19"/>
      <c r="INI16" s="19"/>
      <c r="INJ16" s="19"/>
      <c r="INK16" s="19"/>
      <c r="INL16" s="19"/>
      <c r="INM16" s="19"/>
      <c r="INN16" s="19"/>
      <c r="INO16" s="19"/>
      <c r="INP16" s="19"/>
      <c r="INQ16" s="19"/>
      <c r="INR16" s="19"/>
      <c r="INS16" s="19"/>
      <c r="INT16" s="19"/>
      <c r="INU16" s="19"/>
      <c r="INV16" s="19"/>
      <c r="INW16" s="19"/>
      <c r="INX16" s="19"/>
      <c r="INY16" s="19"/>
      <c r="INZ16" s="19"/>
      <c r="IOA16" s="19"/>
      <c r="IOB16" s="19"/>
      <c r="IOC16" s="19"/>
      <c r="IOD16" s="19"/>
      <c r="IOE16" s="19"/>
      <c r="IOF16" s="19"/>
      <c r="IOG16" s="19"/>
      <c r="IOH16" s="19"/>
      <c r="IOI16" s="19"/>
      <c r="IOJ16" s="19"/>
      <c r="IOK16" s="19"/>
      <c r="IOL16" s="19"/>
      <c r="IOM16" s="19"/>
      <c r="ION16" s="19"/>
      <c r="IOO16" s="19"/>
      <c r="IOP16" s="19"/>
      <c r="IOQ16" s="19"/>
      <c r="IOR16" s="19"/>
      <c r="IOS16" s="19"/>
      <c r="IOT16" s="19"/>
      <c r="IOU16" s="19"/>
      <c r="IOV16" s="19"/>
      <c r="IOW16" s="19"/>
      <c r="IOX16" s="19"/>
      <c r="IOY16" s="19"/>
      <c r="IOZ16" s="19"/>
      <c r="IPA16" s="19"/>
      <c r="IPB16" s="19"/>
      <c r="IPC16" s="19"/>
      <c r="IPD16" s="19"/>
      <c r="IPE16" s="19"/>
      <c r="IPF16" s="19"/>
      <c r="IPG16" s="19"/>
      <c r="IPH16" s="19"/>
      <c r="IPI16" s="19"/>
      <c r="IPJ16" s="19"/>
      <c r="IPK16" s="19"/>
      <c r="IPL16" s="19"/>
      <c r="IPM16" s="19"/>
      <c r="IPN16" s="19"/>
      <c r="IPO16" s="19"/>
      <c r="IPP16" s="19"/>
      <c r="IPQ16" s="19"/>
      <c r="IPR16" s="19"/>
      <c r="IPS16" s="19"/>
      <c r="IPT16" s="19"/>
      <c r="IPU16" s="19"/>
      <c r="IPV16" s="19"/>
      <c r="IPW16" s="19"/>
      <c r="IPX16" s="19"/>
      <c r="IPY16" s="19"/>
      <c r="IPZ16" s="19"/>
      <c r="IQA16" s="19"/>
      <c r="IQB16" s="19"/>
      <c r="IQC16" s="19"/>
      <c r="IQD16" s="19"/>
      <c r="IQE16" s="19"/>
      <c r="IQF16" s="19"/>
      <c r="IQG16" s="19"/>
      <c r="IQH16" s="19"/>
      <c r="IQI16" s="19"/>
      <c r="IQJ16" s="19"/>
      <c r="IQK16" s="19"/>
      <c r="IQL16" s="19"/>
      <c r="IQM16" s="19"/>
      <c r="IQN16" s="19"/>
      <c r="IQO16" s="19"/>
      <c r="IQP16" s="19"/>
      <c r="IQQ16" s="19"/>
      <c r="IQR16" s="19"/>
      <c r="IQS16" s="19"/>
      <c r="IQT16" s="19"/>
      <c r="IQU16" s="19"/>
      <c r="IQV16" s="19"/>
      <c r="IQW16" s="19"/>
      <c r="IQX16" s="19"/>
      <c r="IQY16" s="19"/>
      <c r="IQZ16" s="19"/>
      <c r="IRA16" s="19"/>
      <c r="IRB16" s="19"/>
      <c r="IRC16" s="19"/>
      <c r="IRD16" s="19"/>
      <c r="IRE16" s="19"/>
      <c r="IRF16" s="19"/>
      <c r="IRG16" s="19"/>
      <c r="IRH16" s="19"/>
      <c r="IRI16" s="19"/>
      <c r="IRJ16" s="19"/>
      <c r="IRK16" s="19"/>
      <c r="IRL16" s="19"/>
      <c r="IRM16" s="19"/>
      <c r="IRN16" s="19"/>
      <c r="IRO16" s="19"/>
      <c r="IRP16" s="19"/>
      <c r="IRQ16" s="19"/>
      <c r="IRR16" s="19"/>
      <c r="IRS16" s="19"/>
      <c r="IRT16" s="19"/>
      <c r="IRU16" s="19"/>
      <c r="IRV16" s="19"/>
      <c r="IRW16" s="19"/>
      <c r="IRX16" s="19"/>
      <c r="IRY16" s="19"/>
      <c r="IRZ16" s="19"/>
      <c r="ISA16" s="19"/>
      <c r="ISB16" s="19"/>
      <c r="ISC16" s="19"/>
      <c r="ISD16" s="19"/>
      <c r="ISE16" s="19"/>
      <c r="ISF16" s="19"/>
      <c r="ISG16" s="19"/>
      <c r="ISH16" s="19"/>
      <c r="ISI16" s="19"/>
      <c r="ISJ16" s="19"/>
      <c r="ISK16" s="19"/>
      <c r="ISL16" s="19"/>
      <c r="ISM16" s="19"/>
      <c r="ISN16" s="19"/>
      <c r="ISO16" s="19"/>
      <c r="ISP16" s="19"/>
      <c r="ISQ16" s="19"/>
      <c r="ISR16" s="19"/>
      <c r="ISS16" s="19"/>
      <c r="IST16" s="19"/>
      <c r="ISU16" s="19"/>
      <c r="ISV16" s="19"/>
      <c r="ISW16" s="19"/>
      <c r="ISX16" s="19"/>
      <c r="ISY16" s="19"/>
      <c r="ISZ16" s="19"/>
      <c r="ITA16" s="19"/>
      <c r="ITB16" s="19"/>
      <c r="ITC16" s="19"/>
      <c r="ITD16" s="19"/>
      <c r="ITE16" s="19"/>
      <c r="ITF16" s="19"/>
      <c r="ITG16" s="19"/>
      <c r="ITH16" s="19"/>
      <c r="ITI16" s="19"/>
      <c r="ITJ16" s="19"/>
      <c r="ITK16" s="19"/>
      <c r="ITL16" s="19"/>
      <c r="ITM16" s="19"/>
      <c r="ITN16" s="19"/>
      <c r="ITO16" s="19"/>
      <c r="ITP16" s="19"/>
      <c r="ITQ16" s="19"/>
      <c r="ITR16" s="19"/>
      <c r="ITS16" s="19"/>
      <c r="ITT16" s="19"/>
      <c r="ITU16" s="19"/>
      <c r="ITV16" s="19"/>
      <c r="ITW16" s="19"/>
      <c r="ITX16" s="19"/>
      <c r="ITY16" s="19"/>
      <c r="ITZ16" s="19"/>
      <c r="IUA16" s="19"/>
      <c r="IUB16" s="19"/>
      <c r="IUC16" s="19"/>
      <c r="IUD16" s="19"/>
      <c r="IUE16" s="19"/>
      <c r="IUF16" s="19"/>
      <c r="IUG16" s="19"/>
      <c r="IUH16" s="19"/>
      <c r="IUI16" s="19"/>
      <c r="IUJ16" s="19"/>
      <c r="IUK16" s="19"/>
      <c r="IUL16" s="19"/>
      <c r="IUM16" s="19"/>
      <c r="IUN16" s="19"/>
      <c r="IUO16" s="19"/>
      <c r="IUP16" s="19"/>
      <c r="IUQ16" s="19"/>
      <c r="IUR16" s="19"/>
      <c r="IUS16" s="19"/>
      <c r="IUT16" s="19"/>
      <c r="IUU16" s="19"/>
      <c r="IUV16" s="19"/>
      <c r="IUW16" s="19"/>
      <c r="IUX16" s="19"/>
      <c r="IUY16" s="19"/>
      <c r="IUZ16" s="19"/>
      <c r="IVA16" s="19"/>
      <c r="IVB16" s="19"/>
      <c r="IVC16" s="19"/>
      <c r="IVD16" s="19"/>
      <c r="IVE16" s="19"/>
      <c r="IVF16" s="19"/>
      <c r="IVG16" s="19"/>
      <c r="IVH16" s="19"/>
      <c r="IVI16" s="19"/>
      <c r="IVJ16" s="19"/>
      <c r="IVK16" s="19"/>
      <c r="IVL16" s="19"/>
      <c r="IVM16" s="19"/>
      <c r="IVN16" s="19"/>
      <c r="IVO16" s="19"/>
      <c r="IVP16" s="19"/>
      <c r="IVQ16" s="19"/>
      <c r="IVR16" s="19"/>
      <c r="IVS16" s="19"/>
      <c r="IVT16" s="19"/>
      <c r="IVU16" s="19"/>
      <c r="IVV16" s="19"/>
      <c r="IVW16" s="19"/>
      <c r="IVX16" s="19"/>
      <c r="IVY16" s="19"/>
      <c r="IVZ16" s="19"/>
      <c r="IWA16" s="19"/>
      <c r="IWB16" s="19"/>
      <c r="IWC16" s="19"/>
      <c r="IWD16" s="19"/>
      <c r="IWE16" s="19"/>
      <c r="IWF16" s="19"/>
      <c r="IWG16" s="19"/>
      <c r="IWH16" s="19"/>
      <c r="IWI16" s="19"/>
      <c r="IWJ16" s="19"/>
      <c r="IWK16" s="19"/>
      <c r="IWL16" s="19"/>
      <c r="IWM16" s="19"/>
      <c r="IWN16" s="19"/>
      <c r="IWO16" s="19"/>
      <c r="IWP16" s="19"/>
      <c r="IWQ16" s="19"/>
      <c r="IWR16" s="19"/>
      <c r="IWS16" s="19"/>
      <c r="IWT16" s="19"/>
      <c r="IWU16" s="19"/>
      <c r="IWV16" s="19"/>
      <c r="IWW16" s="19"/>
      <c r="IWX16" s="19"/>
      <c r="IWY16" s="19"/>
      <c r="IWZ16" s="19"/>
      <c r="IXA16" s="19"/>
      <c r="IXB16" s="19"/>
      <c r="IXC16" s="19"/>
      <c r="IXD16" s="19"/>
      <c r="IXE16" s="19"/>
      <c r="IXF16" s="19"/>
      <c r="IXG16" s="19"/>
      <c r="IXH16" s="19"/>
      <c r="IXI16" s="19"/>
      <c r="IXJ16" s="19"/>
      <c r="IXK16" s="19"/>
      <c r="IXL16" s="19"/>
      <c r="IXM16" s="19"/>
      <c r="IXN16" s="19"/>
      <c r="IXO16" s="19"/>
      <c r="IXP16" s="19"/>
      <c r="IXQ16" s="19"/>
      <c r="IXR16" s="19"/>
      <c r="IXS16" s="19"/>
      <c r="IXT16" s="19"/>
      <c r="IXU16" s="19"/>
      <c r="IXV16" s="19"/>
      <c r="IXW16" s="19"/>
      <c r="IXX16" s="19"/>
      <c r="IXY16" s="19"/>
      <c r="IXZ16" s="19"/>
      <c r="IYA16" s="19"/>
      <c r="IYB16" s="19"/>
      <c r="IYC16" s="19"/>
      <c r="IYD16" s="19"/>
      <c r="IYE16" s="19"/>
      <c r="IYF16" s="19"/>
      <c r="IYG16" s="19"/>
      <c r="IYH16" s="19"/>
      <c r="IYI16" s="19"/>
      <c r="IYJ16" s="19"/>
      <c r="IYK16" s="19"/>
      <c r="IYL16" s="19"/>
      <c r="IYM16" s="19"/>
      <c r="IYN16" s="19"/>
      <c r="IYO16" s="19"/>
      <c r="IYP16" s="19"/>
      <c r="IYQ16" s="19"/>
      <c r="IYR16" s="19"/>
      <c r="IYS16" s="19"/>
      <c r="IYT16" s="19"/>
      <c r="IYU16" s="19"/>
      <c r="IYV16" s="19"/>
      <c r="IYW16" s="19"/>
      <c r="IYX16" s="19"/>
      <c r="IYY16" s="19"/>
      <c r="IYZ16" s="19"/>
      <c r="IZA16" s="19"/>
      <c r="IZB16" s="19"/>
      <c r="IZC16" s="19"/>
      <c r="IZD16" s="19"/>
      <c r="IZE16" s="19"/>
      <c r="IZF16" s="19"/>
      <c r="IZG16" s="19"/>
      <c r="IZH16" s="19"/>
      <c r="IZI16" s="19"/>
      <c r="IZJ16" s="19"/>
      <c r="IZK16" s="19"/>
      <c r="IZL16" s="19"/>
      <c r="IZM16" s="19"/>
      <c r="IZN16" s="19"/>
      <c r="IZO16" s="19"/>
      <c r="IZP16" s="19"/>
      <c r="IZQ16" s="19"/>
      <c r="IZR16" s="19"/>
      <c r="IZS16" s="19"/>
      <c r="IZT16" s="19"/>
      <c r="IZU16" s="19"/>
      <c r="IZV16" s="19"/>
      <c r="IZW16" s="19"/>
      <c r="IZX16" s="19"/>
      <c r="IZY16" s="19"/>
      <c r="IZZ16" s="19"/>
      <c r="JAA16" s="19"/>
      <c r="JAB16" s="19"/>
      <c r="JAC16" s="19"/>
      <c r="JAD16" s="19"/>
      <c r="JAE16" s="19"/>
      <c r="JAF16" s="19"/>
      <c r="JAG16" s="19"/>
      <c r="JAH16" s="19"/>
      <c r="JAI16" s="19"/>
      <c r="JAJ16" s="19"/>
      <c r="JAK16" s="19"/>
      <c r="JAL16" s="19"/>
      <c r="JAM16" s="19"/>
      <c r="JAN16" s="19"/>
      <c r="JAO16" s="19"/>
      <c r="JAP16" s="19"/>
      <c r="JAQ16" s="19"/>
      <c r="JAR16" s="19"/>
      <c r="JAS16" s="19"/>
      <c r="JAT16" s="19"/>
      <c r="JAU16" s="19"/>
      <c r="JAV16" s="19"/>
      <c r="JAW16" s="19"/>
      <c r="JAX16" s="19"/>
      <c r="JAY16" s="19"/>
      <c r="JAZ16" s="19"/>
      <c r="JBA16" s="19"/>
      <c r="JBB16" s="19"/>
      <c r="JBC16" s="19"/>
      <c r="JBD16" s="19"/>
      <c r="JBE16" s="19"/>
      <c r="JBF16" s="19"/>
      <c r="JBG16" s="19"/>
      <c r="JBH16" s="19"/>
      <c r="JBI16" s="19"/>
      <c r="JBJ16" s="19"/>
      <c r="JBK16" s="19"/>
      <c r="JBL16" s="19"/>
      <c r="JBM16" s="19"/>
      <c r="JBN16" s="19"/>
      <c r="JBO16" s="19"/>
      <c r="JBP16" s="19"/>
      <c r="JBQ16" s="19"/>
      <c r="JBR16" s="19"/>
      <c r="JBS16" s="19"/>
      <c r="JBT16" s="19"/>
      <c r="JBU16" s="19"/>
      <c r="JBV16" s="19"/>
      <c r="JBW16" s="19"/>
      <c r="JBX16" s="19"/>
      <c r="JBY16" s="19"/>
      <c r="JBZ16" s="19"/>
      <c r="JCA16" s="19"/>
      <c r="JCB16" s="19"/>
      <c r="JCC16" s="19"/>
      <c r="JCD16" s="19"/>
      <c r="JCE16" s="19"/>
      <c r="JCF16" s="19"/>
      <c r="JCG16" s="19"/>
      <c r="JCH16" s="19"/>
      <c r="JCI16" s="19"/>
      <c r="JCJ16" s="19"/>
      <c r="JCK16" s="19"/>
      <c r="JCL16" s="19"/>
      <c r="JCM16" s="19"/>
      <c r="JCN16" s="19"/>
      <c r="JCO16" s="19"/>
      <c r="JCP16" s="19"/>
      <c r="JCQ16" s="19"/>
      <c r="JCR16" s="19"/>
      <c r="JCS16" s="19"/>
      <c r="JCT16" s="19"/>
      <c r="JCU16" s="19"/>
      <c r="JCV16" s="19"/>
      <c r="JCW16" s="19"/>
      <c r="JCX16" s="19"/>
      <c r="JCY16" s="19"/>
      <c r="JCZ16" s="19"/>
      <c r="JDA16" s="19"/>
      <c r="JDB16" s="19"/>
      <c r="JDC16" s="19"/>
      <c r="JDD16" s="19"/>
      <c r="JDE16" s="19"/>
      <c r="JDF16" s="19"/>
      <c r="JDG16" s="19"/>
      <c r="JDH16" s="19"/>
      <c r="JDI16" s="19"/>
      <c r="JDJ16" s="19"/>
      <c r="JDK16" s="19"/>
      <c r="JDL16" s="19"/>
      <c r="JDM16" s="19"/>
      <c r="JDN16" s="19"/>
      <c r="JDO16" s="19"/>
      <c r="JDP16" s="19"/>
      <c r="JDQ16" s="19"/>
      <c r="JDR16" s="19"/>
      <c r="JDS16" s="19"/>
      <c r="JDT16" s="19"/>
      <c r="JDU16" s="19"/>
      <c r="JDV16" s="19"/>
      <c r="JDW16" s="19"/>
      <c r="JDX16" s="19"/>
      <c r="JDY16" s="19"/>
      <c r="JDZ16" s="19"/>
      <c r="JEA16" s="19"/>
      <c r="JEB16" s="19"/>
      <c r="JEC16" s="19"/>
      <c r="JED16" s="19"/>
      <c r="JEE16" s="19"/>
      <c r="JEF16" s="19"/>
      <c r="JEG16" s="19"/>
      <c r="JEH16" s="19"/>
      <c r="JEI16" s="19"/>
      <c r="JEJ16" s="19"/>
      <c r="JEK16" s="19"/>
      <c r="JEL16" s="19"/>
      <c r="JEM16" s="19"/>
      <c r="JEN16" s="19"/>
      <c r="JEO16" s="19"/>
      <c r="JEP16" s="19"/>
      <c r="JEQ16" s="19"/>
      <c r="JER16" s="19"/>
      <c r="JES16" s="19"/>
      <c r="JET16" s="19"/>
      <c r="JEU16" s="19"/>
      <c r="JEV16" s="19"/>
      <c r="JEW16" s="19"/>
      <c r="JEX16" s="19"/>
      <c r="JEY16" s="19"/>
      <c r="JEZ16" s="19"/>
      <c r="JFA16" s="19"/>
      <c r="JFB16" s="19"/>
      <c r="JFC16" s="19"/>
      <c r="JFD16" s="19"/>
      <c r="JFE16" s="19"/>
      <c r="JFF16" s="19"/>
      <c r="JFG16" s="19"/>
      <c r="JFH16" s="19"/>
      <c r="JFI16" s="19"/>
      <c r="JFJ16" s="19"/>
      <c r="JFK16" s="19"/>
      <c r="JFL16" s="19"/>
      <c r="JFM16" s="19"/>
      <c r="JFN16" s="19"/>
      <c r="JFO16" s="19"/>
      <c r="JFP16" s="19"/>
      <c r="JFQ16" s="19"/>
      <c r="JFR16" s="19"/>
      <c r="JFS16" s="19"/>
      <c r="JFT16" s="19"/>
      <c r="JFU16" s="19"/>
      <c r="JFV16" s="19"/>
      <c r="JFW16" s="19"/>
      <c r="JFX16" s="19"/>
      <c r="JFY16" s="19"/>
      <c r="JFZ16" s="19"/>
      <c r="JGA16" s="19"/>
      <c r="JGB16" s="19"/>
      <c r="JGC16" s="19"/>
      <c r="JGD16" s="19"/>
      <c r="JGE16" s="19"/>
      <c r="JGF16" s="19"/>
      <c r="JGG16" s="19"/>
      <c r="JGH16" s="19"/>
      <c r="JGI16" s="19"/>
      <c r="JGJ16" s="19"/>
      <c r="JGK16" s="19"/>
      <c r="JGL16" s="19"/>
      <c r="JGM16" s="19"/>
      <c r="JGN16" s="19"/>
      <c r="JGO16" s="19"/>
      <c r="JGP16" s="19"/>
      <c r="JGQ16" s="19"/>
      <c r="JGR16" s="19"/>
      <c r="JGS16" s="19"/>
      <c r="JGT16" s="19"/>
      <c r="JGU16" s="19"/>
      <c r="JGV16" s="19"/>
      <c r="JGW16" s="19"/>
      <c r="JGX16" s="19"/>
      <c r="JGY16" s="19"/>
      <c r="JGZ16" s="19"/>
      <c r="JHA16" s="19"/>
      <c r="JHB16" s="19"/>
      <c r="JHC16" s="19"/>
      <c r="JHD16" s="19"/>
      <c r="JHE16" s="19"/>
      <c r="JHF16" s="19"/>
      <c r="JHG16" s="19"/>
      <c r="JHH16" s="19"/>
      <c r="JHI16" s="19"/>
      <c r="JHJ16" s="19"/>
      <c r="JHK16" s="19"/>
      <c r="JHL16" s="19"/>
      <c r="JHM16" s="19"/>
      <c r="JHN16" s="19"/>
      <c r="JHO16" s="19"/>
      <c r="JHP16" s="19"/>
      <c r="JHQ16" s="19"/>
      <c r="JHR16" s="19"/>
      <c r="JHS16" s="19"/>
      <c r="JHT16" s="19"/>
      <c r="JHU16" s="19"/>
      <c r="JHV16" s="19"/>
      <c r="JHW16" s="19"/>
      <c r="JHX16" s="19"/>
      <c r="JHY16" s="19"/>
      <c r="JHZ16" s="19"/>
      <c r="JIA16" s="19"/>
      <c r="JIB16" s="19"/>
      <c r="JIC16" s="19"/>
      <c r="JID16" s="19"/>
      <c r="JIE16" s="19"/>
      <c r="JIF16" s="19"/>
      <c r="JIG16" s="19"/>
      <c r="JIH16" s="19"/>
      <c r="JII16" s="19"/>
      <c r="JIJ16" s="19"/>
      <c r="JIK16" s="19"/>
      <c r="JIL16" s="19"/>
      <c r="JIM16" s="19"/>
      <c r="JIN16" s="19"/>
      <c r="JIO16" s="19"/>
      <c r="JIP16" s="19"/>
      <c r="JIQ16" s="19"/>
      <c r="JIR16" s="19"/>
      <c r="JIS16" s="19"/>
      <c r="JIT16" s="19"/>
      <c r="JIU16" s="19"/>
      <c r="JIV16" s="19"/>
      <c r="JIW16" s="19"/>
      <c r="JIX16" s="19"/>
      <c r="JIY16" s="19"/>
      <c r="JIZ16" s="19"/>
      <c r="JJA16" s="19"/>
      <c r="JJB16" s="19"/>
      <c r="JJC16" s="19"/>
      <c r="JJD16" s="19"/>
      <c r="JJE16" s="19"/>
      <c r="JJF16" s="19"/>
      <c r="JJG16" s="19"/>
      <c r="JJH16" s="19"/>
      <c r="JJI16" s="19"/>
      <c r="JJJ16" s="19"/>
      <c r="JJK16" s="19"/>
      <c r="JJL16" s="19"/>
      <c r="JJM16" s="19"/>
      <c r="JJN16" s="19"/>
      <c r="JJO16" s="19"/>
      <c r="JJP16" s="19"/>
      <c r="JJQ16" s="19"/>
      <c r="JJR16" s="19"/>
      <c r="JJS16" s="19"/>
      <c r="JJT16" s="19"/>
      <c r="JJU16" s="19"/>
      <c r="JJV16" s="19"/>
      <c r="JJW16" s="19"/>
      <c r="JJX16" s="19"/>
      <c r="JJY16" s="19"/>
      <c r="JJZ16" s="19"/>
      <c r="JKA16" s="19"/>
      <c r="JKB16" s="19"/>
      <c r="JKC16" s="19"/>
      <c r="JKD16" s="19"/>
      <c r="JKE16" s="19"/>
      <c r="JKF16" s="19"/>
      <c r="JKG16" s="19"/>
      <c r="JKH16" s="19"/>
      <c r="JKI16" s="19"/>
      <c r="JKJ16" s="19"/>
      <c r="JKK16" s="19"/>
      <c r="JKL16" s="19"/>
      <c r="JKM16" s="19"/>
      <c r="JKN16" s="19"/>
      <c r="JKO16" s="19"/>
      <c r="JKP16" s="19"/>
      <c r="JKQ16" s="19"/>
      <c r="JKR16" s="19"/>
      <c r="JKS16" s="19"/>
      <c r="JKT16" s="19"/>
      <c r="JKU16" s="19"/>
      <c r="JKV16" s="19"/>
      <c r="JKW16" s="19"/>
      <c r="JKX16" s="19"/>
      <c r="JKY16" s="19"/>
      <c r="JKZ16" s="19"/>
      <c r="JLA16" s="19"/>
      <c r="JLB16" s="19"/>
      <c r="JLC16" s="19"/>
      <c r="JLD16" s="19"/>
      <c r="JLE16" s="19"/>
      <c r="JLF16" s="19"/>
      <c r="JLG16" s="19"/>
      <c r="JLH16" s="19"/>
      <c r="JLI16" s="19"/>
      <c r="JLJ16" s="19"/>
      <c r="JLK16" s="19"/>
      <c r="JLL16" s="19"/>
      <c r="JLM16" s="19"/>
      <c r="JLN16" s="19"/>
      <c r="JLO16" s="19"/>
      <c r="JLP16" s="19"/>
      <c r="JLQ16" s="19"/>
      <c r="JLR16" s="19"/>
      <c r="JLS16" s="19"/>
      <c r="JLT16" s="19"/>
      <c r="JLU16" s="19"/>
      <c r="JLV16" s="19"/>
      <c r="JLW16" s="19"/>
      <c r="JLX16" s="19"/>
      <c r="JLY16" s="19"/>
      <c r="JLZ16" s="19"/>
      <c r="JMA16" s="19"/>
      <c r="JMB16" s="19"/>
      <c r="JMC16" s="19"/>
      <c r="JMD16" s="19"/>
      <c r="JME16" s="19"/>
      <c r="JMF16" s="19"/>
      <c r="JMG16" s="19"/>
      <c r="JMH16" s="19"/>
      <c r="JMI16" s="19"/>
      <c r="JMJ16" s="19"/>
      <c r="JMK16" s="19"/>
      <c r="JML16" s="19"/>
      <c r="JMM16" s="19"/>
      <c r="JMN16" s="19"/>
      <c r="JMO16" s="19"/>
      <c r="JMP16" s="19"/>
      <c r="JMQ16" s="19"/>
      <c r="JMR16" s="19"/>
      <c r="JMS16" s="19"/>
      <c r="JMT16" s="19"/>
      <c r="JMU16" s="19"/>
      <c r="JMV16" s="19"/>
      <c r="JMW16" s="19"/>
      <c r="JMX16" s="19"/>
      <c r="JMY16" s="19"/>
      <c r="JMZ16" s="19"/>
      <c r="JNA16" s="19"/>
      <c r="JNB16" s="19"/>
      <c r="JNC16" s="19"/>
      <c r="JND16" s="19"/>
      <c r="JNE16" s="19"/>
      <c r="JNF16" s="19"/>
      <c r="JNG16" s="19"/>
      <c r="JNH16" s="19"/>
      <c r="JNI16" s="19"/>
      <c r="JNJ16" s="19"/>
      <c r="JNK16" s="19"/>
      <c r="JNL16" s="19"/>
      <c r="JNM16" s="19"/>
      <c r="JNN16" s="19"/>
      <c r="JNO16" s="19"/>
      <c r="JNP16" s="19"/>
      <c r="JNQ16" s="19"/>
      <c r="JNR16" s="19"/>
      <c r="JNS16" s="19"/>
      <c r="JNT16" s="19"/>
      <c r="JNU16" s="19"/>
      <c r="JNV16" s="19"/>
      <c r="JNW16" s="19"/>
      <c r="JNX16" s="19"/>
      <c r="JNY16" s="19"/>
      <c r="JNZ16" s="19"/>
      <c r="JOA16" s="19"/>
      <c r="JOB16" s="19"/>
      <c r="JOC16" s="19"/>
      <c r="JOD16" s="19"/>
      <c r="JOE16" s="19"/>
      <c r="JOF16" s="19"/>
      <c r="JOG16" s="19"/>
      <c r="JOH16" s="19"/>
      <c r="JOI16" s="19"/>
      <c r="JOJ16" s="19"/>
      <c r="JOK16" s="19"/>
      <c r="JOL16" s="19"/>
      <c r="JOM16" s="19"/>
      <c r="JON16" s="19"/>
      <c r="JOO16" s="19"/>
      <c r="JOP16" s="19"/>
      <c r="JOQ16" s="19"/>
      <c r="JOR16" s="19"/>
      <c r="JOS16" s="19"/>
      <c r="JOT16" s="19"/>
      <c r="JOU16" s="19"/>
      <c r="JOV16" s="19"/>
      <c r="JOW16" s="19"/>
      <c r="JOX16" s="19"/>
      <c r="JOY16" s="19"/>
      <c r="JOZ16" s="19"/>
      <c r="JPA16" s="19"/>
      <c r="JPB16" s="19"/>
      <c r="JPC16" s="19"/>
      <c r="JPD16" s="19"/>
      <c r="JPE16" s="19"/>
      <c r="JPF16" s="19"/>
      <c r="JPG16" s="19"/>
      <c r="JPH16" s="19"/>
      <c r="JPI16" s="19"/>
      <c r="JPJ16" s="19"/>
      <c r="JPK16" s="19"/>
      <c r="JPL16" s="19"/>
      <c r="JPM16" s="19"/>
      <c r="JPN16" s="19"/>
      <c r="JPO16" s="19"/>
      <c r="JPP16" s="19"/>
      <c r="JPQ16" s="19"/>
      <c r="JPR16" s="19"/>
      <c r="JPS16" s="19"/>
      <c r="JPT16" s="19"/>
      <c r="JPU16" s="19"/>
      <c r="JPV16" s="19"/>
      <c r="JPW16" s="19"/>
      <c r="JPX16" s="19"/>
      <c r="JPY16" s="19"/>
      <c r="JPZ16" s="19"/>
      <c r="JQA16" s="19"/>
      <c r="JQB16" s="19"/>
      <c r="JQC16" s="19"/>
      <c r="JQD16" s="19"/>
      <c r="JQE16" s="19"/>
      <c r="JQF16" s="19"/>
      <c r="JQG16" s="19"/>
      <c r="JQH16" s="19"/>
      <c r="JQI16" s="19"/>
      <c r="JQJ16" s="19"/>
      <c r="JQK16" s="19"/>
      <c r="JQL16" s="19"/>
      <c r="JQM16" s="19"/>
      <c r="JQN16" s="19"/>
      <c r="JQO16" s="19"/>
      <c r="JQP16" s="19"/>
      <c r="JQQ16" s="19"/>
      <c r="JQR16" s="19"/>
      <c r="JQS16" s="19"/>
      <c r="JQT16" s="19"/>
      <c r="JQU16" s="19"/>
      <c r="JQV16" s="19"/>
      <c r="JQW16" s="19"/>
      <c r="JQX16" s="19"/>
      <c r="JQY16" s="19"/>
      <c r="JQZ16" s="19"/>
      <c r="JRA16" s="19"/>
      <c r="JRB16" s="19"/>
      <c r="JRC16" s="19"/>
      <c r="JRD16" s="19"/>
      <c r="JRE16" s="19"/>
      <c r="JRF16" s="19"/>
      <c r="JRG16" s="19"/>
      <c r="JRH16" s="19"/>
      <c r="JRI16" s="19"/>
      <c r="JRJ16" s="19"/>
      <c r="JRK16" s="19"/>
      <c r="JRL16" s="19"/>
      <c r="JRM16" s="19"/>
      <c r="JRN16" s="19"/>
      <c r="JRO16" s="19"/>
      <c r="JRP16" s="19"/>
      <c r="JRQ16" s="19"/>
      <c r="JRR16" s="19"/>
      <c r="JRS16" s="19"/>
      <c r="JRT16" s="19"/>
      <c r="JRU16" s="19"/>
      <c r="JRV16" s="19"/>
      <c r="JRW16" s="19"/>
      <c r="JRX16" s="19"/>
      <c r="JRY16" s="19"/>
      <c r="JRZ16" s="19"/>
      <c r="JSA16" s="19"/>
      <c r="JSB16" s="19"/>
      <c r="JSC16" s="19"/>
      <c r="JSD16" s="19"/>
      <c r="JSE16" s="19"/>
      <c r="JSF16" s="19"/>
      <c r="JSG16" s="19"/>
      <c r="JSH16" s="19"/>
      <c r="JSI16" s="19"/>
      <c r="JSJ16" s="19"/>
      <c r="JSK16" s="19"/>
      <c r="JSL16" s="19"/>
      <c r="JSM16" s="19"/>
      <c r="JSN16" s="19"/>
      <c r="JSO16" s="19"/>
      <c r="JSP16" s="19"/>
      <c r="JSQ16" s="19"/>
      <c r="JSR16" s="19"/>
      <c r="JSS16" s="19"/>
      <c r="JST16" s="19"/>
      <c r="JSU16" s="19"/>
      <c r="JSV16" s="19"/>
      <c r="JSW16" s="19"/>
      <c r="JSX16" s="19"/>
      <c r="JSY16" s="19"/>
      <c r="JSZ16" s="19"/>
      <c r="JTA16" s="19"/>
      <c r="JTB16" s="19"/>
      <c r="JTC16" s="19"/>
      <c r="JTD16" s="19"/>
      <c r="JTE16" s="19"/>
      <c r="JTF16" s="19"/>
      <c r="JTG16" s="19"/>
      <c r="JTH16" s="19"/>
      <c r="JTI16" s="19"/>
      <c r="JTJ16" s="19"/>
      <c r="JTK16" s="19"/>
      <c r="JTL16" s="19"/>
      <c r="JTM16" s="19"/>
      <c r="JTN16" s="19"/>
      <c r="JTO16" s="19"/>
      <c r="JTP16" s="19"/>
      <c r="JTQ16" s="19"/>
      <c r="JTR16" s="19"/>
      <c r="JTS16" s="19"/>
      <c r="JTT16" s="19"/>
      <c r="JTU16" s="19"/>
      <c r="JTV16" s="19"/>
      <c r="JTW16" s="19"/>
      <c r="JTX16" s="19"/>
      <c r="JTY16" s="19"/>
      <c r="JTZ16" s="19"/>
      <c r="JUA16" s="19"/>
      <c r="JUB16" s="19"/>
      <c r="JUC16" s="19"/>
      <c r="JUD16" s="19"/>
      <c r="JUE16" s="19"/>
      <c r="JUF16" s="19"/>
      <c r="JUG16" s="19"/>
      <c r="JUH16" s="19"/>
      <c r="JUI16" s="19"/>
      <c r="JUJ16" s="19"/>
      <c r="JUK16" s="19"/>
      <c r="JUL16" s="19"/>
      <c r="JUM16" s="19"/>
      <c r="JUN16" s="19"/>
      <c r="JUO16" s="19"/>
      <c r="JUP16" s="19"/>
      <c r="JUQ16" s="19"/>
      <c r="JUR16" s="19"/>
      <c r="JUS16" s="19"/>
      <c r="JUT16" s="19"/>
      <c r="JUU16" s="19"/>
      <c r="JUV16" s="19"/>
      <c r="JUW16" s="19"/>
      <c r="JUX16" s="19"/>
      <c r="JUY16" s="19"/>
      <c r="JUZ16" s="19"/>
      <c r="JVA16" s="19"/>
      <c r="JVB16" s="19"/>
      <c r="JVC16" s="19"/>
      <c r="JVD16" s="19"/>
      <c r="JVE16" s="19"/>
      <c r="JVF16" s="19"/>
      <c r="JVG16" s="19"/>
      <c r="JVH16" s="19"/>
      <c r="JVI16" s="19"/>
      <c r="JVJ16" s="19"/>
      <c r="JVK16" s="19"/>
      <c r="JVL16" s="19"/>
      <c r="JVM16" s="19"/>
      <c r="JVN16" s="19"/>
      <c r="JVO16" s="19"/>
      <c r="JVP16" s="19"/>
      <c r="JVQ16" s="19"/>
      <c r="JVR16" s="19"/>
      <c r="JVS16" s="19"/>
      <c r="JVT16" s="19"/>
      <c r="JVU16" s="19"/>
      <c r="JVV16" s="19"/>
      <c r="JVW16" s="19"/>
      <c r="JVX16" s="19"/>
      <c r="JVY16" s="19"/>
      <c r="JVZ16" s="19"/>
      <c r="JWA16" s="19"/>
      <c r="JWB16" s="19"/>
      <c r="JWC16" s="19"/>
      <c r="JWD16" s="19"/>
      <c r="JWE16" s="19"/>
      <c r="JWF16" s="19"/>
      <c r="JWG16" s="19"/>
      <c r="JWH16" s="19"/>
      <c r="JWI16" s="19"/>
      <c r="JWJ16" s="19"/>
      <c r="JWK16" s="19"/>
      <c r="JWL16" s="19"/>
      <c r="JWM16" s="19"/>
      <c r="JWN16" s="19"/>
      <c r="JWO16" s="19"/>
      <c r="JWP16" s="19"/>
      <c r="JWQ16" s="19"/>
      <c r="JWR16" s="19"/>
      <c r="JWS16" s="19"/>
      <c r="JWT16" s="19"/>
      <c r="JWU16" s="19"/>
      <c r="JWV16" s="19"/>
      <c r="JWW16" s="19"/>
      <c r="JWX16" s="19"/>
      <c r="JWY16" s="19"/>
      <c r="JWZ16" s="19"/>
      <c r="JXA16" s="19"/>
      <c r="JXB16" s="19"/>
      <c r="JXC16" s="19"/>
      <c r="JXD16" s="19"/>
      <c r="JXE16" s="19"/>
      <c r="JXF16" s="19"/>
      <c r="JXG16" s="19"/>
      <c r="JXH16" s="19"/>
      <c r="JXI16" s="19"/>
      <c r="JXJ16" s="19"/>
      <c r="JXK16" s="19"/>
      <c r="JXL16" s="19"/>
      <c r="JXM16" s="19"/>
      <c r="JXN16" s="19"/>
      <c r="JXO16" s="19"/>
      <c r="JXP16" s="19"/>
      <c r="JXQ16" s="19"/>
      <c r="JXR16" s="19"/>
      <c r="JXS16" s="19"/>
      <c r="JXT16" s="19"/>
      <c r="JXU16" s="19"/>
      <c r="JXV16" s="19"/>
      <c r="JXW16" s="19"/>
      <c r="JXX16" s="19"/>
      <c r="JXY16" s="19"/>
      <c r="JXZ16" s="19"/>
      <c r="JYA16" s="19"/>
      <c r="JYB16" s="19"/>
      <c r="JYC16" s="19"/>
      <c r="JYD16" s="19"/>
      <c r="JYE16" s="19"/>
      <c r="JYF16" s="19"/>
      <c r="JYG16" s="19"/>
      <c r="JYH16" s="19"/>
      <c r="JYI16" s="19"/>
      <c r="JYJ16" s="19"/>
      <c r="JYK16" s="19"/>
      <c r="JYL16" s="19"/>
      <c r="JYM16" s="19"/>
      <c r="JYN16" s="19"/>
      <c r="JYO16" s="19"/>
      <c r="JYP16" s="19"/>
      <c r="JYQ16" s="19"/>
      <c r="JYR16" s="19"/>
      <c r="JYS16" s="19"/>
      <c r="JYT16" s="19"/>
      <c r="JYU16" s="19"/>
      <c r="JYV16" s="19"/>
      <c r="JYW16" s="19"/>
      <c r="JYX16" s="19"/>
      <c r="JYY16" s="19"/>
      <c r="JYZ16" s="19"/>
      <c r="JZA16" s="19"/>
      <c r="JZB16" s="19"/>
      <c r="JZC16" s="19"/>
      <c r="JZD16" s="19"/>
      <c r="JZE16" s="19"/>
      <c r="JZF16" s="19"/>
      <c r="JZG16" s="19"/>
      <c r="JZH16" s="19"/>
      <c r="JZI16" s="19"/>
      <c r="JZJ16" s="19"/>
      <c r="JZK16" s="19"/>
      <c r="JZL16" s="19"/>
      <c r="JZM16" s="19"/>
      <c r="JZN16" s="19"/>
      <c r="JZO16" s="19"/>
      <c r="JZP16" s="19"/>
      <c r="JZQ16" s="19"/>
      <c r="JZR16" s="19"/>
      <c r="JZS16" s="19"/>
      <c r="JZT16" s="19"/>
      <c r="JZU16" s="19"/>
      <c r="JZV16" s="19"/>
      <c r="JZW16" s="19"/>
      <c r="JZX16" s="19"/>
      <c r="JZY16" s="19"/>
      <c r="JZZ16" s="19"/>
      <c r="KAA16" s="19"/>
      <c r="KAB16" s="19"/>
      <c r="KAC16" s="19"/>
      <c r="KAD16" s="19"/>
      <c r="KAE16" s="19"/>
      <c r="KAF16" s="19"/>
      <c r="KAG16" s="19"/>
      <c r="KAH16" s="19"/>
      <c r="KAI16" s="19"/>
      <c r="KAJ16" s="19"/>
      <c r="KAK16" s="19"/>
      <c r="KAL16" s="19"/>
      <c r="KAM16" s="19"/>
      <c r="KAN16" s="19"/>
      <c r="KAO16" s="19"/>
      <c r="KAP16" s="19"/>
      <c r="KAQ16" s="19"/>
      <c r="KAR16" s="19"/>
      <c r="KAS16" s="19"/>
      <c r="KAT16" s="19"/>
      <c r="KAU16" s="19"/>
      <c r="KAV16" s="19"/>
      <c r="KAW16" s="19"/>
      <c r="KAX16" s="19"/>
      <c r="KAY16" s="19"/>
      <c r="KAZ16" s="19"/>
      <c r="KBA16" s="19"/>
      <c r="KBB16" s="19"/>
      <c r="KBC16" s="19"/>
      <c r="KBD16" s="19"/>
      <c r="KBE16" s="19"/>
      <c r="KBF16" s="19"/>
      <c r="KBG16" s="19"/>
      <c r="KBH16" s="19"/>
      <c r="KBI16" s="19"/>
      <c r="KBJ16" s="19"/>
      <c r="KBK16" s="19"/>
      <c r="KBL16" s="19"/>
      <c r="KBM16" s="19"/>
      <c r="KBN16" s="19"/>
      <c r="KBO16" s="19"/>
      <c r="KBP16" s="19"/>
      <c r="KBQ16" s="19"/>
      <c r="KBR16" s="19"/>
      <c r="KBS16" s="19"/>
      <c r="KBT16" s="19"/>
      <c r="KBU16" s="19"/>
      <c r="KBV16" s="19"/>
      <c r="KBW16" s="19"/>
      <c r="KBX16" s="19"/>
      <c r="KBY16" s="19"/>
      <c r="KBZ16" s="19"/>
      <c r="KCA16" s="19"/>
      <c r="KCB16" s="19"/>
      <c r="KCC16" s="19"/>
      <c r="KCD16" s="19"/>
      <c r="KCE16" s="19"/>
      <c r="KCF16" s="19"/>
      <c r="KCG16" s="19"/>
      <c r="KCH16" s="19"/>
      <c r="KCI16" s="19"/>
      <c r="KCJ16" s="19"/>
      <c r="KCK16" s="19"/>
      <c r="KCL16" s="19"/>
      <c r="KCM16" s="19"/>
      <c r="KCN16" s="19"/>
      <c r="KCO16" s="19"/>
      <c r="KCP16" s="19"/>
      <c r="KCQ16" s="19"/>
      <c r="KCR16" s="19"/>
      <c r="KCS16" s="19"/>
      <c r="KCT16" s="19"/>
      <c r="KCU16" s="19"/>
      <c r="KCV16" s="19"/>
      <c r="KCW16" s="19"/>
      <c r="KCX16" s="19"/>
      <c r="KCY16" s="19"/>
      <c r="KCZ16" s="19"/>
      <c r="KDA16" s="19"/>
      <c r="KDB16" s="19"/>
      <c r="KDC16" s="19"/>
      <c r="KDD16" s="19"/>
      <c r="KDE16" s="19"/>
      <c r="KDF16" s="19"/>
      <c r="KDG16" s="19"/>
      <c r="KDH16" s="19"/>
      <c r="KDI16" s="19"/>
      <c r="KDJ16" s="19"/>
      <c r="KDK16" s="19"/>
      <c r="KDL16" s="19"/>
      <c r="KDM16" s="19"/>
      <c r="KDN16" s="19"/>
      <c r="KDO16" s="19"/>
      <c r="KDP16" s="19"/>
      <c r="KDQ16" s="19"/>
      <c r="KDR16" s="19"/>
      <c r="KDS16" s="19"/>
      <c r="KDT16" s="19"/>
      <c r="KDU16" s="19"/>
      <c r="KDV16" s="19"/>
      <c r="KDW16" s="19"/>
      <c r="KDX16" s="19"/>
      <c r="KDY16" s="19"/>
      <c r="KDZ16" s="19"/>
      <c r="KEA16" s="19"/>
      <c r="KEB16" s="19"/>
      <c r="KEC16" s="19"/>
      <c r="KED16" s="19"/>
      <c r="KEE16" s="19"/>
      <c r="KEF16" s="19"/>
      <c r="KEG16" s="19"/>
      <c r="KEH16" s="19"/>
      <c r="KEI16" s="19"/>
      <c r="KEJ16" s="19"/>
      <c r="KEK16" s="19"/>
      <c r="KEL16" s="19"/>
      <c r="KEM16" s="19"/>
      <c r="KEN16" s="19"/>
      <c r="KEO16" s="19"/>
      <c r="KEP16" s="19"/>
      <c r="KEQ16" s="19"/>
      <c r="KER16" s="19"/>
      <c r="KES16" s="19"/>
      <c r="KET16" s="19"/>
      <c r="KEU16" s="19"/>
      <c r="KEV16" s="19"/>
      <c r="KEW16" s="19"/>
      <c r="KEX16" s="19"/>
      <c r="KEY16" s="19"/>
      <c r="KEZ16" s="19"/>
      <c r="KFA16" s="19"/>
      <c r="KFB16" s="19"/>
      <c r="KFC16" s="19"/>
      <c r="KFD16" s="19"/>
      <c r="KFE16" s="19"/>
      <c r="KFF16" s="19"/>
      <c r="KFG16" s="19"/>
      <c r="KFH16" s="19"/>
      <c r="KFI16" s="19"/>
      <c r="KFJ16" s="19"/>
      <c r="KFK16" s="19"/>
      <c r="KFL16" s="19"/>
      <c r="KFM16" s="19"/>
      <c r="KFN16" s="19"/>
      <c r="KFO16" s="19"/>
      <c r="KFP16" s="19"/>
      <c r="KFQ16" s="19"/>
      <c r="KFR16" s="19"/>
      <c r="KFS16" s="19"/>
      <c r="KFT16" s="19"/>
      <c r="KFU16" s="19"/>
      <c r="KFV16" s="19"/>
      <c r="KFW16" s="19"/>
      <c r="KFX16" s="19"/>
      <c r="KFY16" s="19"/>
      <c r="KFZ16" s="19"/>
      <c r="KGA16" s="19"/>
      <c r="KGB16" s="19"/>
      <c r="KGC16" s="19"/>
      <c r="KGD16" s="19"/>
      <c r="KGE16" s="19"/>
      <c r="KGF16" s="19"/>
      <c r="KGG16" s="19"/>
      <c r="KGH16" s="19"/>
      <c r="KGI16" s="19"/>
      <c r="KGJ16" s="19"/>
      <c r="KGK16" s="19"/>
      <c r="KGL16" s="19"/>
      <c r="KGM16" s="19"/>
      <c r="KGN16" s="19"/>
      <c r="KGO16" s="19"/>
      <c r="KGP16" s="19"/>
      <c r="KGQ16" s="19"/>
      <c r="KGR16" s="19"/>
      <c r="KGS16" s="19"/>
      <c r="KGT16" s="19"/>
      <c r="KGU16" s="19"/>
      <c r="KGV16" s="19"/>
      <c r="KGW16" s="19"/>
      <c r="KGX16" s="19"/>
      <c r="KGY16" s="19"/>
      <c r="KGZ16" s="19"/>
      <c r="KHA16" s="19"/>
      <c r="KHB16" s="19"/>
      <c r="KHC16" s="19"/>
      <c r="KHD16" s="19"/>
      <c r="KHE16" s="19"/>
      <c r="KHF16" s="19"/>
      <c r="KHG16" s="19"/>
      <c r="KHH16" s="19"/>
      <c r="KHI16" s="19"/>
      <c r="KHJ16" s="19"/>
      <c r="KHK16" s="19"/>
      <c r="KHL16" s="19"/>
      <c r="KHM16" s="19"/>
      <c r="KHN16" s="19"/>
      <c r="KHO16" s="19"/>
      <c r="KHP16" s="19"/>
      <c r="KHQ16" s="19"/>
      <c r="KHR16" s="19"/>
      <c r="KHS16" s="19"/>
      <c r="KHT16" s="19"/>
      <c r="KHU16" s="19"/>
      <c r="KHV16" s="19"/>
      <c r="KHW16" s="19"/>
      <c r="KHX16" s="19"/>
      <c r="KHY16" s="19"/>
      <c r="KHZ16" s="19"/>
      <c r="KIA16" s="19"/>
      <c r="KIB16" s="19"/>
      <c r="KIC16" s="19"/>
      <c r="KID16" s="19"/>
      <c r="KIE16" s="19"/>
      <c r="KIF16" s="19"/>
      <c r="KIG16" s="19"/>
      <c r="KIH16" s="19"/>
      <c r="KII16" s="19"/>
      <c r="KIJ16" s="19"/>
      <c r="KIK16" s="19"/>
      <c r="KIL16" s="19"/>
      <c r="KIM16" s="19"/>
      <c r="KIN16" s="19"/>
      <c r="KIO16" s="19"/>
      <c r="KIP16" s="19"/>
      <c r="KIQ16" s="19"/>
      <c r="KIR16" s="19"/>
      <c r="KIS16" s="19"/>
      <c r="KIT16" s="19"/>
      <c r="KIU16" s="19"/>
      <c r="KIV16" s="19"/>
      <c r="KIW16" s="19"/>
      <c r="KIX16" s="19"/>
      <c r="KIY16" s="19"/>
      <c r="KIZ16" s="19"/>
      <c r="KJA16" s="19"/>
      <c r="KJB16" s="19"/>
      <c r="KJC16" s="19"/>
      <c r="KJD16" s="19"/>
      <c r="KJE16" s="19"/>
      <c r="KJF16" s="19"/>
      <c r="KJG16" s="19"/>
      <c r="KJH16" s="19"/>
      <c r="KJI16" s="19"/>
      <c r="KJJ16" s="19"/>
      <c r="KJK16" s="19"/>
      <c r="KJL16" s="19"/>
      <c r="KJM16" s="19"/>
      <c r="KJN16" s="19"/>
      <c r="KJO16" s="19"/>
      <c r="KJP16" s="19"/>
      <c r="KJQ16" s="19"/>
      <c r="KJR16" s="19"/>
      <c r="KJS16" s="19"/>
      <c r="KJT16" s="19"/>
      <c r="KJU16" s="19"/>
      <c r="KJV16" s="19"/>
      <c r="KJW16" s="19"/>
      <c r="KJX16" s="19"/>
      <c r="KJY16" s="19"/>
      <c r="KJZ16" s="19"/>
      <c r="KKA16" s="19"/>
      <c r="KKB16" s="19"/>
      <c r="KKC16" s="19"/>
      <c r="KKD16" s="19"/>
      <c r="KKE16" s="19"/>
      <c r="KKF16" s="19"/>
      <c r="KKG16" s="19"/>
      <c r="KKH16" s="19"/>
      <c r="KKI16" s="19"/>
      <c r="KKJ16" s="19"/>
      <c r="KKK16" s="19"/>
      <c r="KKL16" s="19"/>
      <c r="KKM16" s="19"/>
      <c r="KKN16" s="19"/>
      <c r="KKO16" s="19"/>
      <c r="KKP16" s="19"/>
      <c r="KKQ16" s="19"/>
      <c r="KKR16" s="19"/>
      <c r="KKS16" s="19"/>
      <c r="KKT16" s="19"/>
      <c r="KKU16" s="19"/>
      <c r="KKV16" s="19"/>
      <c r="KKW16" s="19"/>
      <c r="KKX16" s="19"/>
      <c r="KKY16" s="19"/>
      <c r="KKZ16" s="19"/>
      <c r="KLA16" s="19"/>
      <c r="KLB16" s="19"/>
      <c r="KLC16" s="19"/>
      <c r="KLD16" s="19"/>
      <c r="KLE16" s="19"/>
      <c r="KLF16" s="19"/>
      <c r="KLG16" s="19"/>
      <c r="KLH16" s="19"/>
      <c r="KLI16" s="19"/>
      <c r="KLJ16" s="19"/>
      <c r="KLK16" s="19"/>
      <c r="KLL16" s="19"/>
      <c r="KLM16" s="19"/>
      <c r="KLN16" s="19"/>
      <c r="KLO16" s="19"/>
      <c r="KLP16" s="19"/>
      <c r="KLQ16" s="19"/>
      <c r="KLR16" s="19"/>
      <c r="KLS16" s="19"/>
      <c r="KLT16" s="19"/>
      <c r="KLU16" s="19"/>
      <c r="KLV16" s="19"/>
      <c r="KLW16" s="19"/>
      <c r="KLX16" s="19"/>
      <c r="KLY16" s="19"/>
      <c r="KLZ16" s="19"/>
      <c r="KMA16" s="19"/>
      <c r="KMB16" s="19"/>
      <c r="KMC16" s="19"/>
      <c r="KMD16" s="19"/>
      <c r="KME16" s="19"/>
      <c r="KMF16" s="19"/>
      <c r="KMG16" s="19"/>
      <c r="KMH16" s="19"/>
      <c r="KMI16" s="19"/>
      <c r="KMJ16" s="19"/>
      <c r="KMK16" s="19"/>
      <c r="KML16" s="19"/>
      <c r="KMM16" s="19"/>
      <c r="KMN16" s="19"/>
      <c r="KMO16" s="19"/>
      <c r="KMP16" s="19"/>
      <c r="KMQ16" s="19"/>
      <c r="KMR16" s="19"/>
      <c r="KMS16" s="19"/>
      <c r="KMT16" s="19"/>
      <c r="KMU16" s="19"/>
      <c r="KMV16" s="19"/>
      <c r="KMW16" s="19"/>
      <c r="KMX16" s="19"/>
      <c r="KMY16" s="19"/>
      <c r="KMZ16" s="19"/>
      <c r="KNA16" s="19"/>
      <c r="KNB16" s="19"/>
      <c r="KNC16" s="19"/>
      <c r="KND16" s="19"/>
      <c r="KNE16" s="19"/>
      <c r="KNF16" s="19"/>
      <c r="KNG16" s="19"/>
      <c r="KNH16" s="19"/>
      <c r="KNI16" s="19"/>
      <c r="KNJ16" s="19"/>
      <c r="KNK16" s="19"/>
      <c r="KNL16" s="19"/>
      <c r="KNM16" s="19"/>
      <c r="KNN16" s="19"/>
      <c r="KNO16" s="19"/>
      <c r="KNP16" s="19"/>
      <c r="KNQ16" s="19"/>
      <c r="KNR16" s="19"/>
      <c r="KNS16" s="19"/>
      <c r="KNT16" s="19"/>
      <c r="KNU16" s="19"/>
      <c r="KNV16" s="19"/>
      <c r="KNW16" s="19"/>
      <c r="KNX16" s="19"/>
      <c r="KNY16" s="19"/>
      <c r="KNZ16" s="19"/>
      <c r="KOA16" s="19"/>
      <c r="KOB16" s="19"/>
      <c r="KOC16" s="19"/>
      <c r="KOD16" s="19"/>
      <c r="KOE16" s="19"/>
      <c r="KOF16" s="19"/>
      <c r="KOG16" s="19"/>
      <c r="KOH16" s="19"/>
      <c r="KOI16" s="19"/>
      <c r="KOJ16" s="19"/>
      <c r="KOK16" s="19"/>
      <c r="KOL16" s="19"/>
      <c r="KOM16" s="19"/>
      <c r="KON16" s="19"/>
      <c r="KOO16" s="19"/>
      <c r="KOP16" s="19"/>
      <c r="KOQ16" s="19"/>
      <c r="KOR16" s="19"/>
      <c r="KOS16" s="19"/>
      <c r="KOT16" s="19"/>
      <c r="KOU16" s="19"/>
      <c r="KOV16" s="19"/>
      <c r="KOW16" s="19"/>
      <c r="KOX16" s="19"/>
      <c r="KOY16" s="19"/>
      <c r="KOZ16" s="19"/>
      <c r="KPA16" s="19"/>
      <c r="KPB16" s="19"/>
      <c r="KPC16" s="19"/>
      <c r="KPD16" s="19"/>
      <c r="KPE16" s="19"/>
      <c r="KPF16" s="19"/>
      <c r="KPG16" s="19"/>
      <c r="KPH16" s="19"/>
      <c r="KPI16" s="19"/>
      <c r="KPJ16" s="19"/>
      <c r="KPK16" s="19"/>
      <c r="KPL16" s="19"/>
      <c r="KPM16" s="19"/>
      <c r="KPN16" s="19"/>
      <c r="KPO16" s="19"/>
      <c r="KPP16" s="19"/>
      <c r="KPQ16" s="19"/>
      <c r="KPR16" s="19"/>
      <c r="KPS16" s="19"/>
      <c r="KPT16" s="19"/>
      <c r="KPU16" s="19"/>
      <c r="KPV16" s="19"/>
      <c r="KPW16" s="19"/>
      <c r="KPX16" s="19"/>
      <c r="KPY16" s="19"/>
      <c r="KPZ16" s="19"/>
      <c r="KQA16" s="19"/>
      <c r="KQB16" s="19"/>
      <c r="KQC16" s="19"/>
      <c r="KQD16" s="19"/>
      <c r="KQE16" s="19"/>
      <c r="KQF16" s="19"/>
      <c r="KQG16" s="19"/>
      <c r="KQH16" s="19"/>
      <c r="KQI16" s="19"/>
      <c r="KQJ16" s="19"/>
      <c r="KQK16" s="19"/>
      <c r="KQL16" s="19"/>
      <c r="KQM16" s="19"/>
      <c r="KQN16" s="19"/>
      <c r="KQO16" s="19"/>
      <c r="KQP16" s="19"/>
      <c r="KQQ16" s="19"/>
      <c r="KQR16" s="19"/>
      <c r="KQS16" s="19"/>
      <c r="KQT16" s="19"/>
      <c r="KQU16" s="19"/>
      <c r="KQV16" s="19"/>
      <c r="KQW16" s="19"/>
      <c r="KQX16" s="19"/>
      <c r="KQY16" s="19"/>
      <c r="KQZ16" s="19"/>
      <c r="KRA16" s="19"/>
      <c r="KRB16" s="19"/>
      <c r="KRC16" s="19"/>
      <c r="KRD16" s="19"/>
      <c r="KRE16" s="19"/>
      <c r="KRF16" s="19"/>
      <c r="KRG16" s="19"/>
      <c r="KRH16" s="19"/>
      <c r="KRI16" s="19"/>
      <c r="KRJ16" s="19"/>
      <c r="KRK16" s="19"/>
      <c r="KRL16" s="19"/>
      <c r="KRM16" s="19"/>
      <c r="KRN16" s="19"/>
      <c r="KRO16" s="19"/>
      <c r="KRP16" s="19"/>
      <c r="KRQ16" s="19"/>
      <c r="KRR16" s="19"/>
      <c r="KRS16" s="19"/>
      <c r="KRT16" s="19"/>
      <c r="KRU16" s="19"/>
      <c r="KRV16" s="19"/>
      <c r="KRW16" s="19"/>
      <c r="KRX16" s="19"/>
      <c r="KRY16" s="19"/>
      <c r="KRZ16" s="19"/>
      <c r="KSA16" s="19"/>
      <c r="KSB16" s="19"/>
      <c r="KSC16" s="19"/>
      <c r="KSD16" s="19"/>
      <c r="KSE16" s="19"/>
      <c r="KSF16" s="19"/>
      <c r="KSG16" s="19"/>
      <c r="KSH16" s="19"/>
      <c r="KSI16" s="19"/>
      <c r="KSJ16" s="19"/>
      <c r="KSK16" s="19"/>
      <c r="KSL16" s="19"/>
      <c r="KSM16" s="19"/>
      <c r="KSN16" s="19"/>
      <c r="KSO16" s="19"/>
      <c r="KSP16" s="19"/>
      <c r="KSQ16" s="19"/>
      <c r="KSR16" s="19"/>
      <c r="KSS16" s="19"/>
      <c r="KST16" s="19"/>
      <c r="KSU16" s="19"/>
      <c r="KSV16" s="19"/>
      <c r="KSW16" s="19"/>
      <c r="KSX16" s="19"/>
      <c r="KSY16" s="19"/>
      <c r="KSZ16" s="19"/>
      <c r="KTA16" s="19"/>
      <c r="KTB16" s="19"/>
      <c r="KTC16" s="19"/>
      <c r="KTD16" s="19"/>
      <c r="KTE16" s="19"/>
      <c r="KTF16" s="19"/>
      <c r="KTG16" s="19"/>
      <c r="KTH16" s="19"/>
      <c r="KTI16" s="19"/>
      <c r="KTJ16" s="19"/>
      <c r="KTK16" s="19"/>
      <c r="KTL16" s="19"/>
      <c r="KTM16" s="19"/>
      <c r="KTN16" s="19"/>
      <c r="KTO16" s="19"/>
      <c r="KTP16" s="19"/>
      <c r="KTQ16" s="19"/>
      <c r="KTR16" s="19"/>
      <c r="KTS16" s="19"/>
      <c r="KTT16" s="19"/>
      <c r="KTU16" s="19"/>
      <c r="KTV16" s="19"/>
      <c r="KTW16" s="19"/>
      <c r="KTX16" s="19"/>
      <c r="KTY16" s="19"/>
      <c r="KTZ16" s="19"/>
      <c r="KUA16" s="19"/>
      <c r="KUB16" s="19"/>
      <c r="KUC16" s="19"/>
      <c r="KUD16" s="19"/>
      <c r="KUE16" s="19"/>
      <c r="KUF16" s="19"/>
      <c r="KUG16" s="19"/>
      <c r="KUH16" s="19"/>
      <c r="KUI16" s="19"/>
      <c r="KUJ16" s="19"/>
      <c r="KUK16" s="19"/>
      <c r="KUL16" s="19"/>
      <c r="KUM16" s="19"/>
      <c r="KUN16" s="19"/>
      <c r="KUO16" s="19"/>
      <c r="KUP16" s="19"/>
      <c r="KUQ16" s="19"/>
      <c r="KUR16" s="19"/>
      <c r="KUS16" s="19"/>
      <c r="KUT16" s="19"/>
      <c r="KUU16" s="19"/>
      <c r="KUV16" s="19"/>
      <c r="KUW16" s="19"/>
      <c r="KUX16" s="19"/>
      <c r="KUY16" s="19"/>
      <c r="KUZ16" s="19"/>
      <c r="KVA16" s="19"/>
      <c r="KVB16" s="19"/>
      <c r="KVC16" s="19"/>
      <c r="KVD16" s="19"/>
      <c r="KVE16" s="19"/>
      <c r="KVF16" s="19"/>
      <c r="KVG16" s="19"/>
      <c r="KVH16" s="19"/>
      <c r="KVI16" s="19"/>
      <c r="KVJ16" s="19"/>
      <c r="KVK16" s="19"/>
      <c r="KVL16" s="19"/>
      <c r="KVM16" s="19"/>
      <c r="KVN16" s="19"/>
      <c r="KVO16" s="19"/>
      <c r="KVP16" s="19"/>
      <c r="KVQ16" s="19"/>
      <c r="KVR16" s="19"/>
      <c r="KVS16" s="19"/>
      <c r="KVT16" s="19"/>
      <c r="KVU16" s="19"/>
      <c r="KVV16" s="19"/>
      <c r="KVW16" s="19"/>
      <c r="KVX16" s="19"/>
      <c r="KVY16" s="19"/>
      <c r="KVZ16" s="19"/>
      <c r="KWA16" s="19"/>
      <c r="KWB16" s="19"/>
      <c r="KWC16" s="19"/>
      <c r="KWD16" s="19"/>
      <c r="KWE16" s="19"/>
      <c r="KWF16" s="19"/>
      <c r="KWG16" s="19"/>
      <c r="KWH16" s="19"/>
      <c r="KWI16" s="19"/>
      <c r="KWJ16" s="19"/>
      <c r="KWK16" s="19"/>
      <c r="KWL16" s="19"/>
      <c r="KWM16" s="19"/>
      <c r="KWN16" s="19"/>
      <c r="KWO16" s="19"/>
      <c r="KWP16" s="19"/>
      <c r="KWQ16" s="19"/>
      <c r="KWR16" s="19"/>
      <c r="KWS16" s="19"/>
      <c r="KWT16" s="19"/>
      <c r="KWU16" s="19"/>
      <c r="KWV16" s="19"/>
      <c r="KWW16" s="19"/>
      <c r="KWX16" s="19"/>
      <c r="KWY16" s="19"/>
      <c r="KWZ16" s="19"/>
      <c r="KXA16" s="19"/>
      <c r="KXB16" s="19"/>
      <c r="KXC16" s="19"/>
      <c r="KXD16" s="19"/>
      <c r="KXE16" s="19"/>
      <c r="KXF16" s="19"/>
      <c r="KXG16" s="19"/>
      <c r="KXH16" s="19"/>
      <c r="KXI16" s="19"/>
      <c r="KXJ16" s="19"/>
      <c r="KXK16" s="19"/>
      <c r="KXL16" s="19"/>
      <c r="KXM16" s="19"/>
      <c r="KXN16" s="19"/>
      <c r="KXO16" s="19"/>
      <c r="KXP16" s="19"/>
      <c r="KXQ16" s="19"/>
      <c r="KXR16" s="19"/>
      <c r="KXS16" s="19"/>
      <c r="KXT16" s="19"/>
      <c r="KXU16" s="19"/>
      <c r="KXV16" s="19"/>
      <c r="KXW16" s="19"/>
      <c r="KXX16" s="19"/>
      <c r="KXY16" s="19"/>
      <c r="KXZ16" s="19"/>
      <c r="KYA16" s="19"/>
      <c r="KYB16" s="19"/>
      <c r="KYC16" s="19"/>
      <c r="KYD16" s="19"/>
      <c r="KYE16" s="19"/>
      <c r="KYF16" s="19"/>
      <c r="KYG16" s="19"/>
      <c r="KYH16" s="19"/>
      <c r="KYI16" s="19"/>
      <c r="KYJ16" s="19"/>
      <c r="KYK16" s="19"/>
      <c r="KYL16" s="19"/>
      <c r="KYM16" s="19"/>
      <c r="KYN16" s="19"/>
      <c r="KYO16" s="19"/>
      <c r="KYP16" s="19"/>
      <c r="KYQ16" s="19"/>
      <c r="KYR16" s="19"/>
      <c r="KYS16" s="19"/>
      <c r="KYT16" s="19"/>
      <c r="KYU16" s="19"/>
      <c r="KYV16" s="19"/>
      <c r="KYW16" s="19"/>
      <c r="KYX16" s="19"/>
      <c r="KYY16" s="19"/>
      <c r="KYZ16" s="19"/>
      <c r="KZA16" s="19"/>
      <c r="KZB16" s="19"/>
      <c r="KZC16" s="19"/>
      <c r="KZD16" s="19"/>
      <c r="KZE16" s="19"/>
      <c r="KZF16" s="19"/>
      <c r="KZG16" s="19"/>
      <c r="KZH16" s="19"/>
      <c r="KZI16" s="19"/>
      <c r="KZJ16" s="19"/>
      <c r="KZK16" s="19"/>
      <c r="KZL16" s="19"/>
      <c r="KZM16" s="19"/>
      <c r="KZN16" s="19"/>
      <c r="KZO16" s="19"/>
      <c r="KZP16" s="19"/>
      <c r="KZQ16" s="19"/>
      <c r="KZR16" s="19"/>
      <c r="KZS16" s="19"/>
      <c r="KZT16" s="19"/>
      <c r="KZU16" s="19"/>
      <c r="KZV16" s="19"/>
      <c r="KZW16" s="19"/>
      <c r="KZX16" s="19"/>
      <c r="KZY16" s="19"/>
      <c r="KZZ16" s="19"/>
      <c r="LAA16" s="19"/>
      <c r="LAB16" s="19"/>
      <c r="LAC16" s="19"/>
      <c r="LAD16" s="19"/>
      <c r="LAE16" s="19"/>
      <c r="LAF16" s="19"/>
      <c r="LAG16" s="19"/>
      <c r="LAH16" s="19"/>
      <c r="LAI16" s="19"/>
      <c r="LAJ16" s="19"/>
      <c r="LAK16" s="19"/>
      <c r="LAL16" s="19"/>
      <c r="LAM16" s="19"/>
      <c r="LAN16" s="19"/>
      <c r="LAO16" s="19"/>
      <c r="LAP16" s="19"/>
      <c r="LAQ16" s="19"/>
      <c r="LAR16" s="19"/>
      <c r="LAS16" s="19"/>
      <c r="LAT16" s="19"/>
      <c r="LAU16" s="19"/>
      <c r="LAV16" s="19"/>
      <c r="LAW16" s="19"/>
      <c r="LAX16" s="19"/>
      <c r="LAY16" s="19"/>
      <c r="LAZ16" s="19"/>
      <c r="LBA16" s="19"/>
      <c r="LBB16" s="19"/>
      <c r="LBC16" s="19"/>
      <c r="LBD16" s="19"/>
      <c r="LBE16" s="19"/>
      <c r="LBF16" s="19"/>
      <c r="LBG16" s="19"/>
      <c r="LBH16" s="19"/>
      <c r="LBI16" s="19"/>
      <c r="LBJ16" s="19"/>
      <c r="LBK16" s="19"/>
      <c r="LBL16" s="19"/>
      <c r="LBM16" s="19"/>
      <c r="LBN16" s="19"/>
      <c r="LBO16" s="19"/>
      <c r="LBP16" s="19"/>
      <c r="LBQ16" s="19"/>
      <c r="LBR16" s="19"/>
      <c r="LBS16" s="19"/>
      <c r="LBT16" s="19"/>
      <c r="LBU16" s="19"/>
      <c r="LBV16" s="19"/>
      <c r="LBW16" s="19"/>
      <c r="LBX16" s="19"/>
      <c r="LBY16" s="19"/>
      <c r="LBZ16" s="19"/>
      <c r="LCA16" s="19"/>
      <c r="LCB16" s="19"/>
      <c r="LCC16" s="19"/>
      <c r="LCD16" s="19"/>
      <c r="LCE16" s="19"/>
      <c r="LCF16" s="19"/>
      <c r="LCG16" s="19"/>
      <c r="LCH16" s="19"/>
      <c r="LCI16" s="19"/>
      <c r="LCJ16" s="19"/>
      <c r="LCK16" s="19"/>
      <c r="LCL16" s="19"/>
      <c r="LCM16" s="19"/>
      <c r="LCN16" s="19"/>
      <c r="LCO16" s="19"/>
      <c r="LCP16" s="19"/>
      <c r="LCQ16" s="19"/>
      <c r="LCR16" s="19"/>
      <c r="LCS16" s="19"/>
      <c r="LCT16" s="19"/>
      <c r="LCU16" s="19"/>
      <c r="LCV16" s="19"/>
      <c r="LCW16" s="19"/>
      <c r="LCX16" s="19"/>
      <c r="LCY16" s="19"/>
      <c r="LCZ16" s="19"/>
      <c r="LDA16" s="19"/>
      <c r="LDB16" s="19"/>
      <c r="LDC16" s="19"/>
      <c r="LDD16" s="19"/>
      <c r="LDE16" s="19"/>
      <c r="LDF16" s="19"/>
      <c r="LDG16" s="19"/>
      <c r="LDH16" s="19"/>
      <c r="LDI16" s="19"/>
      <c r="LDJ16" s="19"/>
      <c r="LDK16" s="19"/>
      <c r="LDL16" s="19"/>
      <c r="LDM16" s="19"/>
      <c r="LDN16" s="19"/>
      <c r="LDO16" s="19"/>
      <c r="LDP16" s="19"/>
      <c r="LDQ16" s="19"/>
      <c r="LDR16" s="19"/>
      <c r="LDS16" s="19"/>
      <c r="LDT16" s="19"/>
      <c r="LDU16" s="19"/>
      <c r="LDV16" s="19"/>
      <c r="LDW16" s="19"/>
      <c r="LDX16" s="19"/>
      <c r="LDY16" s="19"/>
      <c r="LDZ16" s="19"/>
      <c r="LEA16" s="19"/>
      <c r="LEB16" s="19"/>
      <c r="LEC16" s="19"/>
      <c r="LED16" s="19"/>
      <c r="LEE16" s="19"/>
      <c r="LEF16" s="19"/>
      <c r="LEG16" s="19"/>
      <c r="LEH16" s="19"/>
      <c r="LEI16" s="19"/>
      <c r="LEJ16" s="19"/>
      <c r="LEK16" s="19"/>
      <c r="LEL16" s="19"/>
      <c r="LEM16" s="19"/>
      <c r="LEN16" s="19"/>
      <c r="LEO16" s="19"/>
      <c r="LEP16" s="19"/>
      <c r="LEQ16" s="19"/>
      <c r="LER16" s="19"/>
      <c r="LES16" s="19"/>
      <c r="LET16" s="19"/>
      <c r="LEU16" s="19"/>
      <c r="LEV16" s="19"/>
      <c r="LEW16" s="19"/>
      <c r="LEX16" s="19"/>
      <c r="LEY16" s="19"/>
      <c r="LEZ16" s="19"/>
      <c r="LFA16" s="19"/>
      <c r="LFB16" s="19"/>
      <c r="LFC16" s="19"/>
      <c r="LFD16" s="19"/>
      <c r="LFE16" s="19"/>
      <c r="LFF16" s="19"/>
      <c r="LFG16" s="19"/>
      <c r="LFH16" s="19"/>
      <c r="LFI16" s="19"/>
      <c r="LFJ16" s="19"/>
      <c r="LFK16" s="19"/>
      <c r="LFL16" s="19"/>
      <c r="LFM16" s="19"/>
      <c r="LFN16" s="19"/>
      <c r="LFO16" s="19"/>
      <c r="LFP16" s="19"/>
      <c r="LFQ16" s="19"/>
      <c r="LFR16" s="19"/>
      <c r="LFS16" s="19"/>
      <c r="LFT16" s="19"/>
      <c r="LFU16" s="19"/>
      <c r="LFV16" s="19"/>
      <c r="LFW16" s="19"/>
      <c r="LFX16" s="19"/>
      <c r="LFY16" s="19"/>
      <c r="LFZ16" s="19"/>
      <c r="LGA16" s="19"/>
      <c r="LGB16" s="19"/>
      <c r="LGC16" s="19"/>
      <c r="LGD16" s="19"/>
      <c r="LGE16" s="19"/>
      <c r="LGF16" s="19"/>
      <c r="LGG16" s="19"/>
      <c r="LGH16" s="19"/>
      <c r="LGI16" s="19"/>
      <c r="LGJ16" s="19"/>
      <c r="LGK16" s="19"/>
      <c r="LGL16" s="19"/>
      <c r="LGM16" s="19"/>
      <c r="LGN16" s="19"/>
      <c r="LGO16" s="19"/>
      <c r="LGP16" s="19"/>
      <c r="LGQ16" s="19"/>
      <c r="LGR16" s="19"/>
      <c r="LGS16" s="19"/>
      <c r="LGT16" s="19"/>
      <c r="LGU16" s="19"/>
      <c r="LGV16" s="19"/>
      <c r="LGW16" s="19"/>
      <c r="LGX16" s="19"/>
      <c r="LGY16" s="19"/>
      <c r="LGZ16" s="19"/>
      <c r="LHA16" s="19"/>
      <c r="LHB16" s="19"/>
      <c r="LHC16" s="19"/>
      <c r="LHD16" s="19"/>
      <c r="LHE16" s="19"/>
      <c r="LHF16" s="19"/>
      <c r="LHG16" s="19"/>
      <c r="LHH16" s="19"/>
      <c r="LHI16" s="19"/>
      <c r="LHJ16" s="19"/>
      <c r="LHK16" s="19"/>
      <c r="LHL16" s="19"/>
      <c r="LHM16" s="19"/>
      <c r="LHN16" s="19"/>
      <c r="LHO16" s="19"/>
      <c r="LHP16" s="19"/>
      <c r="LHQ16" s="19"/>
      <c r="LHR16" s="19"/>
      <c r="LHS16" s="19"/>
      <c r="LHT16" s="19"/>
      <c r="LHU16" s="19"/>
      <c r="LHV16" s="19"/>
      <c r="LHW16" s="19"/>
      <c r="LHX16" s="19"/>
      <c r="LHY16" s="19"/>
      <c r="LHZ16" s="19"/>
      <c r="LIA16" s="19"/>
      <c r="LIB16" s="19"/>
      <c r="LIC16" s="19"/>
      <c r="LID16" s="19"/>
      <c r="LIE16" s="19"/>
      <c r="LIF16" s="19"/>
      <c r="LIG16" s="19"/>
      <c r="LIH16" s="19"/>
      <c r="LII16" s="19"/>
      <c r="LIJ16" s="19"/>
      <c r="LIK16" s="19"/>
      <c r="LIL16" s="19"/>
      <c r="LIM16" s="19"/>
      <c r="LIN16" s="19"/>
      <c r="LIO16" s="19"/>
      <c r="LIP16" s="19"/>
      <c r="LIQ16" s="19"/>
      <c r="LIR16" s="19"/>
      <c r="LIS16" s="19"/>
      <c r="LIT16" s="19"/>
      <c r="LIU16" s="19"/>
      <c r="LIV16" s="19"/>
      <c r="LIW16" s="19"/>
      <c r="LIX16" s="19"/>
      <c r="LIY16" s="19"/>
      <c r="LIZ16" s="19"/>
      <c r="LJA16" s="19"/>
      <c r="LJB16" s="19"/>
      <c r="LJC16" s="19"/>
      <c r="LJD16" s="19"/>
      <c r="LJE16" s="19"/>
      <c r="LJF16" s="19"/>
      <c r="LJG16" s="19"/>
      <c r="LJH16" s="19"/>
      <c r="LJI16" s="19"/>
      <c r="LJJ16" s="19"/>
      <c r="LJK16" s="19"/>
      <c r="LJL16" s="19"/>
      <c r="LJM16" s="19"/>
      <c r="LJN16" s="19"/>
      <c r="LJO16" s="19"/>
      <c r="LJP16" s="19"/>
      <c r="LJQ16" s="19"/>
      <c r="LJR16" s="19"/>
      <c r="LJS16" s="19"/>
      <c r="LJT16" s="19"/>
      <c r="LJU16" s="19"/>
      <c r="LJV16" s="19"/>
      <c r="LJW16" s="19"/>
      <c r="LJX16" s="19"/>
      <c r="LJY16" s="19"/>
      <c r="LJZ16" s="19"/>
      <c r="LKA16" s="19"/>
      <c r="LKB16" s="19"/>
      <c r="LKC16" s="19"/>
      <c r="LKD16" s="19"/>
      <c r="LKE16" s="19"/>
      <c r="LKF16" s="19"/>
      <c r="LKG16" s="19"/>
      <c r="LKH16" s="19"/>
      <c r="LKI16" s="19"/>
      <c r="LKJ16" s="19"/>
      <c r="LKK16" s="19"/>
      <c r="LKL16" s="19"/>
      <c r="LKM16" s="19"/>
      <c r="LKN16" s="19"/>
      <c r="LKO16" s="19"/>
      <c r="LKP16" s="19"/>
      <c r="LKQ16" s="19"/>
      <c r="LKR16" s="19"/>
      <c r="LKS16" s="19"/>
      <c r="LKT16" s="19"/>
      <c r="LKU16" s="19"/>
      <c r="LKV16" s="19"/>
      <c r="LKW16" s="19"/>
      <c r="LKX16" s="19"/>
      <c r="LKY16" s="19"/>
      <c r="LKZ16" s="19"/>
      <c r="LLA16" s="19"/>
      <c r="LLB16" s="19"/>
      <c r="LLC16" s="19"/>
      <c r="LLD16" s="19"/>
      <c r="LLE16" s="19"/>
      <c r="LLF16" s="19"/>
      <c r="LLG16" s="19"/>
      <c r="LLH16" s="19"/>
      <c r="LLI16" s="19"/>
      <c r="LLJ16" s="19"/>
      <c r="LLK16" s="19"/>
      <c r="LLL16" s="19"/>
      <c r="LLM16" s="19"/>
      <c r="LLN16" s="19"/>
      <c r="LLO16" s="19"/>
      <c r="LLP16" s="19"/>
      <c r="LLQ16" s="19"/>
      <c r="LLR16" s="19"/>
      <c r="LLS16" s="19"/>
      <c r="LLT16" s="19"/>
      <c r="LLU16" s="19"/>
      <c r="LLV16" s="19"/>
      <c r="LLW16" s="19"/>
      <c r="LLX16" s="19"/>
      <c r="LLY16" s="19"/>
      <c r="LLZ16" s="19"/>
      <c r="LMA16" s="19"/>
      <c r="LMB16" s="19"/>
      <c r="LMC16" s="19"/>
      <c r="LMD16" s="19"/>
      <c r="LME16" s="19"/>
      <c r="LMF16" s="19"/>
      <c r="LMG16" s="19"/>
      <c r="LMH16" s="19"/>
      <c r="LMI16" s="19"/>
      <c r="LMJ16" s="19"/>
      <c r="LMK16" s="19"/>
      <c r="LML16" s="19"/>
      <c r="LMM16" s="19"/>
      <c r="LMN16" s="19"/>
      <c r="LMO16" s="19"/>
      <c r="LMP16" s="19"/>
      <c r="LMQ16" s="19"/>
      <c r="LMR16" s="19"/>
      <c r="LMS16" s="19"/>
      <c r="LMT16" s="19"/>
      <c r="LMU16" s="19"/>
      <c r="LMV16" s="19"/>
      <c r="LMW16" s="19"/>
      <c r="LMX16" s="19"/>
      <c r="LMY16" s="19"/>
      <c r="LMZ16" s="19"/>
      <c r="LNA16" s="19"/>
      <c r="LNB16" s="19"/>
      <c r="LNC16" s="19"/>
      <c r="LND16" s="19"/>
      <c r="LNE16" s="19"/>
      <c r="LNF16" s="19"/>
      <c r="LNG16" s="19"/>
      <c r="LNH16" s="19"/>
      <c r="LNI16" s="19"/>
      <c r="LNJ16" s="19"/>
      <c r="LNK16" s="19"/>
      <c r="LNL16" s="19"/>
      <c r="LNM16" s="19"/>
      <c r="LNN16" s="19"/>
      <c r="LNO16" s="19"/>
      <c r="LNP16" s="19"/>
      <c r="LNQ16" s="19"/>
      <c r="LNR16" s="19"/>
      <c r="LNS16" s="19"/>
      <c r="LNT16" s="19"/>
      <c r="LNU16" s="19"/>
      <c r="LNV16" s="19"/>
      <c r="LNW16" s="19"/>
      <c r="LNX16" s="19"/>
      <c r="LNY16" s="19"/>
      <c r="LNZ16" s="19"/>
      <c r="LOA16" s="19"/>
      <c r="LOB16" s="19"/>
      <c r="LOC16" s="19"/>
      <c r="LOD16" s="19"/>
      <c r="LOE16" s="19"/>
      <c r="LOF16" s="19"/>
      <c r="LOG16" s="19"/>
      <c r="LOH16" s="19"/>
      <c r="LOI16" s="19"/>
      <c r="LOJ16" s="19"/>
      <c r="LOK16" s="19"/>
      <c r="LOL16" s="19"/>
      <c r="LOM16" s="19"/>
      <c r="LON16" s="19"/>
      <c r="LOO16" s="19"/>
      <c r="LOP16" s="19"/>
      <c r="LOQ16" s="19"/>
      <c r="LOR16" s="19"/>
      <c r="LOS16" s="19"/>
      <c r="LOT16" s="19"/>
      <c r="LOU16" s="19"/>
      <c r="LOV16" s="19"/>
      <c r="LOW16" s="19"/>
      <c r="LOX16" s="19"/>
      <c r="LOY16" s="19"/>
      <c r="LOZ16" s="19"/>
      <c r="LPA16" s="19"/>
      <c r="LPB16" s="19"/>
      <c r="LPC16" s="19"/>
      <c r="LPD16" s="19"/>
      <c r="LPE16" s="19"/>
      <c r="LPF16" s="19"/>
      <c r="LPG16" s="19"/>
      <c r="LPH16" s="19"/>
      <c r="LPI16" s="19"/>
      <c r="LPJ16" s="19"/>
      <c r="LPK16" s="19"/>
      <c r="LPL16" s="19"/>
      <c r="LPM16" s="19"/>
      <c r="LPN16" s="19"/>
      <c r="LPO16" s="19"/>
      <c r="LPP16" s="19"/>
      <c r="LPQ16" s="19"/>
      <c r="LPR16" s="19"/>
      <c r="LPS16" s="19"/>
      <c r="LPT16" s="19"/>
      <c r="LPU16" s="19"/>
      <c r="LPV16" s="19"/>
      <c r="LPW16" s="19"/>
      <c r="LPX16" s="19"/>
      <c r="LPY16" s="19"/>
      <c r="LPZ16" s="19"/>
      <c r="LQA16" s="19"/>
      <c r="LQB16" s="19"/>
      <c r="LQC16" s="19"/>
      <c r="LQD16" s="19"/>
      <c r="LQE16" s="19"/>
      <c r="LQF16" s="19"/>
      <c r="LQG16" s="19"/>
      <c r="LQH16" s="19"/>
      <c r="LQI16" s="19"/>
      <c r="LQJ16" s="19"/>
      <c r="LQK16" s="19"/>
      <c r="LQL16" s="19"/>
      <c r="LQM16" s="19"/>
      <c r="LQN16" s="19"/>
      <c r="LQO16" s="19"/>
      <c r="LQP16" s="19"/>
      <c r="LQQ16" s="19"/>
      <c r="LQR16" s="19"/>
      <c r="LQS16" s="19"/>
      <c r="LQT16" s="19"/>
      <c r="LQU16" s="19"/>
      <c r="LQV16" s="19"/>
      <c r="LQW16" s="19"/>
      <c r="LQX16" s="19"/>
      <c r="LQY16" s="19"/>
      <c r="LQZ16" s="19"/>
      <c r="LRA16" s="19"/>
      <c r="LRB16" s="19"/>
      <c r="LRC16" s="19"/>
      <c r="LRD16" s="19"/>
      <c r="LRE16" s="19"/>
      <c r="LRF16" s="19"/>
      <c r="LRG16" s="19"/>
      <c r="LRH16" s="19"/>
      <c r="LRI16" s="19"/>
      <c r="LRJ16" s="19"/>
      <c r="LRK16" s="19"/>
      <c r="LRL16" s="19"/>
      <c r="LRM16" s="19"/>
      <c r="LRN16" s="19"/>
      <c r="LRO16" s="19"/>
      <c r="LRP16" s="19"/>
      <c r="LRQ16" s="19"/>
      <c r="LRR16" s="19"/>
      <c r="LRS16" s="19"/>
      <c r="LRT16" s="19"/>
      <c r="LRU16" s="19"/>
      <c r="LRV16" s="19"/>
      <c r="LRW16" s="19"/>
      <c r="LRX16" s="19"/>
      <c r="LRY16" s="19"/>
      <c r="LRZ16" s="19"/>
      <c r="LSA16" s="19"/>
      <c r="LSB16" s="19"/>
      <c r="LSC16" s="19"/>
      <c r="LSD16" s="19"/>
      <c r="LSE16" s="19"/>
      <c r="LSF16" s="19"/>
      <c r="LSG16" s="19"/>
      <c r="LSH16" s="19"/>
      <c r="LSI16" s="19"/>
      <c r="LSJ16" s="19"/>
      <c r="LSK16" s="19"/>
      <c r="LSL16" s="19"/>
      <c r="LSM16" s="19"/>
      <c r="LSN16" s="19"/>
      <c r="LSO16" s="19"/>
      <c r="LSP16" s="19"/>
      <c r="LSQ16" s="19"/>
      <c r="LSR16" s="19"/>
      <c r="LSS16" s="19"/>
      <c r="LST16" s="19"/>
      <c r="LSU16" s="19"/>
      <c r="LSV16" s="19"/>
      <c r="LSW16" s="19"/>
      <c r="LSX16" s="19"/>
      <c r="LSY16" s="19"/>
      <c r="LSZ16" s="19"/>
      <c r="LTA16" s="19"/>
      <c r="LTB16" s="19"/>
      <c r="LTC16" s="19"/>
      <c r="LTD16" s="19"/>
      <c r="LTE16" s="19"/>
      <c r="LTF16" s="19"/>
      <c r="LTG16" s="19"/>
      <c r="LTH16" s="19"/>
      <c r="LTI16" s="19"/>
      <c r="LTJ16" s="19"/>
      <c r="LTK16" s="19"/>
      <c r="LTL16" s="19"/>
      <c r="LTM16" s="19"/>
      <c r="LTN16" s="19"/>
      <c r="LTO16" s="19"/>
      <c r="LTP16" s="19"/>
      <c r="LTQ16" s="19"/>
      <c r="LTR16" s="19"/>
      <c r="LTS16" s="19"/>
      <c r="LTT16" s="19"/>
      <c r="LTU16" s="19"/>
      <c r="LTV16" s="19"/>
      <c r="LTW16" s="19"/>
      <c r="LTX16" s="19"/>
      <c r="LTY16" s="19"/>
      <c r="LTZ16" s="19"/>
      <c r="LUA16" s="19"/>
      <c r="LUB16" s="19"/>
      <c r="LUC16" s="19"/>
      <c r="LUD16" s="19"/>
      <c r="LUE16" s="19"/>
      <c r="LUF16" s="19"/>
      <c r="LUG16" s="19"/>
      <c r="LUH16" s="19"/>
      <c r="LUI16" s="19"/>
      <c r="LUJ16" s="19"/>
      <c r="LUK16" s="19"/>
      <c r="LUL16" s="19"/>
      <c r="LUM16" s="19"/>
      <c r="LUN16" s="19"/>
      <c r="LUO16" s="19"/>
      <c r="LUP16" s="19"/>
      <c r="LUQ16" s="19"/>
      <c r="LUR16" s="19"/>
      <c r="LUS16" s="19"/>
      <c r="LUT16" s="19"/>
      <c r="LUU16" s="19"/>
      <c r="LUV16" s="19"/>
      <c r="LUW16" s="19"/>
      <c r="LUX16" s="19"/>
      <c r="LUY16" s="19"/>
      <c r="LUZ16" s="19"/>
      <c r="LVA16" s="19"/>
      <c r="LVB16" s="19"/>
      <c r="LVC16" s="19"/>
      <c r="LVD16" s="19"/>
      <c r="LVE16" s="19"/>
      <c r="LVF16" s="19"/>
      <c r="LVG16" s="19"/>
      <c r="LVH16" s="19"/>
      <c r="LVI16" s="19"/>
      <c r="LVJ16" s="19"/>
      <c r="LVK16" s="19"/>
      <c r="LVL16" s="19"/>
      <c r="LVM16" s="19"/>
      <c r="LVN16" s="19"/>
      <c r="LVO16" s="19"/>
      <c r="LVP16" s="19"/>
      <c r="LVQ16" s="19"/>
      <c r="LVR16" s="19"/>
      <c r="LVS16" s="19"/>
      <c r="LVT16" s="19"/>
      <c r="LVU16" s="19"/>
      <c r="LVV16" s="19"/>
      <c r="LVW16" s="19"/>
      <c r="LVX16" s="19"/>
      <c r="LVY16" s="19"/>
      <c r="LVZ16" s="19"/>
      <c r="LWA16" s="19"/>
      <c r="LWB16" s="19"/>
      <c r="LWC16" s="19"/>
      <c r="LWD16" s="19"/>
      <c r="LWE16" s="19"/>
      <c r="LWF16" s="19"/>
      <c r="LWG16" s="19"/>
      <c r="LWH16" s="19"/>
      <c r="LWI16" s="19"/>
      <c r="LWJ16" s="19"/>
      <c r="LWK16" s="19"/>
      <c r="LWL16" s="19"/>
      <c r="LWM16" s="19"/>
      <c r="LWN16" s="19"/>
      <c r="LWO16" s="19"/>
      <c r="LWP16" s="19"/>
      <c r="LWQ16" s="19"/>
      <c r="LWR16" s="19"/>
      <c r="LWS16" s="19"/>
      <c r="LWT16" s="19"/>
      <c r="LWU16" s="19"/>
      <c r="LWV16" s="19"/>
      <c r="LWW16" s="19"/>
      <c r="LWX16" s="19"/>
      <c r="LWY16" s="19"/>
      <c r="LWZ16" s="19"/>
      <c r="LXA16" s="19"/>
      <c r="LXB16" s="19"/>
      <c r="LXC16" s="19"/>
      <c r="LXD16" s="19"/>
      <c r="LXE16" s="19"/>
      <c r="LXF16" s="19"/>
      <c r="LXG16" s="19"/>
      <c r="LXH16" s="19"/>
      <c r="LXI16" s="19"/>
      <c r="LXJ16" s="19"/>
      <c r="LXK16" s="19"/>
      <c r="LXL16" s="19"/>
      <c r="LXM16" s="19"/>
      <c r="LXN16" s="19"/>
      <c r="LXO16" s="19"/>
      <c r="LXP16" s="19"/>
      <c r="LXQ16" s="19"/>
      <c r="LXR16" s="19"/>
      <c r="LXS16" s="19"/>
      <c r="LXT16" s="19"/>
      <c r="LXU16" s="19"/>
      <c r="LXV16" s="19"/>
      <c r="LXW16" s="19"/>
      <c r="LXX16" s="19"/>
      <c r="LXY16" s="19"/>
      <c r="LXZ16" s="19"/>
      <c r="LYA16" s="19"/>
      <c r="LYB16" s="19"/>
      <c r="LYC16" s="19"/>
      <c r="LYD16" s="19"/>
      <c r="LYE16" s="19"/>
      <c r="LYF16" s="19"/>
      <c r="LYG16" s="19"/>
      <c r="LYH16" s="19"/>
      <c r="LYI16" s="19"/>
      <c r="LYJ16" s="19"/>
      <c r="LYK16" s="19"/>
      <c r="LYL16" s="19"/>
      <c r="LYM16" s="19"/>
      <c r="LYN16" s="19"/>
      <c r="LYO16" s="19"/>
      <c r="LYP16" s="19"/>
      <c r="LYQ16" s="19"/>
      <c r="LYR16" s="19"/>
      <c r="LYS16" s="19"/>
      <c r="LYT16" s="19"/>
      <c r="LYU16" s="19"/>
      <c r="LYV16" s="19"/>
      <c r="LYW16" s="19"/>
      <c r="LYX16" s="19"/>
      <c r="LYY16" s="19"/>
      <c r="LYZ16" s="19"/>
      <c r="LZA16" s="19"/>
      <c r="LZB16" s="19"/>
      <c r="LZC16" s="19"/>
      <c r="LZD16" s="19"/>
      <c r="LZE16" s="19"/>
      <c r="LZF16" s="19"/>
      <c r="LZG16" s="19"/>
      <c r="LZH16" s="19"/>
      <c r="LZI16" s="19"/>
      <c r="LZJ16" s="19"/>
      <c r="LZK16" s="19"/>
      <c r="LZL16" s="19"/>
      <c r="LZM16" s="19"/>
      <c r="LZN16" s="19"/>
      <c r="LZO16" s="19"/>
      <c r="LZP16" s="19"/>
      <c r="LZQ16" s="19"/>
      <c r="LZR16" s="19"/>
      <c r="LZS16" s="19"/>
      <c r="LZT16" s="19"/>
      <c r="LZU16" s="19"/>
      <c r="LZV16" s="19"/>
      <c r="LZW16" s="19"/>
      <c r="LZX16" s="19"/>
      <c r="LZY16" s="19"/>
      <c r="LZZ16" s="19"/>
      <c r="MAA16" s="19"/>
      <c r="MAB16" s="19"/>
      <c r="MAC16" s="19"/>
      <c r="MAD16" s="19"/>
      <c r="MAE16" s="19"/>
      <c r="MAF16" s="19"/>
      <c r="MAG16" s="19"/>
      <c r="MAH16" s="19"/>
      <c r="MAI16" s="19"/>
      <c r="MAJ16" s="19"/>
      <c r="MAK16" s="19"/>
      <c r="MAL16" s="19"/>
      <c r="MAM16" s="19"/>
      <c r="MAN16" s="19"/>
      <c r="MAO16" s="19"/>
      <c r="MAP16" s="19"/>
      <c r="MAQ16" s="19"/>
      <c r="MAR16" s="19"/>
      <c r="MAS16" s="19"/>
      <c r="MAT16" s="19"/>
      <c r="MAU16" s="19"/>
      <c r="MAV16" s="19"/>
      <c r="MAW16" s="19"/>
      <c r="MAX16" s="19"/>
      <c r="MAY16" s="19"/>
      <c r="MAZ16" s="19"/>
      <c r="MBA16" s="19"/>
      <c r="MBB16" s="19"/>
      <c r="MBC16" s="19"/>
      <c r="MBD16" s="19"/>
      <c r="MBE16" s="19"/>
      <c r="MBF16" s="19"/>
      <c r="MBG16" s="19"/>
      <c r="MBH16" s="19"/>
      <c r="MBI16" s="19"/>
      <c r="MBJ16" s="19"/>
      <c r="MBK16" s="19"/>
      <c r="MBL16" s="19"/>
      <c r="MBM16" s="19"/>
      <c r="MBN16" s="19"/>
      <c r="MBO16" s="19"/>
      <c r="MBP16" s="19"/>
      <c r="MBQ16" s="19"/>
      <c r="MBR16" s="19"/>
      <c r="MBS16" s="19"/>
      <c r="MBT16" s="19"/>
      <c r="MBU16" s="19"/>
      <c r="MBV16" s="19"/>
      <c r="MBW16" s="19"/>
      <c r="MBX16" s="19"/>
      <c r="MBY16" s="19"/>
      <c r="MBZ16" s="19"/>
      <c r="MCA16" s="19"/>
      <c r="MCB16" s="19"/>
      <c r="MCC16" s="19"/>
      <c r="MCD16" s="19"/>
      <c r="MCE16" s="19"/>
      <c r="MCF16" s="19"/>
      <c r="MCG16" s="19"/>
      <c r="MCH16" s="19"/>
      <c r="MCI16" s="19"/>
      <c r="MCJ16" s="19"/>
      <c r="MCK16" s="19"/>
      <c r="MCL16" s="19"/>
      <c r="MCM16" s="19"/>
      <c r="MCN16" s="19"/>
      <c r="MCO16" s="19"/>
      <c r="MCP16" s="19"/>
      <c r="MCQ16" s="19"/>
      <c r="MCR16" s="19"/>
      <c r="MCS16" s="19"/>
      <c r="MCT16" s="19"/>
      <c r="MCU16" s="19"/>
      <c r="MCV16" s="19"/>
      <c r="MCW16" s="19"/>
      <c r="MCX16" s="19"/>
      <c r="MCY16" s="19"/>
      <c r="MCZ16" s="19"/>
      <c r="MDA16" s="19"/>
      <c r="MDB16" s="19"/>
      <c r="MDC16" s="19"/>
      <c r="MDD16" s="19"/>
      <c r="MDE16" s="19"/>
      <c r="MDF16" s="19"/>
      <c r="MDG16" s="19"/>
      <c r="MDH16" s="19"/>
      <c r="MDI16" s="19"/>
      <c r="MDJ16" s="19"/>
      <c r="MDK16" s="19"/>
      <c r="MDL16" s="19"/>
      <c r="MDM16" s="19"/>
      <c r="MDN16" s="19"/>
      <c r="MDO16" s="19"/>
      <c r="MDP16" s="19"/>
      <c r="MDQ16" s="19"/>
      <c r="MDR16" s="19"/>
      <c r="MDS16" s="19"/>
      <c r="MDT16" s="19"/>
      <c r="MDU16" s="19"/>
      <c r="MDV16" s="19"/>
      <c r="MDW16" s="19"/>
      <c r="MDX16" s="19"/>
      <c r="MDY16" s="19"/>
      <c r="MDZ16" s="19"/>
      <c r="MEA16" s="19"/>
      <c r="MEB16" s="19"/>
      <c r="MEC16" s="19"/>
      <c r="MED16" s="19"/>
      <c r="MEE16" s="19"/>
      <c r="MEF16" s="19"/>
      <c r="MEG16" s="19"/>
      <c r="MEH16" s="19"/>
      <c r="MEI16" s="19"/>
      <c r="MEJ16" s="19"/>
      <c r="MEK16" s="19"/>
      <c r="MEL16" s="19"/>
      <c r="MEM16" s="19"/>
      <c r="MEN16" s="19"/>
      <c r="MEO16" s="19"/>
      <c r="MEP16" s="19"/>
      <c r="MEQ16" s="19"/>
      <c r="MER16" s="19"/>
      <c r="MES16" s="19"/>
      <c r="MET16" s="19"/>
      <c r="MEU16" s="19"/>
      <c r="MEV16" s="19"/>
      <c r="MEW16" s="19"/>
      <c r="MEX16" s="19"/>
      <c r="MEY16" s="19"/>
      <c r="MEZ16" s="19"/>
      <c r="MFA16" s="19"/>
      <c r="MFB16" s="19"/>
      <c r="MFC16" s="19"/>
      <c r="MFD16" s="19"/>
      <c r="MFE16" s="19"/>
      <c r="MFF16" s="19"/>
      <c r="MFG16" s="19"/>
      <c r="MFH16" s="19"/>
      <c r="MFI16" s="19"/>
      <c r="MFJ16" s="19"/>
      <c r="MFK16" s="19"/>
      <c r="MFL16" s="19"/>
      <c r="MFM16" s="19"/>
      <c r="MFN16" s="19"/>
      <c r="MFO16" s="19"/>
      <c r="MFP16" s="19"/>
      <c r="MFQ16" s="19"/>
      <c r="MFR16" s="19"/>
      <c r="MFS16" s="19"/>
      <c r="MFT16" s="19"/>
      <c r="MFU16" s="19"/>
      <c r="MFV16" s="19"/>
      <c r="MFW16" s="19"/>
      <c r="MFX16" s="19"/>
      <c r="MFY16" s="19"/>
      <c r="MFZ16" s="19"/>
      <c r="MGA16" s="19"/>
      <c r="MGB16" s="19"/>
      <c r="MGC16" s="19"/>
      <c r="MGD16" s="19"/>
      <c r="MGE16" s="19"/>
      <c r="MGF16" s="19"/>
      <c r="MGG16" s="19"/>
      <c r="MGH16" s="19"/>
      <c r="MGI16" s="19"/>
      <c r="MGJ16" s="19"/>
      <c r="MGK16" s="19"/>
      <c r="MGL16" s="19"/>
      <c r="MGM16" s="19"/>
      <c r="MGN16" s="19"/>
      <c r="MGO16" s="19"/>
      <c r="MGP16" s="19"/>
      <c r="MGQ16" s="19"/>
      <c r="MGR16" s="19"/>
      <c r="MGS16" s="19"/>
      <c r="MGT16" s="19"/>
      <c r="MGU16" s="19"/>
      <c r="MGV16" s="19"/>
      <c r="MGW16" s="19"/>
      <c r="MGX16" s="19"/>
      <c r="MGY16" s="19"/>
      <c r="MGZ16" s="19"/>
      <c r="MHA16" s="19"/>
      <c r="MHB16" s="19"/>
      <c r="MHC16" s="19"/>
      <c r="MHD16" s="19"/>
      <c r="MHE16" s="19"/>
      <c r="MHF16" s="19"/>
      <c r="MHG16" s="19"/>
      <c r="MHH16" s="19"/>
      <c r="MHI16" s="19"/>
      <c r="MHJ16" s="19"/>
      <c r="MHK16" s="19"/>
      <c r="MHL16" s="19"/>
      <c r="MHM16" s="19"/>
      <c r="MHN16" s="19"/>
      <c r="MHO16" s="19"/>
      <c r="MHP16" s="19"/>
      <c r="MHQ16" s="19"/>
      <c r="MHR16" s="19"/>
      <c r="MHS16" s="19"/>
      <c r="MHT16" s="19"/>
      <c r="MHU16" s="19"/>
      <c r="MHV16" s="19"/>
      <c r="MHW16" s="19"/>
      <c r="MHX16" s="19"/>
      <c r="MHY16" s="19"/>
      <c r="MHZ16" s="19"/>
      <c r="MIA16" s="19"/>
      <c r="MIB16" s="19"/>
      <c r="MIC16" s="19"/>
      <c r="MID16" s="19"/>
      <c r="MIE16" s="19"/>
      <c r="MIF16" s="19"/>
      <c r="MIG16" s="19"/>
      <c r="MIH16" s="19"/>
      <c r="MII16" s="19"/>
      <c r="MIJ16" s="19"/>
      <c r="MIK16" s="19"/>
      <c r="MIL16" s="19"/>
      <c r="MIM16" s="19"/>
      <c r="MIN16" s="19"/>
      <c r="MIO16" s="19"/>
      <c r="MIP16" s="19"/>
      <c r="MIQ16" s="19"/>
      <c r="MIR16" s="19"/>
      <c r="MIS16" s="19"/>
      <c r="MIT16" s="19"/>
      <c r="MIU16" s="19"/>
      <c r="MIV16" s="19"/>
      <c r="MIW16" s="19"/>
      <c r="MIX16" s="19"/>
      <c r="MIY16" s="19"/>
      <c r="MIZ16" s="19"/>
      <c r="MJA16" s="19"/>
      <c r="MJB16" s="19"/>
      <c r="MJC16" s="19"/>
      <c r="MJD16" s="19"/>
      <c r="MJE16" s="19"/>
      <c r="MJF16" s="19"/>
      <c r="MJG16" s="19"/>
      <c r="MJH16" s="19"/>
      <c r="MJI16" s="19"/>
      <c r="MJJ16" s="19"/>
      <c r="MJK16" s="19"/>
      <c r="MJL16" s="19"/>
      <c r="MJM16" s="19"/>
      <c r="MJN16" s="19"/>
      <c r="MJO16" s="19"/>
      <c r="MJP16" s="19"/>
      <c r="MJQ16" s="19"/>
      <c r="MJR16" s="19"/>
      <c r="MJS16" s="19"/>
      <c r="MJT16" s="19"/>
      <c r="MJU16" s="19"/>
      <c r="MJV16" s="19"/>
      <c r="MJW16" s="19"/>
      <c r="MJX16" s="19"/>
      <c r="MJY16" s="19"/>
      <c r="MJZ16" s="19"/>
      <c r="MKA16" s="19"/>
      <c r="MKB16" s="19"/>
      <c r="MKC16" s="19"/>
      <c r="MKD16" s="19"/>
      <c r="MKE16" s="19"/>
      <c r="MKF16" s="19"/>
      <c r="MKG16" s="19"/>
      <c r="MKH16" s="19"/>
      <c r="MKI16" s="19"/>
      <c r="MKJ16" s="19"/>
      <c r="MKK16" s="19"/>
      <c r="MKL16" s="19"/>
      <c r="MKM16" s="19"/>
      <c r="MKN16" s="19"/>
      <c r="MKO16" s="19"/>
      <c r="MKP16" s="19"/>
      <c r="MKQ16" s="19"/>
      <c r="MKR16" s="19"/>
      <c r="MKS16" s="19"/>
      <c r="MKT16" s="19"/>
      <c r="MKU16" s="19"/>
      <c r="MKV16" s="19"/>
      <c r="MKW16" s="19"/>
      <c r="MKX16" s="19"/>
      <c r="MKY16" s="19"/>
      <c r="MKZ16" s="19"/>
      <c r="MLA16" s="19"/>
      <c r="MLB16" s="19"/>
      <c r="MLC16" s="19"/>
      <c r="MLD16" s="19"/>
      <c r="MLE16" s="19"/>
      <c r="MLF16" s="19"/>
      <c r="MLG16" s="19"/>
      <c r="MLH16" s="19"/>
      <c r="MLI16" s="19"/>
      <c r="MLJ16" s="19"/>
      <c r="MLK16" s="19"/>
      <c r="MLL16" s="19"/>
      <c r="MLM16" s="19"/>
      <c r="MLN16" s="19"/>
      <c r="MLO16" s="19"/>
      <c r="MLP16" s="19"/>
      <c r="MLQ16" s="19"/>
      <c r="MLR16" s="19"/>
      <c r="MLS16" s="19"/>
      <c r="MLT16" s="19"/>
      <c r="MLU16" s="19"/>
      <c r="MLV16" s="19"/>
      <c r="MLW16" s="19"/>
      <c r="MLX16" s="19"/>
      <c r="MLY16" s="19"/>
      <c r="MLZ16" s="19"/>
      <c r="MMA16" s="19"/>
      <c r="MMB16" s="19"/>
      <c r="MMC16" s="19"/>
      <c r="MMD16" s="19"/>
      <c r="MME16" s="19"/>
      <c r="MMF16" s="19"/>
      <c r="MMG16" s="19"/>
      <c r="MMH16" s="19"/>
      <c r="MMI16" s="19"/>
      <c r="MMJ16" s="19"/>
      <c r="MMK16" s="19"/>
      <c r="MML16" s="19"/>
      <c r="MMM16" s="19"/>
      <c r="MMN16" s="19"/>
      <c r="MMO16" s="19"/>
      <c r="MMP16" s="19"/>
      <c r="MMQ16" s="19"/>
      <c r="MMR16" s="19"/>
      <c r="MMS16" s="19"/>
      <c r="MMT16" s="19"/>
      <c r="MMU16" s="19"/>
      <c r="MMV16" s="19"/>
      <c r="MMW16" s="19"/>
      <c r="MMX16" s="19"/>
      <c r="MMY16" s="19"/>
      <c r="MMZ16" s="19"/>
      <c r="MNA16" s="19"/>
      <c r="MNB16" s="19"/>
      <c r="MNC16" s="19"/>
      <c r="MND16" s="19"/>
      <c r="MNE16" s="19"/>
      <c r="MNF16" s="19"/>
      <c r="MNG16" s="19"/>
      <c r="MNH16" s="19"/>
      <c r="MNI16" s="19"/>
      <c r="MNJ16" s="19"/>
      <c r="MNK16" s="19"/>
      <c r="MNL16" s="19"/>
      <c r="MNM16" s="19"/>
      <c r="MNN16" s="19"/>
      <c r="MNO16" s="19"/>
      <c r="MNP16" s="19"/>
      <c r="MNQ16" s="19"/>
      <c r="MNR16" s="19"/>
      <c r="MNS16" s="19"/>
      <c r="MNT16" s="19"/>
      <c r="MNU16" s="19"/>
      <c r="MNV16" s="19"/>
      <c r="MNW16" s="19"/>
      <c r="MNX16" s="19"/>
      <c r="MNY16" s="19"/>
      <c r="MNZ16" s="19"/>
      <c r="MOA16" s="19"/>
      <c r="MOB16" s="19"/>
      <c r="MOC16" s="19"/>
      <c r="MOD16" s="19"/>
      <c r="MOE16" s="19"/>
      <c r="MOF16" s="19"/>
      <c r="MOG16" s="19"/>
      <c r="MOH16" s="19"/>
      <c r="MOI16" s="19"/>
      <c r="MOJ16" s="19"/>
      <c r="MOK16" s="19"/>
      <c r="MOL16" s="19"/>
      <c r="MOM16" s="19"/>
      <c r="MON16" s="19"/>
      <c r="MOO16" s="19"/>
      <c r="MOP16" s="19"/>
      <c r="MOQ16" s="19"/>
      <c r="MOR16" s="19"/>
      <c r="MOS16" s="19"/>
      <c r="MOT16" s="19"/>
      <c r="MOU16" s="19"/>
      <c r="MOV16" s="19"/>
      <c r="MOW16" s="19"/>
      <c r="MOX16" s="19"/>
      <c r="MOY16" s="19"/>
      <c r="MOZ16" s="19"/>
      <c r="MPA16" s="19"/>
      <c r="MPB16" s="19"/>
      <c r="MPC16" s="19"/>
      <c r="MPD16" s="19"/>
      <c r="MPE16" s="19"/>
      <c r="MPF16" s="19"/>
      <c r="MPG16" s="19"/>
      <c r="MPH16" s="19"/>
      <c r="MPI16" s="19"/>
      <c r="MPJ16" s="19"/>
      <c r="MPK16" s="19"/>
      <c r="MPL16" s="19"/>
      <c r="MPM16" s="19"/>
      <c r="MPN16" s="19"/>
      <c r="MPO16" s="19"/>
      <c r="MPP16" s="19"/>
      <c r="MPQ16" s="19"/>
      <c r="MPR16" s="19"/>
      <c r="MPS16" s="19"/>
      <c r="MPT16" s="19"/>
      <c r="MPU16" s="19"/>
      <c r="MPV16" s="19"/>
      <c r="MPW16" s="19"/>
      <c r="MPX16" s="19"/>
      <c r="MPY16" s="19"/>
      <c r="MPZ16" s="19"/>
      <c r="MQA16" s="19"/>
      <c r="MQB16" s="19"/>
      <c r="MQC16" s="19"/>
      <c r="MQD16" s="19"/>
      <c r="MQE16" s="19"/>
      <c r="MQF16" s="19"/>
      <c r="MQG16" s="19"/>
      <c r="MQH16" s="19"/>
      <c r="MQI16" s="19"/>
      <c r="MQJ16" s="19"/>
      <c r="MQK16" s="19"/>
      <c r="MQL16" s="19"/>
      <c r="MQM16" s="19"/>
      <c r="MQN16" s="19"/>
      <c r="MQO16" s="19"/>
      <c r="MQP16" s="19"/>
      <c r="MQQ16" s="19"/>
      <c r="MQR16" s="19"/>
      <c r="MQS16" s="19"/>
      <c r="MQT16" s="19"/>
      <c r="MQU16" s="19"/>
      <c r="MQV16" s="19"/>
      <c r="MQW16" s="19"/>
      <c r="MQX16" s="19"/>
      <c r="MQY16" s="19"/>
      <c r="MQZ16" s="19"/>
      <c r="MRA16" s="19"/>
      <c r="MRB16" s="19"/>
      <c r="MRC16" s="19"/>
      <c r="MRD16" s="19"/>
      <c r="MRE16" s="19"/>
      <c r="MRF16" s="19"/>
      <c r="MRG16" s="19"/>
      <c r="MRH16" s="19"/>
      <c r="MRI16" s="19"/>
      <c r="MRJ16" s="19"/>
      <c r="MRK16" s="19"/>
      <c r="MRL16" s="19"/>
      <c r="MRM16" s="19"/>
      <c r="MRN16" s="19"/>
      <c r="MRO16" s="19"/>
      <c r="MRP16" s="19"/>
      <c r="MRQ16" s="19"/>
      <c r="MRR16" s="19"/>
      <c r="MRS16" s="19"/>
      <c r="MRT16" s="19"/>
      <c r="MRU16" s="19"/>
      <c r="MRV16" s="19"/>
      <c r="MRW16" s="19"/>
      <c r="MRX16" s="19"/>
      <c r="MRY16" s="19"/>
      <c r="MRZ16" s="19"/>
      <c r="MSA16" s="19"/>
      <c r="MSB16" s="19"/>
      <c r="MSC16" s="19"/>
      <c r="MSD16" s="19"/>
      <c r="MSE16" s="19"/>
      <c r="MSF16" s="19"/>
      <c r="MSG16" s="19"/>
      <c r="MSH16" s="19"/>
      <c r="MSI16" s="19"/>
      <c r="MSJ16" s="19"/>
      <c r="MSK16" s="19"/>
      <c r="MSL16" s="19"/>
      <c r="MSM16" s="19"/>
      <c r="MSN16" s="19"/>
      <c r="MSO16" s="19"/>
      <c r="MSP16" s="19"/>
      <c r="MSQ16" s="19"/>
      <c r="MSR16" s="19"/>
      <c r="MSS16" s="19"/>
      <c r="MST16" s="19"/>
      <c r="MSU16" s="19"/>
      <c r="MSV16" s="19"/>
      <c r="MSW16" s="19"/>
      <c r="MSX16" s="19"/>
      <c r="MSY16" s="19"/>
      <c r="MSZ16" s="19"/>
      <c r="MTA16" s="19"/>
      <c r="MTB16" s="19"/>
      <c r="MTC16" s="19"/>
      <c r="MTD16" s="19"/>
      <c r="MTE16" s="19"/>
      <c r="MTF16" s="19"/>
      <c r="MTG16" s="19"/>
      <c r="MTH16" s="19"/>
      <c r="MTI16" s="19"/>
      <c r="MTJ16" s="19"/>
      <c r="MTK16" s="19"/>
      <c r="MTL16" s="19"/>
      <c r="MTM16" s="19"/>
      <c r="MTN16" s="19"/>
      <c r="MTO16" s="19"/>
      <c r="MTP16" s="19"/>
      <c r="MTQ16" s="19"/>
      <c r="MTR16" s="19"/>
      <c r="MTS16" s="19"/>
      <c r="MTT16" s="19"/>
      <c r="MTU16" s="19"/>
      <c r="MTV16" s="19"/>
      <c r="MTW16" s="19"/>
      <c r="MTX16" s="19"/>
      <c r="MTY16" s="19"/>
      <c r="MTZ16" s="19"/>
      <c r="MUA16" s="19"/>
      <c r="MUB16" s="19"/>
      <c r="MUC16" s="19"/>
      <c r="MUD16" s="19"/>
      <c r="MUE16" s="19"/>
      <c r="MUF16" s="19"/>
      <c r="MUG16" s="19"/>
      <c r="MUH16" s="19"/>
      <c r="MUI16" s="19"/>
      <c r="MUJ16" s="19"/>
      <c r="MUK16" s="19"/>
      <c r="MUL16" s="19"/>
      <c r="MUM16" s="19"/>
      <c r="MUN16" s="19"/>
      <c r="MUO16" s="19"/>
      <c r="MUP16" s="19"/>
      <c r="MUQ16" s="19"/>
      <c r="MUR16" s="19"/>
      <c r="MUS16" s="19"/>
      <c r="MUT16" s="19"/>
      <c r="MUU16" s="19"/>
      <c r="MUV16" s="19"/>
      <c r="MUW16" s="19"/>
      <c r="MUX16" s="19"/>
      <c r="MUY16" s="19"/>
      <c r="MUZ16" s="19"/>
      <c r="MVA16" s="19"/>
      <c r="MVB16" s="19"/>
      <c r="MVC16" s="19"/>
      <c r="MVD16" s="19"/>
      <c r="MVE16" s="19"/>
      <c r="MVF16" s="19"/>
      <c r="MVG16" s="19"/>
      <c r="MVH16" s="19"/>
      <c r="MVI16" s="19"/>
      <c r="MVJ16" s="19"/>
      <c r="MVK16" s="19"/>
      <c r="MVL16" s="19"/>
      <c r="MVM16" s="19"/>
      <c r="MVN16" s="19"/>
      <c r="MVO16" s="19"/>
      <c r="MVP16" s="19"/>
      <c r="MVQ16" s="19"/>
      <c r="MVR16" s="19"/>
      <c r="MVS16" s="19"/>
      <c r="MVT16" s="19"/>
      <c r="MVU16" s="19"/>
      <c r="MVV16" s="19"/>
      <c r="MVW16" s="19"/>
      <c r="MVX16" s="19"/>
      <c r="MVY16" s="19"/>
      <c r="MVZ16" s="19"/>
      <c r="MWA16" s="19"/>
      <c r="MWB16" s="19"/>
      <c r="MWC16" s="19"/>
      <c r="MWD16" s="19"/>
      <c r="MWE16" s="19"/>
      <c r="MWF16" s="19"/>
      <c r="MWG16" s="19"/>
      <c r="MWH16" s="19"/>
      <c r="MWI16" s="19"/>
      <c r="MWJ16" s="19"/>
      <c r="MWK16" s="19"/>
      <c r="MWL16" s="19"/>
      <c r="MWM16" s="19"/>
      <c r="MWN16" s="19"/>
      <c r="MWO16" s="19"/>
      <c r="MWP16" s="19"/>
      <c r="MWQ16" s="19"/>
      <c r="MWR16" s="19"/>
      <c r="MWS16" s="19"/>
      <c r="MWT16" s="19"/>
      <c r="MWU16" s="19"/>
      <c r="MWV16" s="19"/>
      <c r="MWW16" s="19"/>
      <c r="MWX16" s="19"/>
      <c r="MWY16" s="19"/>
      <c r="MWZ16" s="19"/>
      <c r="MXA16" s="19"/>
      <c r="MXB16" s="19"/>
      <c r="MXC16" s="19"/>
      <c r="MXD16" s="19"/>
      <c r="MXE16" s="19"/>
      <c r="MXF16" s="19"/>
      <c r="MXG16" s="19"/>
      <c r="MXH16" s="19"/>
      <c r="MXI16" s="19"/>
      <c r="MXJ16" s="19"/>
      <c r="MXK16" s="19"/>
      <c r="MXL16" s="19"/>
      <c r="MXM16" s="19"/>
      <c r="MXN16" s="19"/>
      <c r="MXO16" s="19"/>
      <c r="MXP16" s="19"/>
      <c r="MXQ16" s="19"/>
      <c r="MXR16" s="19"/>
      <c r="MXS16" s="19"/>
      <c r="MXT16" s="19"/>
      <c r="MXU16" s="19"/>
      <c r="MXV16" s="19"/>
      <c r="MXW16" s="19"/>
      <c r="MXX16" s="19"/>
      <c r="MXY16" s="19"/>
      <c r="MXZ16" s="19"/>
      <c r="MYA16" s="19"/>
      <c r="MYB16" s="19"/>
      <c r="MYC16" s="19"/>
      <c r="MYD16" s="19"/>
      <c r="MYE16" s="19"/>
      <c r="MYF16" s="19"/>
      <c r="MYG16" s="19"/>
      <c r="MYH16" s="19"/>
      <c r="MYI16" s="19"/>
      <c r="MYJ16" s="19"/>
      <c r="MYK16" s="19"/>
      <c r="MYL16" s="19"/>
      <c r="MYM16" s="19"/>
      <c r="MYN16" s="19"/>
      <c r="MYO16" s="19"/>
      <c r="MYP16" s="19"/>
      <c r="MYQ16" s="19"/>
      <c r="MYR16" s="19"/>
      <c r="MYS16" s="19"/>
      <c r="MYT16" s="19"/>
      <c r="MYU16" s="19"/>
      <c r="MYV16" s="19"/>
      <c r="MYW16" s="19"/>
      <c r="MYX16" s="19"/>
      <c r="MYY16" s="19"/>
      <c r="MYZ16" s="19"/>
      <c r="MZA16" s="19"/>
      <c r="MZB16" s="19"/>
      <c r="MZC16" s="19"/>
      <c r="MZD16" s="19"/>
      <c r="MZE16" s="19"/>
      <c r="MZF16" s="19"/>
      <c r="MZG16" s="19"/>
      <c r="MZH16" s="19"/>
      <c r="MZI16" s="19"/>
      <c r="MZJ16" s="19"/>
      <c r="MZK16" s="19"/>
      <c r="MZL16" s="19"/>
      <c r="MZM16" s="19"/>
      <c r="MZN16" s="19"/>
      <c r="MZO16" s="19"/>
      <c r="MZP16" s="19"/>
      <c r="MZQ16" s="19"/>
      <c r="MZR16" s="19"/>
      <c r="MZS16" s="19"/>
      <c r="MZT16" s="19"/>
      <c r="MZU16" s="19"/>
      <c r="MZV16" s="19"/>
      <c r="MZW16" s="19"/>
      <c r="MZX16" s="19"/>
      <c r="MZY16" s="19"/>
      <c r="MZZ16" s="19"/>
      <c r="NAA16" s="19"/>
      <c r="NAB16" s="19"/>
      <c r="NAC16" s="19"/>
      <c r="NAD16" s="19"/>
      <c r="NAE16" s="19"/>
      <c r="NAF16" s="19"/>
      <c r="NAG16" s="19"/>
      <c r="NAH16" s="19"/>
      <c r="NAI16" s="19"/>
      <c r="NAJ16" s="19"/>
      <c r="NAK16" s="19"/>
      <c r="NAL16" s="19"/>
      <c r="NAM16" s="19"/>
      <c r="NAN16" s="19"/>
      <c r="NAO16" s="19"/>
      <c r="NAP16" s="19"/>
      <c r="NAQ16" s="19"/>
      <c r="NAR16" s="19"/>
      <c r="NAS16" s="19"/>
      <c r="NAT16" s="19"/>
      <c r="NAU16" s="19"/>
      <c r="NAV16" s="19"/>
      <c r="NAW16" s="19"/>
      <c r="NAX16" s="19"/>
      <c r="NAY16" s="19"/>
      <c r="NAZ16" s="19"/>
      <c r="NBA16" s="19"/>
      <c r="NBB16" s="19"/>
      <c r="NBC16" s="19"/>
      <c r="NBD16" s="19"/>
      <c r="NBE16" s="19"/>
      <c r="NBF16" s="19"/>
      <c r="NBG16" s="19"/>
      <c r="NBH16" s="19"/>
      <c r="NBI16" s="19"/>
      <c r="NBJ16" s="19"/>
      <c r="NBK16" s="19"/>
      <c r="NBL16" s="19"/>
      <c r="NBM16" s="19"/>
      <c r="NBN16" s="19"/>
      <c r="NBO16" s="19"/>
      <c r="NBP16" s="19"/>
      <c r="NBQ16" s="19"/>
      <c r="NBR16" s="19"/>
      <c r="NBS16" s="19"/>
      <c r="NBT16" s="19"/>
      <c r="NBU16" s="19"/>
      <c r="NBV16" s="19"/>
      <c r="NBW16" s="19"/>
      <c r="NBX16" s="19"/>
      <c r="NBY16" s="19"/>
      <c r="NBZ16" s="19"/>
      <c r="NCA16" s="19"/>
      <c r="NCB16" s="19"/>
      <c r="NCC16" s="19"/>
      <c r="NCD16" s="19"/>
      <c r="NCE16" s="19"/>
      <c r="NCF16" s="19"/>
      <c r="NCG16" s="19"/>
      <c r="NCH16" s="19"/>
      <c r="NCI16" s="19"/>
      <c r="NCJ16" s="19"/>
      <c r="NCK16" s="19"/>
      <c r="NCL16" s="19"/>
      <c r="NCM16" s="19"/>
      <c r="NCN16" s="19"/>
      <c r="NCO16" s="19"/>
      <c r="NCP16" s="19"/>
      <c r="NCQ16" s="19"/>
      <c r="NCR16" s="19"/>
      <c r="NCS16" s="19"/>
      <c r="NCT16" s="19"/>
      <c r="NCU16" s="19"/>
      <c r="NCV16" s="19"/>
      <c r="NCW16" s="19"/>
      <c r="NCX16" s="19"/>
      <c r="NCY16" s="19"/>
      <c r="NCZ16" s="19"/>
      <c r="NDA16" s="19"/>
      <c r="NDB16" s="19"/>
      <c r="NDC16" s="19"/>
      <c r="NDD16" s="19"/>
      <c r="NDE16" s="19"/>
      <c r="NDF16" s="19"/>
      <c r="NDG16" s="19"/>
      <c r="NDH16" s="19"/>
      <c r="NDI16" s="19"/>
      <c r="NDJ16" s="19"/>
      <c r="NDK16" s="19"/>
      <c r="NDL16" s="19"/>
      <c r="NDM16" s="19"/>
      <c r="NDN16" s="19"/>
      <c r="NDO16" s="19"/>
      <c r="NDP16" s="19"/>
      <c r="NDQ16" s="19"/>
      <c r="NDR16" s="19"/>
      <c r="NDS16" s="19"/>
      <c r="NDT16" s="19"/>
      <c r="NDU16" s="19"/>
      <c r="NDV16" s="19"/>
      <c r="NDW16" s="19"/>
      <c r="NDX16" s="19"/>
      <c r="NDY16" s="19"/>
      <c r="NDZ16" s="19"/>
      <c r="NEA16" s="19"/>
      <c r="NEB16" s="19"/>
      <c r="NEC16" s="19"/>
      <c r="NED16" s="19"/>
      <c r="NEE16" s="19"/>
      <c r="NEF16" s="19"/>
      <c r="NEG16" s="19"/>
      <c r="NEH16" s="19"/>
      <c r="NEI16" s="19"/>
      <c r="NEJ16" s="19"/>
      <c r="NEK16" s="19"/>
      <c r="NEL16" s="19"/>
      <c r="NEM16" s="19"/>
      <c r="NEN16" s="19"/>
      <c r="NEO16" s="19"/>
      <c r="NEP16" s="19"/>
      <c r="NEQ16" s="19"/>
      <c r="NER16" s="19"/>
      <c r="NES16" s="19"/>
      <c r="NET16" s="19"/>
      <c r="NEU16" s="19"/>
      <c r="NEV16" s="19"/>
      <c r="NEW16" s="19"/>
      <c r="NEX16" s="19"/>
      <c r="NEY16" s="19"/>
      <c r="NEZ16" s="19"/>
      <c r="NFA16" s="19"/>
      <c r="NFB16" s="19"/>
      <c r="NFC16" s="19"/>
      <c r="NFD16" s="19"/>
      <c r="NFE16" s="19"/>
      <c r="NFF16" s="19"/>
      <c r="NFG16" s="19"/>
      <c r="NFH16" s="19"/>
      <c r="NFI16" s="19"/>
      <c r="NFJ16" s="19"/>
      <c r="NFK16" s="19"/>
      <c r="NFL16" s="19"/>
      <c r="NFM16" s="19"/>
      <c r="NFN16" s="19"/>
      <c r="NFO16" s="19"/>
      <c r="NFP16" s="19"/>
      <c r="NFQ16" s="19"/>
      <c r="NFR16" s="19"/>
      <c r="NFS16" s="19"/>
      <c r="NFT16" s="19"/>
      <c r="NFU16" s="19"/>
      <c r="NFV16" s="19"/>
      <c r="NFW16" s="19"/>
      <c r="NFX16" s="19"/>
      <c r="NFY16" s="19"/>
      <c r="NFZ16" s="19"/>
      <c r="NGA16" s="19"/>
      <c r="NGB16" s="19"/>
      <c r="NGC16" s="19"/>
      <c r="NGD16" s="19"/>
      <c r="NGE16" s="19"/>
      <c r="NGF16" s="19"/>
      <c r="NGG16" s="19"/>
      <c r="NGH16" s="19"/>
      <c r="NGI16" s="19"/>
      <c r="NGJ16" s="19"/>
      <c r="NGK16" s="19"/>
      <c r="NGL16" s="19"/>
      <c r="NGM16" s="19"/>
      <c r="NGN16" s="19"/>
      <c r="NGO16" s="19"/>
      <c r="NGP16" s="19"/>
      <c r="NGQ16" s="19"/>
      <c r="NGR16" s="19"/>
      <c r="NGS16" s="19"/>
      <c r="NGT16" s="19"/>
      <c r="NGU16" s="19"/>
      <c r="NGV16" s="19"/>
      <c r="NGW16" s="19"/>
      <c r="NGX16" s="19"/>
      <c r="NGY16" s="19"/>
      <c r="NGZ16" s="19"/>
      <c r="NHA16" s="19"/>
      <c r="NHB16" s="19"/>
      <c r="NHC16" s="19"/>
      <c r="NHD16" s="19"/>
      <c r="NHE16" s="19"/>
      <c r="NHF16" s="19"/>
      <c r="NHG16" s="19"/>
      <c r="NHH16" s="19"/>
      <c r="NHI16" s="19"/>
      <c r="NHJ16" s="19"/>
      <c r="NHK16" s="19"/>
      <c r="NHL16" s="19"/>
      <c r="NHM16" s="19"/>
      <c r="NHN16" s="19"/>
      <c r="NHO16" s="19"/>
      <c r="NHP16" s="19"/>
      <c r="NHQ16" s="19"/>
      <c r="NHR16" s="19"/>
      <c r="NHS16" s="19"/>
      <c r="NHT16" s="19"/>
      <c r="NHU16" s="19"/>
      <c r="NHV16" s="19"/>
      <c r="NHW16" s="19"/>
      <c r="NHX16" s="19"/>
      <c r="NHY16" s="19"/>
      <c r="NHZ16" s="19"/>
      <c r="NIA16" s="19"/>
      <c r="NIB16" s="19"/>
      <c r="NIC16" s="19"/>
      <c r="NID16" s="19"/>
      <c r="NIE16" s="19"/>
      <c r="NIF16" s="19"/>
      <c r="NIG16" s="19"/>
      <c r="NIH16" s="19"/>
      <c r="NII16" s="19"/>
      <c r="NIJ16" s="19"/>
      <c r="NIK16" s="19"/>
      <c r="NIL16" s="19"/>
      <c r="NIM16" s="19"/>
      <c r="NIN16" s="19"/>
      <c r="NIO16" s="19"/>
      <c r="NIP16" s="19"/>
      <c r="NIQ16" s="19"/>
      <c r="NIR16" s="19"/>
      <c r="NIS16" s="19"/>
      <c r="NIT16" s="19"/>
      <c r="NIU16" s="19"/>
      <c r="NIV16" s="19"/>
      <c r="NIW16" s="19"/>
      <c r="NIX16" s="19"/>
      <c r="NIY16" s="19"/>
      <c r="NIZ16" s="19"/>
      <c r="NJA16" s="19"/>
      <c r="NJB16" s="19"/>
      <c r="NJC16" s="19"/>
      <c r="NJD16" s="19"/>
      <c r="NJE16" s="19"/>
      <c r="NJF16" s="19"/>
      <c r="NJG16" s="19"/>
      <c r="NJH16" s="19"/>
      <c r="NJI16" s="19"/>
      <c r="NJJ16" s="19"/>
      <c r="NJK16" s="19"/>
      <c r="NJL16" s="19"/>
      <c r="NJM16" s="19"/>
      <c r="NJN16" s="19"/>
      <c r="NJO16" s="19"/>
      <c r="NJP16" s="19"/>
      <c r="NJQ16" s="19"/>
      <c r="NJR16" s="19"/>
      <c r="NJS16" s="19"/>
      <c r="NJT16" s="19"/>
      <c r="NJU16" s="19"/>
      <c r="NJV16" s="19"/>
      <c r="NJW16" s="19"/>
      <c r="NJX16" s="19"/>
      <c r="NJY16" s="19"/>
      <c r="NJZ16" s="19"/>
      <c r="NKA16" s="19"/>
      <c r="NKB16" s="19"/>
      <c r="NKC16" s="19"/>
      <c r="NKD16" s="19"/>
      <c r="NKE16" s="19"/>
      <c r="NKF16" s="19"/>
      <c r="NKG16" s="19"/>
      <c r="NKH16" s="19"/>
      <c r="NKI16" s="19"/>
      <c r="NKJ16" s="19"/>
      <c r="NKK16" s="19"/>
      <c r="NKL16" s="19"/>
      <c r="NKM16" s="19"/>
      <c r="NKN16" s="19"/>
      <c r="NKO16" s="19"/>
      <c r="NKP16" s="19"/>
      <c r="NKQ16" s="19"/>
      <c r="NKR16" s="19"/>
      <c r="NKS16" s="19"/>
      <c r="NKT16" s="19"/>
      <c r="NKU16" s="19"/>
      <c r="NKV16" s="19"/>
      <c r="NKW16" s="19"/>
      <c r="NKX16" s="19"/>
      <c r="NKY16" s="19"/>
      <c r="NKZ16" s="19"/>
      <c r="NLA16" s="19"/>
      <c r="NLB16" s="19"/>
      <c r="NLC16" s="19"/>
      <c r="NLD16" s="19"/>
      <c r="NLE16" s="19"/>
      <c r="NLF16" s="19"/>
      <c r="NLG16" s="19"/>
      <c r="NLH16" s="19"/>
      <c r="NLI16" s="19"/>
      <c r="NLJ16" s="19"/>
      <c r="NLK16" s="19"/>
      <c r="NLL16" s="19"/>
      <c r="NLM16" s="19"/>
      <c r="NLN16" s="19"/>
      <c r="NLO16" s="19"/>
      <c r="NLP16" s="19"/>
      <c r="NLQ16" s="19"/>
      <c r="NLR16" s="19"/>
      <c r="NLS16" s="19"/>
      <c r="NLT16" s="19"/>
      <c r="NLU16" s="19"/>
      <c r="NLV16" s="19"/>
      <c r="NLW16" s="19"/>
      <c r="NLX16" s="19"/>
      <c r="NLY16" s="19"/>
      <c r="NLZ16" s="19"/>
      <c r="NMA16" s="19"/>
      <c r="NMB16" s="19"/>
      <c r="NMC16" s="19"/>
      <c r="NMD16" s="19"/>
      <c r="NME16" s="19"/>
      <c r="NMF16" s="19"/>
      <c r="NMG16" s="19"/>
      <c r="NMH16" s="19"/>
      <c r="NMI16" s="19"/>
      <c r="NMJ16" s="19"/>
      <c r="NMK16" s="19"/>
      <c r="NML16" s="19"/>
      <c r="NMM16" s="19"/>
      <c r="NMN16" s="19"/>
      <c r="NMO16" s="19"/>
      <c r="NMP16" s="19"/>
      <c r="NMQ16" s="19"/>
      <c r="NMR16" s="19"/>
      <c r="NMS16" s="19"/>
      <c r="NMT16" s="19"/>
      <c r="NMU16" s="19"/>
      <c r="NMV16" s="19"/>
      <c r="NMW16" s="19"/>
      <c r="NMX16" s="19"/>
      <c r="NMY16" s="19"/>
      <c r="NMZ16" s="19"/>
      <c r="NNA16" s="19"/>
      <c r="NNB16" s="19"/>
      <c r="NNC16" s="19"/>
      <c r="NND16" s="19"/>
      <c r="NNE16" s="19"/>
      <c r="NNF16" s="19"/>
      <c r="NNG16" s="19"/>
      <c r="NNH16" s="19"/>
      <c r="NNI16" s="19"/>
      <c r="NNJ16" s="19"/>
      <c r="NNK16" s="19"/>
      <c r="NNL16" s="19"/>
      <c r="NNM16" s="19"/>
      <c r="NNN16" s="19"/>
      <c r="NNO16" s="19"/>
      <c r="NNP16" s="19"/>
      <c r="NNQ16" s="19"/>
      <c r="NNR16" s="19"/>
      <c r="NNS16" s="19"/>
      <c r="NNT16" s="19"/>
      <c r="NNU16" s="19"/>
      <c r="NNV16" s="19"/>
      <c r="NNW16" s="19"/>
      <c r="NNX16" s="19"/>
      <c r="NNY16" s="19"/>
      <c r="NNZ16" s="19"/>
      <c r="NOA16" s="19"/>
      <c r="NOB16" s="19"/>
      <c r="NOC16" s="19"/>
      <c r="NOD16" s="19"/>
      <c r="NOE16" s="19"/>
      <c r="NOF16" s="19"/>
      <c r="NOG16" s="19"/>
      <c r="NOH16" s="19"/>
      <c r="NOI16" s="19"/>
      <c r="NOJ16" s="19"/>
      <c r="NOK16" s="19"/>
      <c r="NOL16" s="19"/>
      <c r="NOM16" s="19"/>
      <c r="NON16" s="19"/>
      <c r="NOO16" s="19"/>
      <c r="NOP16" s="19"/>
      <c r="NOQ16" s="19"/>
      <c r="NOR16" s="19"/>
      <c r="NOS16" s="19"/>
      <c r="NOT16" s="19"/>
      <c r="NOU16" s="19"/>
      <c r="NOV16" s="19"/>
      <c r="NOW16" s="19"/>
      <c r="NOX16" s="19"/>
      <c r="NOY16" s="19"/>
      <c r="NOZ16" s="19"/>
      <c r="NPA16" s="19"/>
      <c r="NPB16" s="19"/>
      <c r="NPC16" s="19"/>
      <c r="NPD16" s="19"/>
      <c r="NPE16" s="19"/>
      <c r="NPF16" s="19"/>
      <c r="NPG16" s="19"/>
      <c r="NPH16" s="19"/>
      <c r="NPI16" s="19"/>
      <c r="NPJ16" s="19"/>
      <c r="NPK16" s="19"/>
      <c r="NPL16" s="19"/>
      <c r="NPM16" s="19"/>
      <c r="NPN16" s="19"/>
      <c r="NPO16" s="19"/>
      <c r="NPP16" s="19"/>
      <c r="NPQ16" s="19"/>
      <c r="NPR16" s="19"/>
      <c r="NPS16" s="19"/>
      <c r="NPT16" s="19"/>
      <c r="NPU16" s="19"/>
      <c r="NPV16" s="19"/>
      <c r="NPW16" s="19"/>
      <c r="NPX16" s="19"/>
      <c r="NPY16" s="19"/>
      <c r="NPZ16" s="19"/>
      <c r="NQA16" s="19"/>
      <c r="NQB16" s="19"/>
      <c r="NQC16" s="19"/>
      <c r="NQD16" s="19"/>
      <c r="NQE16" s="19"/>
      <c r="NQF16" s="19"/>
      <c r="NQG16" s="19"/>
      <c r="NQH16" s="19"/>
      <c r="NQI16" s="19"/>
      <c r="NQJ16" s="19"/>
      <c r="NQK16" s="19"/>
      <c r="NQL16" s="19"/>
      <c r="NQM16" s="19"/>
      <c r="NQN16" s="19"/>
      <c r="NQO16" s="19"/>
      <c r="NQP16" s="19"/>
      <c r="NQQ16" s="19"/>
      <c r="NQR16" s="19"/>
      <c r="NQS16" s="19"/>
      <c r="NQT16" s="19"/>
      <c r="NQU16" s="19"/>
      <c r="NQV16" s="19"/>
      <c r="NQW16" s="19"/>
      <c r="NQX16" s="19"/>
      <c r="NQY16" s="19"/>
      <c r="NQZ16" s="19"/>
      <c r="NRA16" s="19"/>
      <c r="NRB16" s="19"/>
      <c r="NRC16" s="19"/>
      <c r="NRD16" s="19"/>
      <c r="NRE16" s="19"/>
      <c r="NRF16" s="19"/>
      <c r="NRG16" s="19"/>
      <c r="NRH16" s="19"/>
      <c r="NRI16" s="19"/>
      <c r="NRJ16" s="19"/>
      <c r="NRK16" s="19"/>
      <c r="NRL16" s="19"/>
      <c r="NRM16" s="19"/>
      <c r="NRN16" s="19"/>
      <c r="NRO16" s="19"/>
      <c r="NRP16" s="19"/>
      <c r="NRQ16" s="19"/>
      <c r="NRR16" s="19"/>
      <c r="NRS16" s="19"/>
      <c r="NRT16" s="19"/>
      <c r="NRU16" s="19"/>
      <c r="NRV16" s="19"/>
      <c r="NRW16" s="19"/>
      <c r="NRX16" s="19"/>
      <c r="NRY16" s="19"/>
      <c r="NRZ16" s="19"/>
      <c r="NSA16" s="19"/>
      <c r="NSB16" s="19"/>
      <c r="NSC16" s="19"/>
      <c r="NSD16" s="19"/>
      <c r="NSE16" s="19"/>
      <c r="NSF16" s="19"/>
      <c r="NSG16" s="19"/>
      <c r="NSH16" s="19"/>
      <c r="NSI16" s="19"/>
      <c r="NSJ16" s="19"/>
      <c r="NSK16" s="19"/>
      <c r="NSL16" s="19"/>
      <c r="NSM16" s="19"/>
      <c r="NSN16" s="19"/>
      <c r="NSO16" s="19"/>
      <c r="NSP16" s="19"/>
      <c r="NSQ16" s="19"/>
      <c r="NSR16" s="19"/>
      <c r="NSS16" s="19"/>
      <c r="NST16" s="19"/>
      <c r="NSU16" s="19"/>
      <c r="NSV16" s="19"/>
      <c r="NSW16" s="19"/>
      <c r="NSX16" s="19"/>
      <c r="NSY16" s="19"/>
      <c r="NSZ16" s="19"/>
      <c r="NTA16" s="19"/>
      <c r="NTB16" s="19"/>
      <c r="NTC16" s="19"/>
      <c r="NTD16" s="19"/>
      <c r="NTE16" s="19"/>
      <c r="NTF16" s="19"/>
      <c r="NTG16" s="19"/>
      <c r="NTH16" s="19"/>
      <c r="NTI16" s="19"/>
      <c r="NTJ16" s="19"/>
      <c r="NTK16" s="19"/>
      <c r="NTL16" s="19"/>
      <c r="NTM16" s="19"/>
      <c r="NTN16" s="19"/>
      <c r="NTO16" s="19"/>
      <c r="NTP16" s="19"/>
      <c r="NTQ16" s="19"/>
      <c r="NTR16" s="19"/>
      <c r="NTS16" s="19"/>
      <c r="NTT16" s="19"/>
      <c r="NTU16" s="19"/>
      <c r="NTV16" s="19"/>
      <c r="NTW16" s="19"/>
      <c r="NTX16" s="19"/>
      <c r="NTY16" s="19"/>
      <c r="NTZ16" s="19"/>
      <c r="NUA16" s="19"/>
      <c r="NUB16" s="19"/>
      <c r="NUC16" s="19"/>
      <c r="NUD16" s="19"/>
      <c r="NUE16" s="19"/>
      <c r="NUF16" s="19"/>
      <c r="NUG16" s="19"/>
      <c r="NUH16" s="19"/>
      <c r="NUI16" s="19"/>
      <c r="NUJ16" s="19"/>
      <c r="NUK16" s="19"/>
      <c r="NUL16" s="19"/>
      <c r="NUM16" s="19"/>
      <c r="NUN16" s="19"/>
      <c r="NUO16" s="19"/>
      <c r="NUP16" s="19"/>
      <c r="NUQ16" s="19"/>
      <c r="NUR16" s="19"/>
      <c r="NUS16" s="19"/>
      <c r="NUT16" s="19"/>
      <c r="NUU16" s="19"/>
      <c r="NUV16" s="19"/>
      <c r="NUW16" s="19"/>
      <c r="NUX16" s="19"/>
      <c r="NUY16" s="19"/>
      <c r="NUZ16" s="19"/>
      <c r="NVA16" s="19"/>
      <c r="NVB16" s="19"/>
      <c r="NVC16" s="19"/>
      <c r="NVD16" s="19"/>
      <c r="NVE16" s="19"/>
      <c r="NVF16" s="19"/>
      <c r="NVG16" s="19"/>
      <c r="NVH16" s="19"/>
      <c r="NVI16" s="19"/>
      <c r="NVJ16" s="19"/>
      <c r="NVK16" s="19"/>
      <c r="NVL16" s="19"/>
      <c r="NVM16" s="19"/>
      <c r="NVN16" s="19"/>
      <c r="NVO16" s="19"/>
      <c r="NVP16" s="19"/>
      <c r="NVQ16" s="19"/>
      <c r="NVR16" s="19"/>
      <c r="NVS16" s="19"/>
      <c r="NVT16" s="19"/>
      <c r="NVU16" s="19"/>
      <c r="NVV16" s="19"/>
      <c r="NVW16" s="19"/>
      <c r="NVX16" s="19"/>
      <c r="NVY16" s="19"/>
      <c r="NVZ16" s="19"/>
      <c r="NWA16" s="19"/>
      <c r="NWB16" s="19"/>
      <c r="NWC16" s="19"/>
      <c r="NWD16" s="19"/>
      <c r="NWE16" s="19"/>
      <c r="NWF16" s="19"/>
      <c r="NWG16" s="19"/>
      <c r="NWH16" s="19"/>
      <c r="NWI16" s="19"/>
      <c r="NWJ16" s="19"/>
      <c r="NWK16" s="19"/>
      <c r="NWL16" s="19"/>
      <c r="NWM16" s="19"/>
      <c r="NWN16" s="19"/>
      <c r="NWO16" s="19"/>
      <c r="NWP16" s="19"/>
      <c r="NWQ16" s="19"/>
      <c r="NWR16" s="19"/>
      <c r="NWS16" s="19"/>
      <c r="NWT16" s="19"/>
      <c r="NWU16" s="19"/>
      <c r="NWV16" s="19"/>
      <c r="NWW16" s="19"/>
      <c r="NWX16" s="19"/>
      <c r="NWY16" s="19"/>
      <c r="NWZ16" s="19"/>
      <c r="NXA16" s="19"/>
      <c r="NXB16" s="19"/>
      <c r="NXC16" s="19"/>
      <c r="NXD16" s="19"/>
      <c r="NXE16" s="19"/>
      <c r="NXF16" s="19"/>
      <c r="NXG16" s="19"/>
      <c r="NXH16" s="19"/>
      <c r="NXI16" s="19"/>
      <c r="NXJ16" s="19"/>
      <c r="NXK16" s="19"/>
      <c r="NXL16" s="19"/>
      <c r="NXM16" s="19"/>
      <c r="NXN16" s="19"/>
      <c r="NXO16" s="19"/>
      <c r="NXP16" s="19"/>
      <c r="NXQ16" s="19"/>
      <c r="NXR16" s="19"/>
      <c r="NXS16" s="19"/>
      <c r="NXT16" s="19"/>
      <c r="NXU16" s="19"/>
      <c r="NXV16" s="19"/>
      <c r="NXW16" s="19"/>
      <c r="NXX16" s="19"/>
      <c r="NXY16" s="19"/>
      <c r="NXZ16" s="19"/>
      <c r="NYA16" s="19"/>
      <c r="NYB16" s="19"/>
      <c r="NYC16" s="19"/>
      <c r="NYD16" s="19"/>
      <c r="NYE16" s="19"/>
      <c r="NYF16" s="19"/>
      <c r="NYG16" s="19"/>
      <c r="NYH16" s="19"/>
      <c r="NYI16" s="19"/>
      <c r="NYJ16" s="19"/>
      <c r="NYK16" s="19"/>
      <c r="NYL16" s="19"/>
      <c r="NYM16" s="19"/>
      <c r="NYN16" s="19"/>
      <c r="NYO16" s="19"/>
      <c r="NYP16" s="19"/>
      <c r="NYQ16" s="19"/>
      <c r="NYR16" s="19"/>
      <c r="NYS16" s="19"/>
      <c r="NYT16" s="19"/>
      <c r="NYU16" s="19"/>
      <c r="NYV16" s="19"/>
      <c r="NYW16" s="19"/>
      <c r="NYX16" s="19"/>
      <c r="NYY16" s="19"/>
      <c r="NYZ16" s="19"/>
      <c r="NZA16" s="19"/>
      <c r="NZB16" s="19"/>
      <c r="NZC16" s="19"/>
      <c r="NZD16" s="19"/>
      <c r="NZE16" s="19"/>
      <c r="NZF16" s="19"/>
      <c r="NZG16" s="19"/>
      <c r="NZH16" s="19"/>
      <c r="NZI16" s="19"/>
      <c r="NZJ16" s="19"/>
      <c r="NZK16" s="19"/>
      <c r="NZL16" s="19"/>
      <c r="NZM16" s="19"/>
      <c r="NZN16" s="19"/>
      <c r="NZO16" s="19"/>
      <c r="NZP16" s="19"/>
      <c r="NZQ16" s="19"/>
      <c r="NZR16" s="19"/>
      <c r="NZS16" s="19"/>
      <c r="NZT16" s="19"/>
      <c r="NZU16" s="19"/>
      <c r="NZV16" s="19"/>
      <c r="NZW16" s="19"/>
      <c r="NZX16" s="19"/>
      <c r="NZY16" s="19"/>
      <c r="NZZ16" s="19"/>
      <c r="OAA16" s="19"/>
      <c r="OAB16" s="19"/>
      <c r="OAC16" s="19"/>
      <c r="OAD16" s="19"/>
      <c r="OAE16" s="19"/>
      <c r="OAF16" s="19"/>
      <c r="OAG16" s="19"/>
      <c r="OAH16" s="19"/>
      <c r="OAI16" s="19"/>
      <c r="OAJ16" s="19"/>
      <c r="OAK16" s="19"/>
      <c r="OAL16" s="19"/>
      <c r="OAM16" s="19"/>
      <c r="OAN16" s="19"/>
      <c r="OAO16" s="19"/>
      <c r="OAP16" s="19"/>
      <c r="OAQ16" s="19"/>
      <c r="OAR16" s="19"/>
      <c r="OAS16" s="19"/>
      <c r="OAT16" s="19"/>
      <c r="OAU16" s="19"/>
      <c r="OAV16" s="19"/>
      <c r="OAW16" s="19"/>
      <c r="OAX16" s="19"/>
      <c r="OAY16" s="19"/>
      <c r="OAZ16" s="19"/>
      <c r="OBA16" s="19"/>
      <c r="OBB16" s="19"/>
      <c r="OBC16" s="19"/>
      <c r="OBD16" s="19"/>
      <c r="OBE16" s="19"/>
      <c r="OBF16" s="19"/>
      <c r="OBG16" s="19"/>
      <c r="OBH16" s="19"/>
      <c r="OBI16" s="19"/>
      <c r="OBJ16" s="19"/>
      <c r="OBK16" s="19"/>
      <c r="OBL16" s="19"/>
      <c r="OBM16" s="19"/>
      <c r="OBN16" s="19"/>
      <c r="OBO16" s="19"/>
      <c r="OBP16" s="19"/>
      <c r="OBQ16" s="19"/>
      <c r="OBR16" s="19"/>
      <c r="OBS16" s="19"/>
      <c r="OBT16" s="19"/>
      <c r="OBU16" s="19"/>
      <c r="OBV16" s="19"/>
      <c r="OBW16" s="19"/>
      <c r="OBX16" s="19"/>
      <c r="OBY16" s="19"/>
      <c r="OBZ16" s="19"/>
      <c r="OCA16" s="19"/>
      <c r="OCB16" s="19"/>
      <c r="OCC16" s="19"/>
      <c r="OCD16" s="19"/>
      <c r="OCE16" s="19"/>
      <c r="OCF16" s="19"/>
      <c r="OCG16" s="19"/>
      <c r="OCH16" s="19"/>
      <c r="OCI16" s="19"/>
      <c r="OCJ16" s="19"/>
      <c r="OCK16" s="19"/>
      <c r="OCL16" s="19"/>
      <c r="OCM16" s="19"/>
      <c r="OCN16" s="19"/>
      <c r="OCO16" s="19"/>
      <c r="OCP16" s="19"/>
      <c r="OCQ16" s="19"/>
      <c r="OCR16" s="19"/>
      <c r="OCS16" s="19"/>
      <c r="OCT16" s="19"/>
      <c r="OCU16" s="19"/>
      <c r="OCV16" s="19"/>
      <c r="OCW16" s="19"/>
      <c r="OCX16" s="19"/>
      <c r="OCY16" s="19"/>
      <c r="OCZ16" s="19"/>
      <c r="ODA16" s="19"/>
      <c r="ODB16" s="19"/>
      <c r="ODC16" s="19"/>
      <c r="ODD16" s="19"/>
      <c r="ODE16" s="19"/>
      <c r="ODF16" s="19"/>
      <c r="ODG16" s="19"/>
      <c r="ODH16" s="19"/>
      <c r="ODI16" s="19"/>
      <c r="ODJ16" s="19"/>
      <c r="ODK16" s="19"/>
      <c r="ODL16" s="19"/>
      <c r="ODM16" s="19"/>
      <c r="ODN16" s="19"/>
      <c r="ODO16" s="19"/>
      <c r="ODP16" s="19"/>
      <c r="ODQ16" s="19"/>
      <c r="ODR16" s="19"/>
      <c r="ODS16" s="19"/>
      <c r="ODT16" s="19"/>
      <c r="ODU16" s="19"/>
      <c r="ODV16" s="19"/>
      <c r="ODW16" s="19"/>
      <c r="ODX16" s="19"/>
      <c r="ODY16" s="19"/>
      <c r="ODZ16" s="19"/>
      <c r="OEA16" s="19"/>
      <c r="OEB16" s="19"/>
      <c r="OEC16" s="19"/>
      <c r="OED16" s="19"/>
      <c r="OEE16" s="19"/>
      <c r="OEF16" s="19"/>
      <c r="OEG16" s="19"/>
      <c r="OEH16" s="19"/>
      <c r="OEI16" s="19"/>
      <c r="OEJ16" s="19"/>
      <c r="OEK16" s="19"/>
      <c r="OEL16" s="19"/>
      <c r="OEM16" s="19"/>
      <c r="OEN16" s="19"/>
      <c r="OEO16" s="19"/>
      <c r="OEP16" s="19"/>
      <c r="OEQ16" s="19"/>
      <c r="OER16" s="19"/>
      <c r="OES16" s="19"/>
      <c r="OET16" s="19"/>
      <c r="OEU16" s="19"/>
      <c r="OEV16" s="19"/>
      <c r="OEW16" s="19"/>
      <c r="OEX16" s="19"/>
      <c r="OEY16" s="19"/>
      <c r="OEZ16" s="19"/>
      <c r="OFA16" s="19"/>
      <c r="OFB16" s="19"/>
      <c r="OFC16" s="19"/>
      <c r="OFD16" s="19"/>
      <c r="OFE16" s="19"/>
      <c r="OFF16" s="19"/>
      <c r="OFG16" s="19"/>
      <c r="OFH16" s="19"/>
      <c r="OFI16" s="19"/>
      <c r="OFJ16" s="19"/>
      <c r="OFK16" s="19"/>
      <c r="OFL16" s="19"/>
      <c r="OFM16" s="19"/>
      <c r="OFN16" s="19"/>
      <c r="OFO16" s="19"/>
      <c r="OFP16" s="19"/>
      <c r="OFQ16" s="19"/>
      <c r="OFR16" s="19"/>
      <c r="OFS16" s="19"/>
      <c r="OFT16" s="19"/>
      <c r="OFU16" s="19"/>
      <c r="OFV16" s="19"/>
      <c r="OFW16" s="19"/>
      <c r="OFX16" s="19"/>
      <c r="OFY16" s="19"/>
      <c r="OFZ16" s="19"/>
      <c r="OGA16" s="19"/>
      <c r="OGB16" s="19"/>
      <c r="OGC16" s="19"/>
      <c r="OGD16" s="19"/>
      <c r="OGE16" s="19"/>
      <c r="OGF16" s="19"/>
      <c r="OGG16" s="19"/>
      <c r="OGH16" s="19"/>
      <c r="OGI16" s="19"/>
      <c r="OGJ16" s="19"/>
      <c r="OGK16" s="19"/>
      <c r="OGL16" s="19"/>
      <c r="OGM16" s="19"/>
      <c r="OGN16" s="19"/>
      <c r="OGO16" s="19"/>
      <c r="OGP16" s="19"/>
      <c r="OGQ16" s="19"/>
      <c r="OGR16" s="19"/>
      <c r="OGS16" s="19"/>
      <c r="OGT16" s="19"/>
      <c r="OGU16" s="19"/>
      <c r="OGV16" s="19"/>
      <c r="OGW16" s="19"/>
      <c r="OGX16" s="19"/>
      <c r="OGY16" s="19"/>
      <c r="OGZ16" s="19"/>
      <c r="OHA16" s="19"/>
      <c r="OHB16" s="19"/>
      <c r="OHC16" s="19"/>
      <c r="OHD16" s="19"/>
      <c r="OHE16" s="19"/>
      <c r="OHF16" s="19"/>
      <c r="OHG16" s="19"/>
      <c r="OHH16" s="19"/>
      <c r="OHI16" s="19"/>
      <c r="OHJ16" s="19"/>
      <c r="OHK16" s="19"/>
      <c r="OHL16" s="19"/>
      <c r="OHM16" s="19"/>
      <c r="OHN16" s="19"/>
      <c r="OHO16" s="19"/>
      <c r="OHP16" s="19"/>
      <c r="OHQ16" s="19"/>
      <c r="OHR16" s="19"/>
      <c r="OHS16" s="19"/>
      <c r="OHT16" s="19"/>
      <c r="OHU16" s="19"/>
      <c r="OHV16" s="19"/>
      <c r="OHW16" s="19"/>
      <c r="OHX16" s="19"/>
      <c r="OHY16" s="19"/>
      <c r="OHZ16" s="19"/>
      <c r="OIA16" s="19"/>
      <c r="OIB16" s="19"/>
      <c r="OIC16" s="19"/>
      <c r="OID16" s="19"/>
      <c r="OIE16" s="19"/>
      <c r="OIF16" s="19"/>
      <c r="OIG16" s="19"/>
      <c r="OIH16" s="19"/>
      <c r="OII16" s="19"/>
      <c r="OIJ16" s="19"/>
      <c r="OIK16" s="19"/>
      <c r="OIL16" s="19"/>
      <c r="OIM16" s="19"/>
      <c r="OIN16" s="19"/>
      <c r="OIO16" s="19"/>
      <c r="OIP16" s="19"/>
      <c r="OIQ16" s="19"/>
      <c r="OIR16" s="19"/>
      <c r="OIS16" s="19"/>
      <c r="OIT16" s="19"/>
      <c r="OIU16" s="19"/>
      <c r="OIV16" s="19"/>
      <c r="OIW16" s="19"/>
      <c r="OIX16" s="19"/>
      <c r="OIY16" s="19"/>
      <c r="OIZ16" s="19"/>
      <c r="OJA16" s="19"/>
      <c r="OJB16" s="19"/>
      <c r="OJC16" s="19"/>
      <c r="OJD16" s="19"/>
      <c r="OJE16" s="19"/>
      <c r="OJF16" s="19"/>
      <c r="OJG16" s="19"/>
      <c r="OJH16" s="19"/>
      <c r="OJI16" s="19"/>
      <c r="OJJ16" s="19"/>
      <c r="OJK16" s="19"/>
      <c r="OJL16" s="19"/>
      <c r="OJM16" s="19"/>
      <c r="OJN16" s="19"/>
      <c r="OJO16" s="19"/>
      <c r="OJP16" s="19"/>
      <c r="OJQ16" s="19"/>
      <c r="OJR16" s="19"/>
      <c r="OJS16" s="19"/>
      <c r="OJT16" s="19"/>
      <c r="OJU16" s="19"/>
      <c r="OJV16" s="19"/>
      <c r="OJW16" s="19"/>
      <c r="OJX16" s="19"/>
      <c r="OJY16" s="19"/>
      <c r="OJZ16" s="19"/>
      <c r="OKA16" s="19"/>
      <c r="OKB16" s="19"/>
      <c r="OKC16" s="19"/>
      <c r="OKD16" s="19"/>
      <c r="OKE16" s="19"/>
      <c r="OKF16" s="19"/>
      <c r="OKG16" s="19"/>
      <c r="OKH16" s="19"/>
      <c r="OKI16" s="19"/>
      <c r="OKJ16" s="19"/>
      <c r="OKK16" s="19"/>
      <c r="OKL16" s="19"/>
      <c r="OKM16" s="19"/>
      <c r="OKN16" s="19"/>
      <c r="OKO16" s="19"/>
      <c r="OKP16" s="19"/>
      <c r="OKQ16" s="19"/>
      <c r="OKR16" s="19"/>
      <c r="OKS16" s="19"/>
      <c r="OKT16" s="19"/>
      <c r="OKU16" s="19"/>
      <c r="OKV16" s="19"/>
      <c r="OKW16" s="19"/>
      <c r="OKX16" s="19"/>
      <c r="OKY16" s="19"/>
      <c r="OKZ16" s="19"/>
      <c r="OLA16" s="19"/>
      <c r="OLB16" s="19"/>
      <c r="OLC16" s="19"/>
      <c r="OLD16" s="19"/>
      <c r="OLE16" s="19"/>
      <c r="OLF16" s="19"/>
      <c r="OLG16" s="19"/>
      <c r="OLH16" s="19"/>
      <c r="OLI16" s="19"/>
      <c r="OLJ16" s="19"/>
      <c r="OLK16" s="19"/>
      <c r="OLL16" s="19"/>
      <c r="OLM16" s="19"/>
      <c r="OLN16" s="19"/>
      <c r="OLO16" s="19"/>
      <c r="OLP16" s="19"/>
      <c r="OLQ16" s="19"/>
      <c r="OLR16" s="19"/>
      <c r="OLS16" s="19"/>
      <c r="OLT16" s="19"/>
      <c r="OLU16" s="19"/>
      <c r="OLV16" s="19"/>
      <c r="OLW16" s="19"/>
      <c r="OLX16" s="19"/>
      <c r="OLY16" s="19"/>
      <c r="OLZ16" s="19"/>
      <c r="OMA16" s="19"/>
      <c r="OMB16" s="19"/>
      <c r="OMC16" s="19"/>
      <c r="OMD16" s="19"/>
      <c r="OME16" s="19"/>
      <c r="OMF16" s="19"/>
      <c r="OMG16" s="19"/>
      <c r="OMH16" s="19"/>
      <c r="OMI16" s="19"/>
      <c r="OMJ16" s="19"/>
      <c r="OMK16" s="19"/>
      <c r="OML16" s="19"/>
      <c r="OMM16" s="19"/>
      <c r="OMN16" s="19"/>
      <c r="OMO16" s="19"/>
      <c r="OMP16" s="19"/>
      <c r="OMQ16" s="19"/>
      <c r="OMR16" s="19"/>
      <c r="OMS16" s="19"/>
      <c r="OMT16" s="19"/>
      <c r="OMU16" s="19"/>
      <c r="OMV16" s="19"/>
      <c r="OMW16" s="19"/>
      <c r="OMX16" s="19"/>
      <c r="OMY16" s="19"/>
      <c r="OMZ16" s="19"/>
      <c r="ONA16" s="19"/>
      <c r="ONB16" s="19"/>
      <c r="ONC16" s="19"/>
      <c r="OND16" s="19"/>
      <c r="ONE16" s="19"/>
      <c r="ONF16" s="19"/>
      <c r="ONG16" s="19"/>
      <c r="ONH16" s="19"/>
      <c r="ONI16" s="19"/>
      <c r="ONJ16" s="19"/>
      <c r="ONK16" s="19"/>
      <c r="ONL16" s="19"/>
      <c r="ONM16" s="19"/>
      <c r="ONN16" s="19"/>
      <c r="ONO16" s="19"/>
      <c r="ONP16" s="19"/>
      <c r="ONQ16" s="19"/>
      <c r="ONR16" s="19"/>
      <c r="ONS16" s="19"/>
      <c r="ONT16" s="19"/>
      <c r="ONU16" s="19"/>
      <c r="ONV16" s="19"/>
      <c r="ONW16" s="19"/>
      <c r="ONX16" s="19"/>
      <c r="ONY16" s="19"/>
      <c r="ONZ16" s="19"/>
      <c r="OOA16" s="19"/>
      <c r="OOB16" s="19"/>
      <c r="OOC16" s="19"/>
      <c r="OOD16" s="19"/>
      <c r="OOE16" s="19"/>
      <c r="OOF16" s="19"/>
      <c r="OOG16" s="19"/>
      <c r="OOH16" s="19"/>
      <c r="OOI16" s="19"/>
      <c r="OOJ16" s="19"/>
      <c r="OOK16" s="19"/>
      <c r="OOL16" s="19"/>
      <c r="OOM16" s="19"/>
      <c r="OON16" s="19"/>
      <c r="OOO16" s="19"/>
      <c r="OOP16" s="19"/>
      <c r="OOQ16" s="19"/>
      <c r="OOR16" s="19"/>
      <c r="OOS16" s="19"/>
      <c r="OOT16" s="19"/>
      <c r="OOU16" s="19"/>
      <c r="OOV16" s="19"/>
      <c r="OOW16" s="19"/>
      <c r="OOX16" s="19"/>
      <c r="OOY16" s="19"/>
      <c r="OOZ16" s="19"/>
      <c r="OPA16" s="19"/>
      <c r="OPB16" s="19"/>
      <c r="OPC16" s="19"/>
      <c r="OPD16" s="19"/>
      <c r="OPE16" s="19"/>
      <c r="OPF16" s="19"/>
      <c r="OPG16" s="19"/>
      <c r="OPH16" s="19"/>
      <c r="OPI16" s="19"/>
      <c r="OPJ16" s="19"/>
      <c r="OPK16" s="19"/>
      <c r="OPL16" s="19"/>
      <c r="OPM16" s="19"/>
      <c r="OPN16" s="19"/>
      <c r="OPO16" s="19"/>
      <c r="OPP16" s="19"/>
      <c r="OPQ16" s="19"/>
      <c r="OPR16" s="19"/>
      <c r="OPS16" s="19"/>
      <c r="OPT16" s="19"/>
      <c r="OPU16" s="19"/>
      <c r="OPV16" s="19"/>
      <c r="OPW16" s="19"/>
      <c r="OPX16" s="19"/>
      <c r="OPY16" s="19"/>
      <c r="OPZ16" s="19"/>
      <c r="OQA16" s="19"/>
      <c r="OQB16" s="19"/>
      <c r="OQC16" s="19"/>
      <c r="OQD16" s="19"/>
      <c r="OQE16" s="19"/>
      <c r="OQF16" s="19"/>
      <c r="OQG16" s="19"/>
      <c r="OQH16" s="19"/>
      <c r="OQI16" s="19"/>
      <c r="OQJ16" s="19"/>
      <c r="OQK16" s="19"/>
      <c r="OQL16" s="19"/>
      <c r="OQM16" s="19"/>
      <c r="OQN16" s="19"/>
      <c r="OQO16" s="19"/>
      <c r="OQP16" s="19"/>
      <c r="OQQ16" s="19"/>
      <c r="OQR16" s="19"/>
      <c r="OQS16" s="19"/>
      <c r="OQT16" s="19"/>
      <c r="OQU16" s="19"/>
      <c r="OQV16" s="19"/>
      <c r="OQW16" s="19"/>
      <c r="OQX16" s="19"/>
      <c r="OQY16" s="19"/>
      <c r="OQZ16" s="19"/>
      <c r="ORA16" s="19"/>
      <c r="ORB16" s="19"/>
      <c r="ORC16" s="19"/>
      <c r="ORD16" s="19"/>
      <c r="ORE16" s="19"/>
      <c r="ORF16" s="19"/>
      <c r="ORG16" s="19"/>
      <c r="ORH16" s="19"/>
      <c r="ORI16" s="19"/>
      <c r="ORJ16" s="19"/>
      <c r="ORK16" s="19"/>
      <c r="ORL16" s="19"/>
      <c r="ORM16" s="19"/>
      <c r="ORN16" s="19"/>
      <c r="ORO16" s="19"/>
      <c r="ORP16" s="19"/>
      <c r="ORQ16" s="19"/>
      <c r="ORR16" s="19"/>
      <c r="ORS16" s="19"/>
      <c r="ORT16" s="19"/>
      <c r="ORU16" s="19"/>
      <c r="ORV16" s="19"/>
      <c r="ORW16" s="19"/>
      <c r="ORX16" s="19"/>
      <c r="ORY16" s="19"/>
      <c r="ORZ16" s="19"/>
      <c r="OSA16" s="19"/>
      <c r="OSB16" s="19"/>
      <c r="OSC16" s="19"/>
      <c r="OSD16" s="19"/>
      <c r="OSE16" s="19"/>
      <c r="OSF16" s="19"/>
      <c r="OSG16" s="19"/>
      <c r="OSH16" s="19"/>
      <c r="OSI16" s="19"/>
      <c r="OSJ16" s="19"/>
      <c r="OSK16" s="19"/>
      <c r="OSL16" s="19"/>
      <c r="OSM16" s="19"/>
      <c r="OSN16" s="19"/>
      <c r="OSO16" s="19"/>
      <c r="OSP16" s="19"/>
      <c r="OSQ16" s="19"/>
      <c r="OSR16" s="19"/>
      <c r="OSS16" s="19"/>
      <c r="OST16" s="19"/>
      <c r="OSU16" s="19"/>
      <c r="OSV16" s="19"/>
      <c r="OSW16" s="19"/>
      <c r="OSX16" s="19"/>
      <c r="OSY16" s="19"/>
      <c r="OSZ16" s="19"/>
      <c r="OTA16" s="19"/>
      <c r="OTB16" s="19"/>
      <c r="OTC16" s="19"/>
      <c r="OTD16" s="19"/>
      <c r="OTE16" s="19"/>
      <c r="OTF16" s="19"/>
      <c r="OTG16" s="19"/>
      <c r="OTH16" s="19"/>
      <c r="OTI16" s="19"/>
      <c r="OTJ16" s="19"/>
      <c r="OTK16" s="19"/>
      <c r="OTL16" s="19"/>
      <c r="OTM16" s="19"/>
      <c r="OTN16" s="19"/>
      <c r="OTO16" s="19"/>
      <c r="OTP16" s="19"/>
      <c r="OTQ16" s="19"/>
      <c r="OTR16" s="19"/>
      <c r="OTS16" s="19"/>
      <c r="OTT16" s="19"/>
      <c r="OTU16" s="19"/>
      <c r="OTV16" s="19"/>
      <c r="OTW16" s="19"/>
      <c r="OTX16" s="19"/>
      <c r="OTY16" s="19"/>
      <c r="OTZ16" s="19"/>
      <c r="OUA16" s="19"/>
      <c r="OUB16" s="19"/>
      <c r="OUC16" s="19"/>
      <c r="OUD16" s="19"/>
      <c r="OUE16" s="19"/>
      <c r="OUF16" s="19"/>
      <c r="OUG16" s="19"/>
      <c r="OUH16" s="19"/>
      <c r="OUI16" s="19"/>
      <c r="OUJ16" s="19"/>
      <c r="OUK16" s="19"/>
      <c r="OUL16" s="19"/>
      <c r="OUM16" s="19"/>
      <c r="OUN16" s="19"/>
      <c r="OUO16" s="19"/>
      <c r="OUP16" s="19"/>
      <c r="OUQ16" s="19"/>
      <c r="OUR16" s="19"/>
      <c r="OUS16" s="19"/>
      <c r="OUT16" s="19"/>
      <c r="OUU16" s="19"/>
      <c r="OUV16" s="19"/>
      <c r="OUW16" s="19"/>
      <c r="OUX16" s="19"/>
      <c r="OUY16" s="19"/>
      <c r="OUZ16" s="19"/>
      <c r="OVA16" s="19"/>
      <c r="OVB16" s="19"/>
      <c r="OVC16" s="19"/>
      <c r="OVD16" s="19"/>
      <c r="OVE16" s="19"/>
      <c r="OVF16" s="19"/>
      <c r="OVG16" s="19"/>
      <c r="OVH16" s="19"/>
      <c r="OVI16" s="19"/>
      <c r="OVJ16" s="19"/>
      <c r="OVK16" s="19"/>
      <c r="OVL16" s="19"/>
      <c r="OVM16" s="19"/>
      <c r="OVN16" s="19"/>
      <c r="OVO16" s="19"/>
      <c r="OVP16" s="19"/>
      <c r="OVQ16" s="19"/>
      <c r="OVR16" s="19"/>
      <c r="OVS16" s="19"/>
      <c r="OVT16" s="19"/>
      <c r="OVU16" s="19"/>
      <c r="OVV16" s="19"/>
      <c r="OVW16" s="19"/>
      <c r="OVX16" s="19"/>
      <c r="OVY16" s="19"/>
      <c r="OVZ16" s="19"/>
      <c r="OWA16" s="19"/>
      <c r="OWB16" s="19"/>
      <c r="OWC16" s="19"/>
      <c r="OWD16" s="19"/>
      <c r="OWE16" s="19"/>
      <c r="OWF16" s="19"/>
      <c r="OWG16" s="19"/>
      <c r="OWH16" s="19"/>
      <c r="OWI16" s="19"/>
      <c r="OWJ16" s="19"/>
      <c r="OWK16" s="19"/>
      <c r="OWL16" s="19"/>
      <c r="OWM16" s="19"/>
      <c r="OWN16" s="19"/>
      <c r="OWO16" s="19"/>
      <c r="OWP16" s="19"/>
      <c r="OWQ16" s="19"/>
      <c r="OWR16" s="19"/>
      <c r="OWS16" s="19"/>
      <c r="OWT16" s="19"/>
      <c r="OWU16" s="19"/>
      <c r="OWV16" s="19"/>
      <c r="OWW16" s="19"/>
      <c r="OWX16" s="19"/>
      <c r="OWY16" s="19"/>
      <c r="OWZ16" s="19"/>
      <c r="OXA16" s="19"/>
      <c r="OXB16" s="19"/>
      <c r="OXC16" s="19"/>
      <c r="OXD16" s="19"/>
      <c r="OXE16" s="19"/>
      <c r="OXF16" s="19"/>
      <c r="OXG16" s="19"/>
      <c r="OXH16" s="19"/>
      <c r="OXI16" s="19"/>
      <c r="OXJ16" s="19"/>
      <c r="OXK16" s="19"/>
      <c r="OXL16" s="19"/>
      <c r="OXM16" s="19"/>
      <c r="OXN16" s="19"/>
      <c r="OXO16" s="19"/>
      <c r="OXP16" s="19"/>
      <c r="OXQ16" s="19"/>
      <c r="OXR16" s="19"/>
      <c r="OXS16" s="19"/>
      <c r="OXT16" s="19"/>
      <c r="OXU16" s="19"/>
      <c r="OXV16" s="19"/>
      <c r="OXW16" s="19"/>
      <c r="OXX16" s="19"/>
      <c r="OXY16" s="19"/>
      <c r="OXZ16" s="19"/>
      <c r="OYA16" s="19"/>
      <c r="OYB16" s="19"/>
      <c r="OYC16" s="19"/>
      <c r="OYD16" s="19"/>
      <c r="OYE16" s="19"/>
      <c r="OYF16" s="19"/>
      <c r="OYG16" s="19"/>
      <c r="OYH16" s="19"/>
      <c r="OYI16" s="19"/>
      <c r="OYJ16" s="19"/>
      <c r="OYK16" s="19"/>
      <c r="OYL16" s="19"/>
      <c r="OYM16" s="19"/>
      <c r="OYN16" s="19"/>
      <c r="OYO16" s="19"/>
      <c r="OYP16" s="19"/>
      <c r="OYQ16" s="19"/>
      <c r="OYR16" s="19"/>
      <c r="OYS16" s="19"/>
      <c r="OYT16" s="19"/>
      <c r="OYU16" s="19"/>
      <c r="OYV16" s="19"/>
      <c r="OYW16" s="19"/>
      <c r="OYX16" s="19"/>
      <c r="OYY16" s="19"/>
      <c r="OYZ16" s="19"/>
      <c r="OZA16" s="19"/>
      <c r="OZB16" s="19"/>
      <c r="OZC16" s="19"/>
      <c r="OZD16" s="19"/>
      <c r="OZE16" s="19"/>
      <c r="OZF16" s="19"/>
      <c r="OZG16" s="19"/>
      <c r="OZH16" s="19"/>
      <c r="OZI16" s="19"/>
      <c r="OZJ16" s="19"/>
      <c r="OZK16" s="19"/>
      <c r="OZL16" s="19"/>
      <c r="OZM16" s="19"/>
      <c r="OZN16" s="19"/>
      <c r="OZO16" s="19"/>
      <c r="OZP16" s="19"/>
      <c r="OZQ16" s="19"/>
      <c r="OZR16" s="19"/>
      <c r="OZS16" s="19"/>
      <c r="OZT16" s="19"/>
      <c r="OZU16" s="19"/>
      <c r="OZV16" s="19"/>
      <c r="OZW16" s="19"/>
      <c r="OZX16" s="19"/>
      <c r="OZY16" s="19"/>
      <c r="OZZ16" s="19"/>
      <c r="PAA16" s="19"/>
      <c r="PAB16" s="19"/>
      <c r="PAC16" s="19"/>
      <c r="PAD16" s="19"/>
      <c r="PAE16" s="19"/>
      <c r="PAF16" s="19"/>
      <c r="PAG16" s="19"/>
      <c r="PAH16" s="19"/>
      <c r="PAI16" s="19"/>
      <c r="PAJ16" s="19"/>
      <c r="PAK16" s="19"/>
      <c r="PAL16" s="19"/>
      <c r="PAM16" s="19"/>
      <c r="PAN16" s="19"/>
      <c r="PAO16" s="19"/>
      <c r="PAP16" s="19"/>
      <c r="PAQ16" s="19"/>
      <c r="PAR16" s="19"/>
      <c r="PAS16" s="19"/>
      <c r="PAT16" s="19"/>
      <c r="PAU16" s="19"/>
      <c r="PAV16" s="19"/>
      <c r="PAW16" s="19"/>
      <c r="PAX16" s="19"/>
      <c r="PAY16" s="19"/>
      <c r="PAZ16" s="19"/>
      <c r="PBA16" s="19"/>
      <c r="PBB16" s="19"/>
      <c r="PBC16" s="19"/>
      <c r="PBD16" s="19"/>
      <c r="PBE16" s="19"/>
      <c r="PBF16" s="19"/>
      <c r="PBG16" s="19"/>
      <c r="PBH16" s="19"/>
      <c r="PBI16" s="19"/>
      <c r="PBJ16" s="19"/>
      <c r="PBK16" s="19"/>
      <c r="PBL16" s="19"/>
      <c r="PBM16" s="19"/>
      <c r="PBN16" s="19"/>
      <c r="PBO16" s="19"/>
      <c r="PBP16" s="19"/>
      <c r="PBQ16" s="19"/>
      <c r="PBR16" s="19"/>
      <c r="PBS16" s="19"/>
      <c r="PBT16" s="19"/>
      <c r="PBU16" s="19"/>
      <c r="PBV16" s="19"/>
      <c r="PBW16" s="19"/>
      <c r="PBX16" s="19"/>
      <c r="PBY16" s="19"/>
      <c r="PBZ16" s="19"/>
      <c r="PCA16" s="19"/>
      <c r="PCB16" s="19"/>
      <c r="PCC16" s="19"/>
      <c r="PCD16" s="19"/>
      <c r="PCE16" s="19"/>
      <c r="PCF16" s="19"/>
      <c r="PCG16" s="19"/>
      <c r="PCH16" s="19"/>
      <c r="PCI16" s="19"/>
      <c r="PCJ16" s="19"/>
      <c r="PCK16" s="19"/>
      <c r="PCL16" s="19"/>
      <c r="PCM16" s="19"/>
      <c r="PCN16" s="19"/>
      <c r="PCO16" s="19"/>
      <c r="PCP16" s="19"/>
      <c r="PCQ16" s="19"/>
      <c r="PCR16" s="19"/>
      <c r="PCS16" s="19"/>
      <c r="PCT16" s="19"/>
      <c r="PCU16" s="19"/>
      <c r="PCV16" s="19"/>
      <c r="PCW16" s="19"/>
      <c r="PCX16" s="19"/>
      <c r="PCY16" s="19"/>
      <c r="PCZ16" s="19"/>
      <c r="PDA16" s="19"/>
      <c r="PDB16" s="19"/>
      <c r="PDC16" s="19"/>
      <c r="PDD16" s="19"/>
      <c r="PDE16" s="19"/>
      <c r="PDF16" s="19"/>
      <c r="PDG16" s="19"/>
      <c r="PDH16" s="19"/>
      <c r="PDI16" s="19"/>
      <c r="PDJ16" s="19"/>
      <c r="PDK16" s="19"/>
      <c r="PDL16" s="19"/>
      <c r="PDM16" s="19"/>
      <c r="PDN16" s="19"/>
      <c r="PDO16" s="19"/>
      <c r="PDP16" s="19"/>
      <c r="PDQ16" s="19"/>
      <c r="PDR16" s="19"/>
      <c r="PDS16" s="19"/>
      <c r="PDT16" s="19"/>
      <c r="PDU16" s="19"/>
      <c r="PDV16" s="19"/>
      <c r="PDW16" s="19"/>
      <c r="PDX16" s="19"/>
      <c r="PDY16" s="19"/>
      <c r="PDZ16" s="19"/>
      <c r="PEA16" s="19"/>
      <c r="PEB16" s="19"/>
      <c r="PEC16" s="19"/>
      <c r="PED16" s="19"/>
      <c r="PEE16" s="19"/>
      <c r="PEF16" s="19"/>
      <c r="PEG16" s="19"/>
      <c r="PEH16" s="19"/>
      <c r="PEI16" s="19"/>
      <c r="PEJ16" s="19"/>
      <c r="PEK16" s="19"/>
      <c r="PEL16" s="19"/>
      <c r="PEM16" s="19"/>
      <c r="PEN16" s="19"/>
      <c r="PEO16" s="19"/>
      <c r="PEP16" s="19"/>
      <c r="PEQ16" s="19"/>
      <c r="PER16" s="19"/>
      <c r="PES16" s="19"/>
      <c r="PET16" s="19"/>
      <c r="PEU16" s="19"/>
      <c r="PEV16" s="19"/>
      <c r="PEW16" s="19"/>
      <c r="PEX16" s="19"/>
      <c r="PEY16" s="19"/>
      <c r="PEZ16" s="19"/>
      <c r="PFA16" s="19"/>
      <c r="PFB16" s="19"/>
      <c r="PFC16" s="19"/>
      <c r="PFD16" s="19"/>
      <c r="PFE16" s="19"/>
      <c r="PFF16" s="19"/>
      <c r="PFG16" s="19"/>
      <c r="PFH16" s="19"/>
      <c r="PFI16" s="19"/>
      <c r="PFJ16" s="19"/>
      <c r="PFK16" s="19"/>
      <c r="PFL16" s="19"/>
      <c r="PFM16" s="19"/>
      <c r="PFN16" s="19"/>
      <c r="PFO16" s="19"/>
      <c r="PFP16" s="19"/>
      <c r="PFQ16" s="19"/>
      <c r="PFR16" s="19"/>
      <c r="PFS16" s="19"/>
      <c r="PFT16" s="19"/>
      <c r="PFU16" s="19"/>
      <c r="PFV16" s="19"/>
      <c r="PFW16" s="19"/>
      <c r="PFX16" s="19"/>
      <c r="PFY16" s="19"/>
      <c r="PFZ16" s="19"/>
      <c r="PGA16" s="19"/>
      <c r="PGB16" s="19"/>
      <c r="PGC16" s="19"/>
      <c r="PGD16" s="19"/>
      <c r="PGE16" s="19"/>
      <c r="PGF16" s="19"/>
      <c r="PGG16" s="19"/>
      <c r="PGH16" s="19"/>
      <c r="PGI16" s="19"/>
      <c r="PGJ16" s="19"/>
      <c r="PGK16" s="19"/>
      <c r="PGL16" s="19"/>
      <c r="PGM16" s="19"/>
      <c r="PGN16" s="19"/>
      <c r="PGO16" s="19"/>
      <c r="PGP16" s="19"/>
      <c r="PGQ16" s="19"/>
      <c r="PGR16" s="19"/>
      <c r="PGS16" s="19"/>
      <c r="PGT16" s="19"/>
      <c r="PGU16" s="19"/>
      <c r="PGV16" s="19"/>
      <c r="PGW16" s="19"/>
      <c r="PGX16" s="19"/>
      <c r="PGY16" s="19"/>
      <c r="PGZ16" s="19"/>
      <c r="PHA16" s="19"/>
      <c r="PHB16" s="19"/>
      <c r="PHC16" s="19"/>
      <c r="PHD16" s="19"/>
      <c r="PHE16" s="19"/>
      <c r="PHF16" s="19"/>
      <c r="PHG16" s="19"/>
      <c r="PHH16" s="19"/>
      <c r="PHI16" s="19"/>
      <c r="PHJ16" s="19"/>
      <c r="PHK16" s="19"/>
      <c r="PHL16" s="19"/>
      <c r="PHM16" s="19"/>
      <c r="PHN16" s="19"/>
      <c r="PHO16" s="19"/>
      <c r="PHP16" s="19"/>
      <c r="PHQ16" s="19"/>
      <c r="PHR16" s="19"/>
      <c r="PHS16" s="19"/>
      <c r="PHT16" s="19"/>
      <c r="PHU16" s="19"/>
      <c r="PHV16" s="19"/>
      <c r="PHW16" s="19"/>
      <c r="PHX16" s="19"/>
      <c r="PHY16" s="19"/>
      <c r="PHZ16" s="19"/>
      <c r="PIA16" s="19"/>
      <c r="PIB16" s="19"/>
      <c r="PIC16" s="19"/>
      <c r="PID16" s="19"/>
      <c r="PIE16" s="19"/>
      <c r="PIF16" s="19"/>
      <c r="PIG16" s="19"/>
      <c r="PIH16" s="19"/>
      <c r="PII16" s="19"/>
      <c r="PIJ16" s="19"/>
      <c r="PIK16" s="19"/>
      <c r="PIL16" s="19"/>
      <c r="PIM16" s="19"/>
      <c r="PIN16" s="19"/>
      <c r="PIO16" s="19"/>
      <c r="PIP16" s="19"/>
      <c r="PIQ16" s="19"/>
      <c r="PIR16" s="19"/>
      <c r="PIS16" s="19"/>
      <c r="PIT16" s="19"/>
      <c r="PIU16" s="19"/>
      <c r="PIV16" s="19"/>
      <c r="PIW16" s="19"/>
      <c r="PIX16" s="19"/>
      <c r="PIY16" s="19"/>
      <c r="PIZ16" s="19"/>
      <c r="PJA16" s="19"/>
      <c r="PJB16" s="19"/>
      <c r="PJC16" s="19"/>
      <c r="PJD16" s="19"/>
      <c r="PJE16" s="19"/>
      <c r="PJF16" s="19"/>
      <c r="PJG16" s="19"/>
      <c r="PJH16" s="19"/>
      <c r="PJI16" s="19"/>
      <c r="PJJ16" s="19"/>
      <c r="PJK16" s="19"/>
      <c r="PJL16" s="19"/>
      <c r="PJM16" s="19"/>
      <c r="PJN16" s="19"/>
      <c r="PJO16" s="19"/>
      <c r="PJP16" s="19"/>
      <c r="PJQ16" s="19"/>
      <c r="PJR16" s="19"/>
      <c r="PJS16" s="19"/>
      <c r="PJT16" s="19"/>
      <c r="PJU16" s="19"/>
      <c r="PJV16" s="19"/>
      <c r="PJW16" s="19"/>
      <c r="PJX16" s="19"/>
      <c r="PJY16" s="19"/>
      <c r="PJZ16" s="19"/>
      <c r="PKA16" s="19"/>
      <c r="PKB16" s="19"/>
      <c r="PKC16" s="19"/>
      <c r="PKD16" s="19"/>
      <c r="PKE16" s="19"/>
      <c r="PKF16" s="19"/>
      <c r="PKG16" s="19"/>
      <c r="PKH16" s="19"/>
      <c r="PKI16" s="19"/>
      <c r="PKJ16" s="19"/>
      <c r="PKK16" s="19"/>
      <c r="PKL16" s="19"/>
      <c r="PKM16" s="19"/>
      <c r="PKN16" s="19"/>
      <c r="PKO16" s="19"/>
      <c r="PKP16" s="19"/>
      <c r="PKQ16" s="19"/>
      <c r="PKR16" s="19"/>
      <c r="PKS16" s="19"/>
      <c r="PKT16" s="19"/>
      <c r="PKU16" s="19"/>
      <c r="PKV16" s="19"/>
      <c r="PKW16" s="19"/>
      <c r="PKX16" s="19"/>
      <c r="PKY16" s="19"/>
      <c r="PKZ16" s="19"/>
      <c r="PLA16" s="19"/>
      <c r="PLB16" s="19"/>
      <c r="PLC16" s="19"/>
      <c r="PLD16" s="19"/>
      <c r="PLE16" s="19"/>
      <c r="PLF16" s="19"/>
      <c r="PLG16" s="19"/>
      <c r="PLH16" s="19"/>
      <c r="PLI16" s="19"/>
      <c r="PLJ16" s="19"/>
      <c r="PLK16" s="19"/>
      <c r="PLL16" s="19"/>
      <c r="PLM16" s="19"/>
      <c r="PLN16" s="19"/>
      <c r="PLO16" s="19"/>
      <c r="PLP16" s="19"/>
      <c r="PLQ16" s="19"/>
      <c r="PLR16" s="19"/>
      <c r="PLS16" s="19"/>
      <c r="PLT16" s="19"/>
      <c r="PLU16" s="19"/>
      <c r="PLV16" s="19"/>
      <c r="PLW16" s="19"/>
      <c r="PLX16" s="19"/>
      <c r="PLY16" s="19"/>
      <c r="PLZ16" s="19"/>
      <c r="PMA16" s="19"/>
      <c r="PMB16" s="19"/>
      <c r="PMC16" s="19"/>
      <c r="PMD16" s="19"/>
      <c r="PME16" s="19"/>
      <c r="PMF16" s="19"/>
      <c r="PMG16" s="19"/>
      <c r="PMH16" s="19"/>
      <c r="PMI16" s="19"/>
      <c r="PMJ16" s="19"/>
      <c r="PMK16" s="19"/>
      <c r="PML16" s="19"/>
      <c r="PMM16" s="19"/>
      <c r="PMN16" s="19"/>
      <c r="PMO16" s="19"/>
      <c r="PMP16" s="19"/>
      <c r="PMQ16" s="19"/>
      <c r="PMR16" s="19"/>
      <c r="PMS16" s="19"/>
      <c r="PMT16" s="19"/>
      <c r="PMU16" s="19"/>
      <c r="PMV16" s="19"/>
      <c r="PMW16" s="19"/>
      <c r="PMX16" s="19"/>
      <c r="PMY16" s="19"/>
      <c r="PMZ16" s="19"/>
      <c r="PNA16" s="19"/>
      <c r="PNB16" s="19"/>
      <c r="PNC16" s="19"/>
      <c r="PND16" s="19"/>
      <c r="PNE16" s="19"/>
      <c r="PNF16" s="19"/>
      <c r="PNG16" s="19"/>
      <c r="PNH16" s="19"/>
      <c r="PNI16" s="19"/>
      <c r="PNJ16" s="19"/>
      <c r="PNK16" s="19"/>
      <c r="PNL16" s="19"/>
      <c r="PNM16" s="19"/>
      <c r="PNN16" s="19"/>
      <c r="PNO16" s="19"/>
      <c r="PNP16" s="19"/>
      <c r="PNQ16" s="19"/>
      <c r="PNR16" s="19"/>
      <c r="PNS16" s="19"/>
      <c r="PNT16" s="19"/>
      <c r="PNU16" s="19"/>
      <c r="PNV16" s="19"/>
      <c r="PNW16" s="19"/>
      <c r="PNX16" s="19"/>
      <c r="PNY16" s="19"/>
      <c r="PNZ16" s="19"/>
      <c r="POA16" s="19"/>
      <c r="POB16" s="19"/>
      <c r="POC16" s="19"/>
      <c r="POD16" s="19"/>
      <c r="POE16" s="19"/>
      <c r="POF16" s="19"/>
      <c r="POG16" s="19"/>
      <c r="POH16" s="19"/>
      <c r="POI16" s="19"/>
      <c r="POJ16" s="19"/>
      <c r="POK16" s="19"/>
      <c r="POL16" s="19"/>
      <c r="POM16" s="19"/>
      <c r="PON16" s="19"/>
      <c r="POO16" s="19"/>
      <c r="POP16" s="19"/>
      <c r="POQ16" s="19"/>
      <c r="POR16" s="19"/>
      <c r="POS16" s="19"/>
      <c r="POT16" s="19"/>
      <c r="POU16" s="19"/>
      <c r="POV16" s="19"/>
      <c r="POW16" s="19"/>
      <c r="POX16" s="19"/>
      <c r="POY16" s="19"/>
      <c r="POZ16" s="19"/>
      <c r="PPA16" s="19"/>
      <c r="PPB16" s="19"/>
      <c r="PPC16" s="19"/>
      <c r="PPD16" s="19"/>
      <c r="PPE16" s="19"/>
      <c r="PPF16" s="19"/>
      <c r="PPG16" s="19"/>
      <c r="PPH16" s="19"/>
      <c r="PPI16" s="19"/>
      <c r="PPJ16" s="19"/>
      <c r="PPK16" s="19"/>
      <c r="PPL16" s="19"/>
      <c r="PPM16" s="19"/>
      <c r="PPN16" s="19"/>
      <c r="PPO16" s="19"/>
      <c r="PPP16" s="19"/>
      <c r="PPQ16" s="19"/>
      <c r="PPR16" s="19"/>
      <c r="PPS16" s="19"/>
      <c r="PPT16" s="19"/>
      <c r="PPU16" s="19"/>
      <c r="PPV16" s="19"/>
      <c r="PPW16" s="19"/>
      <c r="PPX16" s="19"/>
      <c r="PPY16" s="19"/>
      <c r="PPZ16" s="19"/>
      <c r="PQA16" s="19"/>
      <c r="PQB16" s="19"/>
      <c r="PQC16" s="19"/>
      <c r="PQD16" s="19"/>
      <c r="PQE16" s="19"/>
      <c r="PQF16" s="19"/>
      <c r="PQG16" s="19"/>
      <c r="PQH16" s="19"/>
      <c r="PQI16" s="19"/>
      <c r="PQJ16" s="19"/>
      <c r="PQK16" s="19"/>
      <c r="PQL16" s="19"/>
      <c r="PQM16" s="19"/>
      <c r="PQN16" s="19"/>
      <c r="PQO16" s="19"/>
      <c r="PQP16" s="19"/>
      <c r="PQQ16" s="19"/>
      <c r="PQR16" s="19"/>
      <c r="PQS16" s="19"/>
      <c r="PQT16" s="19"/>
      <c r="PQU16" s="19"/>
      <c r="PQV16" s="19"/>
      <c r="PQW16" s="19"/>
      <c r="PQX16" s="19"/>
      <c r="PQY16" s="19"/>
      <c r="PQZ16" s="19"/>
      <c r="PRA16" s="19"/>
      <c r="PRB16" s="19"/>
      <c r="PRC16" s="19"/>
      <c r="PRD16" s="19"/>
      <c r="PRE16" s="19"/>
      <c r="PRF16" s="19"/>
      <c r="PRG16" s="19"/>
      <c r="PRH16" s="19"/>
      <c r="PRI16" s="19"/>
      <c r="PRJ16" s="19"/>
      <c r="PRK16" s="19"/>
      <c r="PRL16" s="19"/>
      <c r="PRM16" s="19"/>
      <c r="PRN16" s="19"/>
      <c r="PRO16" s="19"/>
      <c r="PRP16" s="19"/>
      <c r="PRQ16" s="19"/>
      <c r="PRR16" s="19"/>
      <c r="PRS16" s="19"/>
      <c r="PRT16" s="19"/>
      <c r="PRU16" s="19"/>
      <c r="PRV16" s="19"/>
      <c r="PRW16" s="19"/>
      <c r="PRX16" s="19"/>
      <c r="PRY16" s="19"/>
      <c r="PRZ16" s="19"/>
      <c r="PSA16" s="19"/>
      <c r="PSB16" s="19"/>
      <c r="PSC16" s="19"/>
      <c r="PSD16" s="19"/>
      <c r="PSE16" s="19"/>
      <c r="PSF16" s="19"/>
      <c r="PSG16" s="19"/>
      <c r="PSH16" s="19"/>
      <c r="PSI16" s="19"/>
      <c r="PSJ16" s="19"/>
      <c r="PSK16" s="19"/>
      <c r="PSL16" s="19"/>
      <c r="PSM16" s="19"/>
      <c r="PSN16" s="19"/>
      <c r="PSO16" s="19"/>
      <c r="PSP16" s="19"/>
      <c r="PSQ16" s="19"/>
      <c r="PSR16" s="19"/>
      <c r="PSS16" s="19"/>
      <c r="PST16" s="19"/>
      <c r="PSU16" s="19"/>
      <c r="PSV16" s="19"/>
      <c r="PSW16" s="19"/>
      <c r="PSX16" s="19"/>
      <c r="PSY16" s="19"/>
      <c r="PSZ16" s="19"/>
      <c r="PTA16" s="19"/>
      <c r="PTB16" s="19"/>
      <c r="PTC16" s="19"/>
      <c r="PTD16" s="19"/>
      <c r="PTE16" s="19"/>
      <c r="PTF16" s="19"/>
      <c r="PTG16" s="19"/>
      <c r="PTH16" s="19"/>
      <c r="PTI16" s="19"/>
      <c r="PTJ16" s="19"/>
      <c r="PTK16" s="19"/>
      <c r="PTL16" s="19"/>
      <c r="PTM16" s="19"/>
      <c r="PTN16" s="19"/>
      <c r="PTO16" s="19"/>
      <c r="PTP16" s="19"/>
      <c r="PTQ16" s="19"/>
      <c r="PTR16" s="19"/>
      <c r="PTS16" s="19"/>
      <c r="PTT16" s="19"/>
      <c r="PTU16" s="19"/>
      <c r="PTV16" s="19"/>
      <c r="PTW16" s="19"/>
      <c r="PTX16" s="19"/>
      <c r="PTY16" s="19"/>
      <c r="PTZ16" s="19"/>
      <c r="PUA16" s="19"/>
      <c r="PUB16" s="19"/>
      <c r="PUC16" s="19"/>
      <c r="PUD16" s="19"/>
      <c r="PUE16" s="19"/>
      <c r="PUF16" s="19"/>
      <c r="PUG16" s="19"/>
      <c r="PUH16" s="19"/>
      <c r="PUI16" s="19"/>
      <c r="PUJ16" s="19"/>
      <c r="PUK16" s="19"/>
      <c r="PUL16" s="19"/>
      <c r="PUM16" s="19"/>
      <c r="PUN16" s="19"/>
      <c r="PUO16" s="19"/>
      <c r="PUP16" s="19"/>
      <c r="PUQ16" s="19"/>
      <c r="PUR16" s="19"/>
      <c r="PUS16" s="19"/>
      <c r="PUT16" s="19"/>
      <c r="PUU16" s="19"/>
      <c r="PUV16" s="19"/>
      <c r="PUW16" s="19"/>
      <c r="PUX16" s="19"/>
      <c r="PUY16" s="19"/>
      <c r="PUZ16" s="19"/>
      <c r="PVA16" s="19"/>
      <c r="PVB16" s="19"/>
      <c r="PVC16" s="19"/>
      <c r="PVD16" s="19"/>
      <c r="PVE16" s="19"/>
      <c r="PVF16" s="19"/>
      <c r="PVG16" s="19"/>
      <c r="PVH16" s="19"/>
      <c r="PVI16" s="19"/>
      <c r="PVJ16" s="19"/>
      <c r="PVK16" s="19"/>
      <c r="PVL16" s="19"/>
      <c r="PVM16" s="19"/>
      <c r="PVN16" s="19"/>
      <c r="PVO16" s="19"/>
      <c r="PVP16" s="19"/>
      <c r="PVQ16" s="19"/>
      <c r="PVR16" s="19"/>
      <c r="PVS16" s="19"/>
      <c r="PVT16" s="19"/>
      <c r="PVU16" s="19"/>
      <c r="PVV16" s="19"/>
      <c r="PVW16" s="19"/>
      <c r="PVX16" s="19"/>
      <c r="PVY16" s="19"/>
      <c r="PVZ16" s="19"/>
      <c r="PWA16" s="19"/>
      <c r="PWB16" s="19"/>
      <c r="PWC16" s="19"/>
      <c r="PWD16" s="19"/>
      <c r="PWE16" s="19"/>
      <c r="PWF16" s="19"/>
      <c r="PWG16" s="19"/>
      <c r="PWH16" s="19"/>
      <c r="PWI16" s="19"/>
      <c r="PWJ16" s="19"/>
      <c r="PWK16" s="19"/>
      <c r="PWL16" s="19"/>
      <c r="PWM16" s="19"/>
      <c r="PWN16" s="19"/>
      <c r="PWO16" s="19"/>
      <c r="PWP16" s="19"/>
      <c r="PWQ16" s="19"/>
      <c r="PWR16" s="19"/>
      <c r="PWS16" s="19"/>
      <c r="PWT16" s="19"/>
      <c r="PWU16" s="19"/>
      <c r="PWV16" s="19"/>
      <c r="PWW16" s="19"/>
      <c r="PWX16" s="19"/>
      <c r="PWY16" s="19"/>
      <c r="PWZ16" s="19"/>
      <c r="PXA16" s="19"/>
      <c r="PXB16" s="19"/>
      <c r="PXC16" s="19"/>
      <c r="PXD16" s="19"/>
      <c r="PXE16" s="19"/>
      <c r="PXF16" s="19"/>
      <c r="PXG16" s="19"/>
      <c r="PXH16" s="19"/>
      <c r="PXI16" s="19"/>
      <c r="PXJ16" s="19"/>
      <c r="PXK16" s="19"/>
      <c r="PXL16" s="19"/>
      <c r="PXM16" s="19"/>
      <c r="PXN16" s="19"/>
      <c r="PXO16" s="19"/>
      <c r="PXP16" s="19"/>
      <c r="PXQ16" s="19"/>
      <c r="PXR16" s="19"/>
      <c r="PXS16" s="19"/>
      <c r="PXT16" s="19"/>
      <c r="PXU16" s="19"/>
      <c r="PXV16" s="19"/>
      <c r="PXW16" s="19"/>
      <c r="PXX16" s="19"/>
      <c r="PXY16" s="19"/>
      <c r="PXZ16" s="19"/>
      <c r="PYA16" s="19"/>
      <c r="PYB16" s="19"/>
      <c r="PYC16" s="19"/>
      <c r="PYD16" s="19"/>
      <c r="PYE16" s="19"/>
      <c r="PYF16" s="19"/>
      <c r="PYG16" s="19"/>
      <c r="PYH16" s="19"/>
      <c r="PYI16" s="19"/>
      <c r="PYJ16" s="19"/>
      <c r="PYK16" s="19"/>
      <c r="PYL16" s="19"/>
      <c r="PYM16" s="19"/>
      <c r="PYN16" s="19"/>
      <c r="PYO16" s="19"/>
      <c r="PYP16" s="19"/>
      <c r="PYQ16" s="19"/>
      <c r="PYR16" s="19"/>
      <c r="PYS16" s="19"/>
      <c r="PYT16" s="19"/>
      <c r="PYU16" s="19"/>
      <c r="PYV16" s="19"/>
      <c r="PYW16" s="19"/>
      <c r="PYX16" s="19"/>
      <c r="PYY16" s="19"/>
      <c r="PYZ16" s="19"/>
      <c r="PZA16" s="19"/>
      <c r="PZB16" s="19"/>
      <c r="PZC16" s="19"/>
      <c r="PZD16" s="19"/>
      <c r="PZE16" s="19"/>
      <c r="PZF16" s="19"/>
      <c r="PZG16" s="19"/>
      <c r="PZH16" s="19"/>
      <c r="PZI16" s="19"/>
      <c r="PZJ16" s="19"/>
      <c r="PZK16" s="19"/>
      <c r="PZL16" s="19"/>
      <c r="PZM16" s="19"/>
      <c r="PZN16" s="19"/>
      <c r="PZO16" s="19"/>
      <c r="PZP16" s="19"/>
      <c r="PZQ16" s="19"/>
      <c r="PZR16" s="19"/>
      <c r="PZS16" s="19"/>
      <c r="PZT16" s="19"/>
      <c r="PZU16" s="19"/>
      <c r="PZV16" s="19"/>
      <c r="PZW16" s="19"/>
      <c r="PZX16" s="19"/>
      <c r="PZY16" s="19"/>
      <c r="PZZ16" s="19"/>
      <c r="QAA16" s="19"/>
      <c r="QAB16" s="19"/>
      <c r="QAC16" s="19"/>
      <c r="QAD16" s="19"/>
      <c r="QAE16" s="19"/>
      <c r="QAF16" s="19"/>
      <c r="QAG16" s="19"/>
      <c r="QAH16" s="19"/>
      <c r="QAI16" s="19"/>
      <c r="QAJ16" s="19"/>
      <c r="QAK16" s="19"/>
      <c r="QAL16" s="19"/>
      <c r="QAM16" s="19"/>
      <c r="QAN16" s="19"/>
      <c r="QAO16" s="19"/>
      <c r="QAP16" s="19"/>
      <c r="QAQ16" s="19"/>
      <c r="QAR16" s="19"/>
      <c r="QAS16" s="19"/>
      <c r="QAT16" s="19"/>
      <c r="QAU16" s="19"/>
      <c r="QAV16" s="19"/>
      <c r="QAW16" s="19"/>
      <c r="QAX16" s="19"/>
      <c r="QAY16" s="19"/>
      <c r="QAZ16" s="19"/>
      <c r="QBA16" s="19"/>
      <c r="QBB16" s="19"/>
      <c r="QBC16" s="19"/>
      <c r="QBD16" s="19"/>
      <c r="QBE16" s="19"/>
      <c r="QBF16" s="19"/>
      <c r="QBG16" s="19"/>
      <c r="QBH16" s="19"/>
      <c r="QBI16" s="19"/>
      <c r="QBJ16" s="19"/>
      <c r="QBK16" s="19"/>
      <c r="QBL16" s="19"/>
      <c r="QBM16" s="19"/>
      <c r="QBN16" s="19"/>
      <c r="QBO16" s="19"/>
      <c r="QBP16" s="19"/>
      <c r="QBQ16" s="19"/>
      <c r="QBR16" s="19"/>
      <c r="QBS16" s="19"/>
      <c r="QBT16" s="19"/>
      <c r="QBU16" s="19"/>
      <c r="QBV16" s="19"/>
      <c r="QBW16" s="19"/>
      <c r="QBX16" s="19"/>
      <c r="QBY16" s="19"/>
      <c r="QBZ16" s="19"/>
      <c r="QCA16" s="19"/>
      <c r="QCB16" s="19"/>
      <c r="QCC16" s="19"/>
      <c r="QCD16" s="19"/>
      <c r="QCE16" s="19"/>
      <c r="QCF16" s="19"/>
      <c r="QCG16" s="19"/>
      <c r="QCH16" s="19"/>
      <c r="QCI16" s="19"/>
      <c r="QCJ16" s="19"/>
      <c r="QCK16" s="19"/>
      <c r="QCL16" s="19"/>
      <c r="QCM16" s="19"/>
      <c r="QCN16" s="19"/>
      <c r="QCO16" s="19"/>
      <c r="QCP16" s="19"/>
      <c r="QCQ16" s="19"/>
      <c r="QCR16" s="19"/>
      <c r="QCS16" s="19"/>
      <c r="QCT16" s="19"/>
      <c r="QCU16" s="19"/>
      <c r="QCV16" s="19"/>
      <c r="QCW16" s="19"/>
      <c r="QCX16" s="19"/>
      <c r="QCY16" s="19"/>
      <c r="QCZ16" s="19"/>
      <c r="QDA16" s="19"/>
      <c r="QDB16" s="19"/>
      <c r="QDC16" s="19"/>
      <c r="QDD16" s="19"/>
      <c r="QDE16" s="19"/>
      <c r="QDF16" s="19"/>
      <c r="QDG16" s="19"/>
      <c r="QDH16" s="19"/>
      <c r="QDI16" s="19"/>
      <c r="QDJ16" s="19"/>
      <c r="QDK16" s="19"/>
      <c r="QDL16" s="19"/>
      <c r="QDM16" s="19"/>
      <c r="QDN16" s="19"/>
      <c r="QDO16" s="19"/>
      <c r="QDP16" s="19"/>
      <c r="QDQ16" s="19"/>
      <c r="QDR16" s="19"/>
      <c r="QDS16" s="19"/>
      <c r="QDT16" s="19"/>
      <c r="QDU16" s="19"/>
      <c r="QDV16" s="19"/>
      <c r="QDW16" s="19"/>
      <c r="QDX16" s="19"/>
      <c r="QDY16" s="19"/>
      <c r="QDZ16" s="19"/>
      <c r="QEA16" s="19"/>
      <c r="QEB16" s="19"/>
      <c r="QEC16" s="19"/>
      <c r="QED16" s="19"/>
      <c r="QEE16" s="19"/>
      <c r="QEF16" s="19"/>
      <c r="QEG16" s="19"/>
      <c r="QEH16" s="19"/>
      <c r="QEI16" s="19"/>
      <c r="QEJ16" s="19"/>
      <c r="QEK16" s="19"/>
      <c r="QEL16" s="19"/>
      <c r="QEM16" s="19"/>
      <c r="QEN16" s="19"/>
      <c r="QEO16" s="19"/>
      <c r="QEP16" s="19"/>
      <c r="QEQ16" s="19"/>
      <c r="QER16" s="19"/>
      <c r="QES16" s="19"/>
      <c r="QET16" s="19"/>
      <c r="QEU16" s="19"/>
      <c r="QEV16" s="19"/>
      <c r="QEW16" s="19"/>
      <c r="QEX16" s="19"/>
      <c r="QEY16" s="19"/>
      <c r="QEZ16" s="19"/>
      <c r="QFA16" s="19"/>
      <c r="QFB16" s="19"/>
      <c r="QFC16" s="19"/>
      <c r="QFD16" s="19"/>
      <c r="QFE16" s="19"/>
      <c r="QFF16" s="19"/>
      <c r="QFG16" s="19"/>
      <c r="QFH16" s="19"/>
      <c r="QFI16" s="19"/>
      <c r="QFJ16" s="19"/>
      <c r="QFK16" s="19"/>
      <c r="QFL16" s="19"/>
      <c r="QFM16" s="19"/>
      <c r="QFN16" s="19"/>
      <c r="QFO16" s="19"/>
      <c r="QFP16" s="19"/>
      <c r="QFQ16" s="19"/>
      <c r="QFR16" s="19"/>
      <c r="QFS16" s="19"/>
      <c r="QFT16" s="19"/>
      <c r="QFU16" s="19"/>
      <c r="QFV16" s="19"/>
      <c r="QFW16" s="19"/>
      <c r="QFX16" s="19"/>
      <c r="QFY16" s="19"/>
      <c r="QFZ16" s="19"/>
      <c r="QGA16" s="19"/>
      <c r="QGB16" s="19"/>
      <c r="QGC16" s="19"/>
      <c r="QGD16" s="19"/>
      <c r="QGE16" s="19"/>
      <c r="QGF16" s="19"/>
      <c r="QGG16" s="19"/>
      <c r="QGH16" s="19"/>
      <c r="QGI16" s="19"/>
      <c r="QGJ16" s="19"/>
      <c r="QGK16" s="19"/>
      <c r="QGL16" s="19"/>
      <c r="QGM16" s="19"/>
      <c r="QGN16" s="19"/>
      <c r="QGO16" s="19"/>
      <c r="QGP16" s="19"/>
      <c r="QGQ16" s="19"/>
      <c r="QGR16" s="19"/>
      <c r="QGS16" s="19"/>
      <c r="QGT16" s="19"/>
      <c r="QGU16" s="19"/>
      <c r="QGV16" s="19"/>
      <c r="QGW16" s="19"/>
      <c r="QGX16" s="19"/>
      <c r="QGY16" s="19"/>
      <c r="QGZ16" s="19"/>
      <c r="QHA16" s="19"/>
      <c r="QHB16" s="19"/>
      <c r="QHC16" s="19"/>
      <c r="QHD16" s="19"/>
      <c r="QHE16" s="19"/>
      <c r="QHF16" s="19"/>
      <c r="QHG16" s="19"/>
      <c r="QHH16" s="19"/>
      <c r="QHI16" s="19"/>
      <c r="QHJ16" s="19"/>
      <c r="QHK16" s="19"/>
      <c r="QHL16" s="19"/>
      <c r="QHM16" s="19"/>
      <c r="QHN16" s="19"/>
      <c r="QHO16" s="19"/>
      <c r="QHP16" s="19"/>
      <c r="QHQ16" s="19"/>
      <c r="QHR16" s="19"/>
      <c r="QHS16" s="19"/>
      <c r="QHT16" s="19"/>
      <c r="QHU16" s="19"/>
      <c r="QHV16" s="19"/>
      <c r="QHW16" s="19"/>
      <c r="QHX16" s="19"/>
      <c r="QHY16" s="19"/>
      <c r="QHZ16" s="19"/>
      <c r="QIA16" s="19"/>
      <c r="QIB16" s="19"/>
      <c r="QIC16" s="19"/>
      <c r="QID16" s="19"/>
      <c r="QIE16" s="19"/>
      <c r="QIF16" s="19"/>
      <c r="QIG16" s="19"/>
      <c r="QIH16" s="19"/>
      <c r="QII16" s="19"/>
      <c r="QIJ16" s="19"/>
      <c r="QIK16" s="19"/>
      <c r="QIL16" s="19"/>
      <c r="QIM16" s="19"/>
      <c r="QIN16" s="19"/>
      <c r="QIO16" s="19"/>
      <c r="QIP16" s="19"/>
      <c r="QIQ16" s="19"/>
      <c r="QIR16" s="19"/>
      <c r="QIS16" s="19"/>
      <c r="QIT16" s="19"/>
      <c r="QIU16" s="19"/>
      <c r="QIV16" s="19"/>
      <c r="QIW16" s="19"/>
      <c r="QIX16" s="19"/>
      <c r="QIY16" s="19"/>
      <c r="QIZ16" s="19"/>
      <c r="QJA16" s="19"/>
      <c r="QJB16" s="19"/>
      <c r="QJC16" s="19"/>
      <c r="QJD16" s="19"/>
      <c r="QJE16" s="19"/>
      <c r="QJF16" s="19"/>
      <c r="QJG16" s="19"/>
      <c r="QJH16" s="19"/>
      <c r="QJI16" s="19"/>
      <c r="QJJ16" s="19"/>
      <c r="QJK16" s="19"/>
      <c r="QJL16" s="19"/>
      <c r="QJM16" s="19"/>
      <c r="QJN16" s="19"/>
      <c r="QJO16" s="19"/>
      <c r="QJP16" s="19"/>
      <c r="QJQ16" s="19"/>
      <c r="QJR16" s="19"/>
      <c r="QJS16" s="19"/>
      <c r="QJT16" s="19"/>
      <c r="QJU16" s="19"/>
      <c r="QJV16" s="19"/>
      <c r="QJW16" s="19"/>
      <c r="QJX16" s="19"/>
      <c r="QJY16" s="19"/>
      <c r="QJZ16" s="19"/>
      <c r="QKA16" s="19"/>
      <c r="QKB16" s="19"/>
      <c r="QKC16" s="19"/>
      <c r="QKD16" s="19"/>
      <c r="QKE16" s="19"/>
      <c r="QKF16" s="19"/>
      <c r="QKG16" s="19"/>
      <c r="QKH16" s="19"/>
      <c r="QKI16" s="19"/>
      <c r="QKJ16" s="19"/>
      <c r="QKK16" s="19"/>
      <c r="QKL16" s="19"/>
      <c r="QKM16" s="19"/>
      <c r="QKN16" s="19"/>
      <c r="QKO16" s="19"/>
      <c r="QKP16" s="19"/>
      <c r="QKQ16" s="19"/>
      <c r="QKR16" s="19"/>
      <c r="QKS16" s="19"/>
      <c r="QKT16" s="19"/>
      <c r="QKU16" s="19"/>
      <c r="QKV16" s="19"/>
      <c r="QKW16" s="19"/>
      <c r="QKX16" s="19"/>
      <c r="QKY16" s="19"/>
      <c r="QKZ16" s="19"/>
      <c r="QLA16" s="19"/>
      <c r="QLB16" s="19"/>
      <c r="QLC16" s="19"/>
      <c r="QLD16" s="19"/>
      <c r="QLE16" s="19"/>
      <c r="QLF16" s="19"/>
      <c r="QLG16" s="19"/>
      <c r="QLH16" s="19"/>
      <c r="QLI16" s="19"/>
      <c r="QLJ16" s="19"/>
      <c r="QLK16" s="19"/>
      <c r="QLL16" s="19"/>
      <c r="QLM16" s="19"/>
      <c r="QLN16" s="19"/>
      <c r="QLO16" s="19"/>
      <c r="QLP16" s="19"/>
      <c r="QLQ16" s="19"/>
      <c r="QLR16" s="19"/>
      <c r="QLS16" s="19"/>
      <c r="QLT16" s="19"/>
      <c r="QLU16" s="19"/>
      <c r="QLV16" s="19"/>
      <c r="QLW16" s="19"/>
      <c r="QLX16" s="19"/>
      <c r="QLY16" s="19"/>
      <c r="QLZ16" s="19"/>
      <c r="QMA16" s="19"/>
      <c r="QMB16" s="19"/>
      <c r="QMC16" s="19"/>
      <c r="QMD16" s="19"/>
      <c r="QME16" s="19"/>
      <c r="QMF16" s="19"/>
      <c r="QMG16" s="19"/>
      <c r="QMH16" s="19"/>
      <c r="QMI16" s="19"/>
      <c r="QMJ16" s="19"/>
      <c r="QMK16" s="19"/>
      <c r="QML16" s="19"/>
      <c r="QMM16" s="19"/>
      <c r="QMN16" s="19"/>
      <c r="QMO16" s="19"/>
      <c r="QMP16" s="19"/>
      <c r="QMQ16" s="19"/>
      <c r="QMR16" s="19"/>
      <c r="QMS16" s="19"/>
      <c r="QMT16" s="19"/>
      <c r="QMU16" s="19"/>
      <c r="QMV16" s="19"/>
      <c r="QMW16" s="19"/>
      <c r="QMX16" s="19"/>
      <c r="QMY16" s="19"/>
      <c r="QMZ16" s="19"/>
      <c r="QNA16" s="19"/>
      <c r="QNB16" s="19"/>
      <c r="QNC16" s="19"/>
      <c r="QND16" s="19"/>
      <c r="QNE16" s="19"/>
      <c r="QNF16" s="19"/>
      <c r="QNG16" s="19"/>
      <c r="QNH16" s="19"/>
      <c r="QNI16" s="19"/>
      <c r="QNJ16" s="19"/>
      <c r="QNK16" s="19"/>
      <c r="QNL16" s="19"/>
      <c r="QNM16" s="19"/>
      <c r="QNN16" s="19"/>
      <c r="QNO16" s="19"/>
      <c r="QNP16" s="19"/>
      <c r="QNQ16" s="19"/>
      <c r="QNR16" s="19"/>
      <c r="QNS16" s="19"/>
      <c r="QNT16" s="19"/>
      <c r="QNU16" s="19"/>
      <c r="QNV16" s="19"/>
      <c r="QNW16" s="19"/>
      <c r="QNX16" s="19"/>
      <c r="QNY16" s="19"/>
      <c r="QNZ16" s="19"/>
      <c r="QOA16" s="19"/>
      <c r="QOB16" s="19"/>
      <c r="QOC16" s="19"/>
      <c r="QOD16" s="19"/>
      <c r="QOE16" s="19"/>
      <c r="QOF16" s="19"/>
      <c r="QOG16" s="19"/>
      <c r="QOH16" s="19"/>
      <c r="QOI16" s="19"/>
      <c r="QOJ16" s="19"/>
      <c r="QOK16" s="19"/>
      <c r="QOL16" s="19"/>
      <c r="QOM16" s="19"/>
      <c r="QON16" s="19"/>
      <c r="QOO16" s="19"/>
      <c r="QOP16" s="19"/>
      <c r="QOQ16" s="19"/>
      <c r="QOR16" s="19"/>
      <c r="QOS16" s="19"/>
      <c r="QOT16" s="19"/>
      <c r="QOU16" s="19"/>
      <c r="QOV16" s="19"/>
      <c r="QOW16" s="19"/>
      <c r="QOX16" s="19"/>
      <c r="QOY16" s="19"/>
      <c r="QOZ16" s="19"/>
      <c r="QPA16" s="19"/>
      <c r="QPB16" s="19"/>
      <c r="QPC16" s="19"/>
      <c r="QPD16" s="19"/>
      <c r="QPE16" s="19"/>
      <c r="QPF16" s="19"/>
      <c r="QPG16" s="19"/>
      <c r="QPH16" s="19"/>
      <c r="QPI16" s="19"/>
      <c r="QPJ16" s="19"/>
      <c r="QPK16" s="19"/>
      <c r="QPL16" s="19"/>
      <c r="QPM16" s="19"/>
      <c r="QPN16" s="19"/>
      <c r="QPO16" s="19"/>
      <c r="QPP16" s="19"/>
      <c r="QPQ16" s="19"/>
      <c r="QPR16" s="19"/>
      <c r="QPS16" s="19"/>
      <c r="QPT16" s="19"/>
      <c r="QPU16" s="19"/>
      <c r="QPV16" s="19"/>
      <c r="QPW16" s="19"/>
      <c r="QPX16" s="19"/>
      <c r="QPY16" s="19"/>
      <c r="QPZ16" s="19"/>
      <c r="QQA16" s="19"/>
      <c r="QQB16" s="19"/>
      <c r="QQC16" s="19"/>
      <c r="QQD16" s="19"/>
      <c r="QQE16" s="19"/>
      <c r="QQF16" s="19"/>
      <c r="QQG16" s="19"/>
      <c r="QQH16" s="19"/>
      <c r="QQI16" s="19"/>
      <c r="QQJ16" s="19"/>
      <c r="QQK16" s="19"/>
      <c r="QQL16" s="19"/>
      <c r="QQM16" s="19"/>
      <c r="QQN16" s="19"/>
      <c r="QQO16" s="19"/>
      <c r="QQP16" s="19"/>
      <c r="QQQ16" s="19"/>
      <c r="QQR16" s="19"/>
      <c r="QQS16" s="19"/>
      <c r="QQT16" s="19"/>
      <c r="QQU16" s="19"/>
      <c r="QQV16" s="19"/>
      <c r="QQW16" s="19"/>
      <c r="QQX16" s="19"/>
      <c r="QQY16" s="19"/>
      <c r="QQZ16" s="19"/>
      <c r="QRA16" s="19"/>
      <c r="QRB16" s="19"/>
      <c r="QRC16" s="19"/>
      <c r="QRD16" s="19"/>
      <c r="QRE16" s="19"/>
      <c r="QRF16" s="19"/>
      <c r="QRG16" s="19"/>
      <c r="QRH16" s="19"/>
      <c r="QRI16" s="19"/>
      <c r="QRJ16" s="19"/>
      <c r="QRK16" s="19"/>
      <c r="QRL16" s="19"/>
      <c r="QRM16" s="19"/>
      <c r="QRN16" s="19"/>
      <c r="QRO16" s="19"/>
      <c r="QRP16" s="19"/>
      <c r="QRQ16" s="19"/>
      <c r="QRR16" s="19"/>
      <c r="QRS16" s="19"/>
      <c r="QRT16" s="19"/>
      <c r="QRU16" s="19"/>
      <c r="QRV16" s="19"/>
      <c r="QRW16" s="19"/>
      <c r="QRX16" s="19"/>
      <c r="QRY16" s="19"/>
      <c r="QRZ16" s="19"/>
      <c r="QSA16" s="19"/>
      <c r="QSB16" s="19"/>
      <c r="QSC16" s="19"/>
      <c r="QSD16" s="19"/>
      <c r="QSE16" s="19"/>
      <c r="QSF16" s="19"/>
      <c r="QSG16" s="19"/>
      <c r="QSH16" s="19"/>
      <c r="QSI16" s="19"/>
      <c r="QSJ16" s="19"/>
      <c r="QSK16" s="19"/>
      <c r="QSL16" s="19"/>
      <c r="QSM16" s="19"/>
      <c r="QSN16" s="19"/>
      <c r="QSO16" s="19"/>
      <c r="QSP16" s="19"/>
      <c r="QSQ16" s="19"/>
      <c r="QSR16" s="19"/>
      <c r="QSS16" s="19"/>
      <c r="QST16" s="19"/>
      <c r="QSU16" s="19"/>
      <c r="QSV16" s="19"/>
      <c r="QSW16" s="19"/>
      <c r="QSX16" s="19"/>
      <c r="QSY16" s="19"/>
      <c r="QSZ16" s="19"/>
      <c r="QTA16" s="19"/>
      <c r="QTB16" s="19"/>
      <c r="QTC16" s="19"/>
      <c r="QTD16" s="19"/>
      <c r="QTE16" s="19"/>
      <c r="QTF16" s="19"/>
      <c r="QTG16" s="19"/>
      <c r="QTH16" s="19"/>
      <c r="QTI16" s="19"/>
      <c r="QTJ16" s="19"/>
      <c r="QTK16" s="19"/>
      <c r="QTL16" s="19"/>
      <c r="QTM16" s="19"/>
      <c r="QTN16" s="19"/>
      <c r="QTO16" s="19"/>
      <c r="QTP16" s="19"/>
      <c r="QTQ16" s="19"/>
      <c r="QTR16" s="19"/>
      <c r="QTS16" s="19"/>
      <c r="QTT16" s="19"/>
      <c r="QTU16" s="19"/>
      <c r="QTV16" s="19"/>
      <c r="QTW16" s="19"/>
      <c r="QTX16" s="19"/>
      <c r="QTY16" s="19"/>
      <c r="QTZ16" s="19"/>
      <c r="QUA16" s="19"/>
      <c r="QUB16" s="19"/>
      <c r="QUC16" s="19"/>
      <c r="QUD16" s="19"/>
      <c r="QUE16" s="19"/>
      <c r="QUF16" s="19"/>
      <c r="QUG16" s="19"/>
      <c r="QUH16" s="19"/>
      <c r="QUI16" s="19"/>
      <c r="QUJ16" s="19"/>
      <c r="QUK16" s="19"/>
      <c r="QUL16" s="19"/>
      <c r="QUM16" s="19"/>
      <c r="QUN16" s="19"/>
      <c r="QUO16" s="19"/>
      <c r="QUP16" s="19"/>
      <c r="QUQ16" s="19"/>
      <c r="QUR16" s="19"/>
      <c r="QUS16" s="19"/>
      <c r="QUT16" s="19"/>
      <c r="QUU16" s="19"/>
      <c r="QUV16" s="19"/>
      <c r="QUW16" s="19"/>
      <c r="QUX16" s="19"/>
      <c r="QUY16" s="19"/>
      <c r="QUZ16" s="19"/>
      <c r="QVA16" s="19"/>
      <c r="QVB16" s="19"/>
      <c r="QVC16" s="19"/>
      <c r="QVD16" s="19"/>
      <c r="QVE16" s="19"/>
      <c r="QVF16" s="19"/>
      <c r="QVG16" s="19"/>
      <c r="QVH16" s="19"/>
      <c r="QVI16" s="19"/>
      <c r="QVJ16" s="19"/>
      <c r="QVK16" s="19"/>
      <c r="QVL16" s="19"/>
      <c r="QVM16" s="19"/>
      <c r="QVN16" s="19"/>
      <c r="QVO16" s="19"/>
      <c r="QVP16" s="19"/>
      <c r="QVQ16" s="19"/>
      <c r="QVR16" s="19"/>
      <c r="QVS16" s="19"/>
      <c r="QVT16" s="19"/>
      <c r="QVU16" s="19"/>
      <c r="QVV16" s="19"/>
      <c r="QVW16" s="19"/>
      <c r="QVX16" s="19"/>
      <c r="QVY16" s="19"/>
      <c r="QVZ16" s="19"/>
      <c r="QWA16" s="19"/>
      <c r="QWB16" s="19"/>
      <c r="QWC16" s="19"/>
      <c r="QWD16" s="19"/>
      <c r="QWE16" s="19"/>
      <c r="QWF16" s="19"/>
      <c r="QWG16" s="19"/>
      <c r="QWH16" s="19"/>
      <c r="QWI16" s="19"/>
      <c r="QWJ16" s="19"/>
      <c r="QWK16" s="19"/>
      <c r="QWL16" s="19"/>
      <c r="QWM16" s="19"/>
      <c r="QWN16" s="19"/>
      <c r="QWO16" s="19"/>
      <c r="QWP16" s="19"/>
      <c r="QWQ16" s="19"/>
      <c r="QWR16" s="19"/>
      <c r="QWS16" s="19"/>
      <c r="QWT16" s="19"/>
      <c r="QWU16" s="19"/>
      <c r="QWV16" s="19"/>
      <c r="QWW16" s="19"/>
      <c r="QWX16" s="19"/>
      <c r="QWY16" s="19"/>
      <c r="QWZ16" s="19"/>
      <c r="QXA16" s="19"/>
      <c r="QXB16" s="19"/>
      <c r="QXC16" s="19"/>
      <c r="QXD16" s="19"/>
      <c r="QXE16" s="19"/>
      <c r="QXF16" s="19"/>
      <c r="QXG16" s="19"/>
      <c r="QXH16" s="19"/>
      <c r="QXI16" s="19"/>
      <c r="QXJ16" s="19"/>
      <c r="QXK16" s="19"/>
      <c r="QXL16" s="19"/>
      <c r="QXM16" s="19"/>
      <c r="QXN16" s="19"/>
      <c r="QXO16" s="19"/>
      <c r="QXP16" s="19"/>
      <c r="QXQ16" s="19"/>
      <c r="QXR16" s="19"/>
      <c r="QXS16" s="19"/>
      <c r="QXT16" s="19"/>
      <c r="QXU16" s="19"/>
      <c r="QXV16" s="19"/>
      <c r="QXW16" s="19"/>
      <c r="QXX16" s="19"/>
      <c r="QXY16" s="19"/>
      <c r="QXZ16" s="19"/>
      <c r="QYA16" s="19"/>
      <c r="QYB16" s="19"/>
      <c r="QYC16" s="19"/>
      <c r="QYD16" s="19"/>
      <c r="QYE16" s="19"/>
      <c r="QYF16" s="19"/>
      <c r="QYG16" s="19"/>
      <c r="QYH16" s="19"/>
      <c r="QYI16" s="19"/>
      <c r="QYJ16" s="19"/>
      <c r="QYK16" s="19"/>
      <c r="QYL16" s="19"/>
      <c r="QYM16" s="19"/>
      <c r="QYN16" s="19"/>
      <c r="QYO16" s="19"/>
      <c r="QYP16" s="19"/>
      <c r="QYQ16" s="19"/>
      <c r="QYR16" s="19"/>
      <c r="QYS16" s="19"/>
      <c r="QYT16" s="19"/>
      <c r="QYU16" s="19"/>
      <c r="QYV16" s="19"/>
      <c r="QYW16" s="19"/>
      <c r="QYX16" s="19"/>
      <c r="QYY16" s="19"/>
      <c r="QYZ16" s="19"/>
      <c r="QZA16" s="19"/>
      <c r="QZB16" s="19"/>
      <c r="QZC16" s="19"/>
      <c r="QZD16" s="19"/>
      <c r="QZE16" s="19"/>
      <c r="QZF16" s="19"/>
      <c r="QZG16" s="19"/>
      <c r="QZH16" s="19"/>
      <c r="QZI16" s="19"/>
      <c r="QZJ16" s="19"/>
      <c r="QZK16" s="19"/>
      <c r="QZL16" s="19"/>
      <c r="QZM16" s="19"/>
      <c r="QZN16" s="19"/>
      <c r="QZO16" s="19"/>
      <c r="QZP16" s="19"/>
      <c r="QZQ16" s="19"/>
      <c r="QZR16" s="19"/>
      <c r="QZS16" s="19"/>
      <c r="QZT16" s="19"/>
      <c r="QZU16" s="19"/>
      <c r="QZV16" s="19"/>
      <c r="QZW16" s="19"/>
      <c r="QZX16" s="19"/>
      <c r="QZY16" s="19"/>
      <c r="QZZ16" s="19"/>
      <c r="RAA16" s="19"/>
      <c r="RAB16" s="19"/>
      <c r="RAC16" s="19"/>
      <c r="RAD16" s="19"/>
      <c r="RAE16" s="19"/>
      <c r="RAF16" s="19"/>
      <c r="RAG16" s="19"/>
      <c r="RAH16" s="19"/>
      <c r="RAI16" s="19"/>
      <c r="RAJ16" s="19"/>
      <c r="RAK16" s="19"/>
      <c r="RAL16" s="19"/>
      <c r="RAM16" s="19"/>
      <c r="RAN16" s="19"/>
      <c r="RAO16" s="19"/>
      <c r="RAP16" s="19"/>
      <c r="RAQ16" s="19"/>
      <c r="RAR16" s="19"/>
      <c r="RAS16" s="19"/>
      <c r="RAT16" s="19"/>
      <c r="RAU16" s="19"/>
      <c r="RAV16" s="19"/>
      <c r="RAW16" s="19"/>
      <c r="RAX16" s="19"/>
      <c r="RAY16" s="19"/>
      <c r="RAZ16" s="19"/>
      <c r="RBA16" s="19"/>
      <c r="RBB16" s="19"/>
      <c r="RBC16" s="19"/>
      <c r="RBD16" s="19"/>
      <c r="RBE16" s="19"/>
      <c r="RBF16" s="19"/>
      <c r="RBG16" s="19"/>
      <c r="RBH16" s="19"/>
      <c r="RBI16" s="19"/>
      <c r="RBJ16" s="19"/>
      <c r="RBK16" s="19"/>
      <c r="RBL16" s="19"/>
      <c r="RBM16" s="19"/>
      <c r="RBN16" s="19"/>
      <c r="RBO16" s="19"/>
      <c r="RBP16" s="19"/>
      <c r="RBQ16" s="19"/>
      <c r="RBR16" s="19"/>
      <c r="RBS16" s="19"/>
      <c r="RBT16" s="19"/>
      <c r="RBU16" s="19"/>
      <c r="RBV16" s="19"/>
      <c r="RBW16" s="19"/>
      <c r="RBX16" s="19"/>
      <c r="RBY16" s="19"/>
      <c r="RBZ16" s="19"/>
      <c r="RCA16" s="19"/>
      <c r="RCB16" s="19"/>
      <c r="RCC16" s="19"/>
      <c r="RCD16" s="19"/>
      <c r="RCE16" s="19"/>
      <c r="RCF16" s="19"/>
      <c r="RCG16" s="19"/>
      <c r="RCH16" s="19"/>
      <c r="RCI16" s="19"/>
      <c r="RCJ16" s="19"/>
      <c r="RCK16" s="19"/>
      <c r="RCL16" s="19"/>
      <c r="RCM16" s="19"/>
      <c r="RCN16" s="19"/>
      <c r="RCO16" s="19"/>
      <c r="RCP16" s="19"/>
      <c r="RCQ16" s="19"/>
      <c r="RCR16" s="19"/>
      <c r="RCS16" s="19"/>
      <c r="RCT16" s="19"/>
      <c r="RCU16" s="19"/>
      <c r="RCV16" s="19"/>
      <c r="RCW16" s="19"/>
      <c r="RCX16" s="19"/>
      <c r="RCY16" s="19"/>
      <c r="RCZ16" s="19"/>
      <c r="RDA16" s="19"/>
      <c r="RDB16" s="19"/>
      <c r="RDC16" s="19"/>
      <c r="RDD16" s="19"/>
      <c r="RDE16" s="19"/>
      <c r="RDF16" s="19"/>
      <c r="RDG16" s="19"/>
      <c r="RDH16" s="19"/>
      <c r="RDI16" s="19"/>
      <c r="RDJ16" s="19"/>
      <c r="RDK16" s="19"/>
      <c r="RDL16" s="19"/>
      <c r="RDM16" s="19"/>
      <c r="RDN16" s="19"/>
      <c r="RDO16" s="19"/>
      <c r="RDP16" s="19"/>
      <c r="RDQ16" s="19"/>
      <c r="RDR16" s="19"/>
      <c r="RDS16" s="19"/>
      <c r="RDT16" s="19"/>
      <c r="RDU16" s="19"/>
      <c r="RDV16" s="19"/>
      <c r="RDW16" s="19"/>
      <c r="RDX16" s="19"/>
      <c r="RDY16" s="19"/>
      <c r="RDZ16" s="19"/>
      <c r="REA16" s="19"/>
      <c r="REB16" s="19"/>
      <c r="REC16" s="19"/>
      <c r="RED16" s="19"/>
      <c r="REE16" s="19"/>
      <c r="REF16" s="19"/>
      <c r="REG16" s="19"/>
      <c r="REH16" s="19"/>
      <c r="REI16" s="19"/>
      <c r="REJ16" s="19"/>
      <c r="REK16" s="19"/>
      <c r="REL16" s="19"/>
      <c r="REM16" s="19"/>
      <c r="REN16" s="19"/>
      <c r="REO16" s="19"/>
      <c r="REP16" s="19"/>
      <c r="REQ16" s="19"/>
      <c r="RER16" s="19"/>
      <c r="RES16" s="19"/>
      <c r="RET16" s="19"/>
      <c r="REU16" s="19"/>
      <c r="REV16" s="19"/>
      <c r="REW16" s="19"/>
      <c r="REX16" s="19"/>
      <c r="REY16" s="19"/>
      <c r="REZ16" s="19"/>
      <c r="RFA16" s="19"/>
      <c r="RFB16" s="19"/>
      <c r="RFC16" s="19"/>
      <c r="RFD16" s="19"/>
      <c r="RFE16" s="19"/>
      <c r="RFF16" s="19"/>
      <c r="RFG16" s="19"/>
      <c r="RFH16" s="19"/>
      <c r="RFI16" s="19"/>
      <c r="RFJ16" s="19"/>
      <c r="RFK16" s="19"/>
      <c r="RFL16" s="19"/>
      <c r="RFM16" s="19"/>
      <c r="RFN16" s="19"/>
      <c r="RFO16" s="19"/>
      <c r="RFP16" s="19"/>
      <c r="RFQ16" s="19"/>
      <c r="RFR16" s="19"/>
      <c r="RFS16" s="19"/>
      <c r="RFT16" s="19"/>
      <c r="RFU16" s="19"/>
      <c r="RFV16" s="19"/>
      <c r="RFW16" s="19"/>
      <c r="RFX16" s="19"/>
      <c r="RFY16" s="19"/>
      <c r="RFZ16" s="19"/>
      <c r="RGA16" s="19"/>
      <c r="RGB16" s="19"/>
      <c r="RGC16" s="19"/>
      <c r="RGD16" s="19"/>
      <c r="RGE16" s="19"/>
      <c r="RGF16" s="19"/>
      <c r="RGG16" s="19"/>
      <c r="RGH16" s="19"/>
      <c r="RGI16" s="19"/>
      <c r="RGJ16" s="19"/>
      <c r="RGK16" s="19"/>
      <c r="RGL16" s="19"/>
      <c r="RGM16" s="19"/>
      <c r="RGN16" s="19"/>
      <c r="RGO16" s="19"/>
      <c r="RGP16" s="19"/>
      <c r="RGQ16" s="19"/>
      <c r="RGR16" s="19"/>
      <c r="RGS16" s="19"/>
      <c r="RGT16" s="19"/>
      <c r="RGU16" s="19"/>
      <c r="RGV16" s="19"/>
      <c r="RGW16" s="19"/>
      <c r="RGX16" s="19"/>
      <c r="RGY16" s="19"/>
      <c r="RGZ16" s="19"/>
      <c r="RHA16" s="19"/>
      <c r="RHB16" s="19"/>
      <c r="RHC16" s="19"/>
      <c r="RHD16" s="19"/>
      <c r="RHE16" s="19"/>
      <c r="RHF16" s="19"/>
      <c r="RHG16" s="19"/>
      <c r="RHH16" s="19"/>
      <c r="RHI16" s="19"/>
      <c r="RHJ16" s="19"/>
      <c r="RHK16" s="19"/>
      <c r="RHL16" s="19"/>
      <c r="RHM16" s="19"/>
      <c r="RHN16" s="19"/>
      <c r="RHO16" s="19"/>
      <c r="RHP16" s="19"/>
      <c r="RHQ16" s="19"/>
      <c r="RHR16" s="19"/>
      <c r="RHS16" s="19"/>
      <c r="RHT16" s="19"/>
      <c r="RHU16" s="19"/>
      <c r="RHV16" s="19"/>
      <c r="RHW16" s="19"/>
      <c r="RHX16" s="19"/>
      <c r="RHY16" s="19"/>
      <c r="RHZ16" s="19"/>
      <c r="RIA16" s="19"/>
      <c r="RIB16" s="19"/>
      <c r="RIC16" s="19"/>
      <c r="RID16" s="19"/>
      <c r="RIE16" s="19"/>
      <c r="RIF16" s="19"/>
      <c r="RIG16" s="19"/>
      <c r="RIH16" s="19"/>
      <c r="RII16" s="19"/>
      <c r="RIJ16" s="19"/>
      <c r="RIK16" s="19"/>
      <c r="RIL16" s="19"/>
      <c r="RIM16" s="19"/>
      <c r="RIN16" s="19"/>
      <c r="RIO16" s="19"/>
      <c r="RIP16" s="19"/>
      <c r="RIQ16" s="19"/>
      <c r="RIR16" s="19"/>
      <c r="RIS16" s="19"/>
      <c r="RIT16" s="19"/>
      <c r="RIU16" s="19"/>
      <c r="RIV16" s="19"/>
      <c r="RIW16" s="19"/>
      <c r="RIX16" s="19"/>
      <c r="RIY16" s="19"/>
      <c r="RIZ16" s="19"/>
      <c r="RJA16" s="19"/>
      <c r="RJB16" s="19"/>
      <c r="RJC16" s="19"/>
      <c r="RJD16" s="19"/>
      <c r="RJE16" s="19"/>
      <c r="RJF16" s="19"/>
      <c r="RJG16" s="19"/>
      <c r="RJH16" s="19"/>
      <c r="RJI16" s="19"/>
      <c r="RJJ16" s="19"/>
      <c r="RJK16" s="19"/>
      <c r="RJL16" s="19"/>
      <c r="RJM16" s="19"/>
      <c r="RJN16" s="19"/>
      <c r="RJO16" s="19"/>
      <c r="RJP16" s="19"/>
      <c r="RJQ16" s="19"/>
      <c r="RJR16" s="19"/>
      <c r="RJS16" s="19"/>
      <c r="RJT16" s="19"/>
      <c r="RJU16" s="19"/>
      <c r="RJV16" s="19"/>
      <c r="RJW16" s="19"/>
      <c r="RJX16" s="19"/>
      <c r="RJY16" s="19"/>
      <c r="RJZ16" s="19"/>
      <c r="RKA16" s="19"/>
      <c r="RKB16" s="19"/>
      <c r="RKC16" s="19"/>
      <c r="RKD16" s="19"/>
      <c r="RKE16" s="19"/>
      <c r="RKF16" s="19"/>
      <c r="RKG16" s="19"/>
      <c r="RKH16" s="19"/>
      <c r="RKI16" s="19"/>
      <c r="RKJ16" s="19"/>
      <c r="RKK16" s="19"/>
      <c r="RKL16" s="19"/>
      <c r="RKM16" s="19"/>
      <c r="RKN16" s="19"/>
      <c r="RKO16" s="19"/>
      <c r="RKP16" s="19"/>
      <c r="RKQ16" s="19"/>
      <c r="RKR16" s="19"/>
      <c r="RKS16" s="19"/>
      <c r="RKT16" s="19"/>
      <c r="RKU16" s="19"/>
      <c r="RKV16" s="19"/>
      <c r="RKW16" s="19"/>
      <c r="RKX16" s="19"/>
      <c r="RKY16" s="19"/>
      <c r="RKZ16" s="19"/>
      <c r="RLA16" s="19"/>
      <c r="RLB16" s="19"/>
      <c r="RLC16" s="19"/>
      <c r="RLD16" s="19"/>
      <c r="RLE16" s="19"/>
      <c r="RLF16" s="19"/>
      <c r="RLG16" s="19"/>
      <c r="RLH16" s="19"/>
      <c r="RLI16" s="19"/>
      <c r="RLJ16" s="19"/>
      <c r="RLK16" s="19"/>
      <c r="RLL16" s="19"/>
      <c r="RLM16" s="19"/>
      <c r="RLN16" s="19"/>
      <c r="RLO16" s="19"/>
      <c r="RLP16" s="19"/>
      <c r="RLQ16" s="19"/>
      <c r="RLR16" s="19"/>
      <c r="RLS16" s="19"/>
      <c r="RLT16" s="19"/>
      <c r="RLU16" s="19"/>
      <c r="RLV16" s="19"/>
      <c r="RLW16" s="19"/>
      <c r="RLX16" s="19"/>
      <c r="RLY16" s="19"/>
      <c r="RLZ16" s="19"/>
      <c r="RMA16" s="19"/>
      <c r="RMB16" s="19"/>
      <c r="RMC16" s="19"/>
      <c r="RMD16" s="19"/>
      <c r="RME16" s="19"/>
      <c r="RMF16" s="19"/>
      <c r="RMG16" s="19"/>
      <c r="RMH16" s="19"/>
      <c r="RMI16" s="19"/>
      <c r="RMJ16" s="19"/>
      <c r="RMK16" s="19"/>
      <c r="RML16" s="19"/>
      <c r="RMM16" s="19"/>
      <c r="RMN16" s="19"/>
      <c r="RMO16" s="19"/>
      <c r="RMP16" s="19"/>
      <c r="RMQ16" s="19"/>
      <c r="RMR16" s="19"/>
      <c r="RMS16" s="19"/>
      <c r="RMT16" s="19"/>
      <c r="RMU16" s="19"/>
      <c r="RMV16" s="19"/>
      <c r="RMW16" s="19"/>
      <c r="RMX16" s="19"/>
      <c r="RMY16" s="19"/>
      <c r="RMZ16" s="19"/>
      <c r="RNA16" s="19"/>
      <c r="RNB16" s="19"/>
      <c r="RNC16" s="19"/>
      <c r="RND16" s="19"/>
      <c r="RNE16" s="19"/>
      <c r="RNF16" s="19"/>
      <c r="RNG16" s="19"/>
      <c r="RNH16" s="19"/>
      <c r="RNI16" s="19"/>
      <c r="RNJ16" s="19"/>
      <c r="RNK16" s="19"/>
      <c r="RNL16" s="19"/>
      <c r="RNM16" s="19"/>
      <c r="RNN16" s="19"/>
      <c r="RNO16" s="19"/>
      <c r="RNP16" s="19"/>
      <c r="RNQ16" s="19"/>
      <c r="RNR16" s="19"/>
      <c r="RNS16" s="19"/>
      <c r="RNT16" s="19"/>
      <c r="RNU16" s="19"/>
      <c r="RNV16" s="19"/>
      <c r="RNW16" s="19"/>
      <c r="RNX16" s="19"/>
      <c r="RNY16" s="19"/>
      <c r="RNZ16" s="19"/>
      <c r="ROA16" s="19"/>
      <c r="ROB16" s="19"/>
      <c r="ROC16" s="19"/>
      <c r="ROD16" s="19"/>
      <c r="ROE16" s="19"/>
      <c r="ROF16" s="19"/>
      <c r="ROG16" s="19"/>
      <c r="ROH16" s="19"/>
      <c r="ROI16" s="19"/>
      <c r="ROJ16" s="19"/>
      <c r="ROK16" s="19"/>
      <c r="ROL16" s="19"/>
      <c r="ROM16" s="19"/>
      <c r="RON16" s="19"/>
      <c r="ROO16" s="19"/>
      <c r="ROP16" s="19"/>
      <c r="ROQ16" s="19"/>
      <c r="ROR16" s="19"/>
      <c r="ROS16" s="19"/>
      <c r="ROT16" s="19"/>
      <c r="ROU16" s="19"/>
      <c r="ROV16" s="19"/>
      <c r="ROW16" s="19"/>
      <c r="ROX16" s="19"/>
      <c r="ROY16" s="19"/>
      <c r="ROZ16" s="19"/>
      <c r="RPA16" s="19"/>
      <c r="RPB16" s="19"/>
      <c r="RPC16" s="19"/>
      <c r="RPD16" s="19"/>
      <c r="RPE16" s="19"/>
      <c r="RPF16" s="19"/>
      <c r="RPG16" s="19"/>
      <c r="RPH16" s="19"/>
      <c r="RPI16" s="19"/>
      <c r="RPJ16" s="19"/>
      <c r="RPK16" s="19"/>
      <c r="RPL16" s="19"/>
      <c r="RPM16" s="19"/>
      <c r="RPN16" s="19"/>
      <c r="RPO16" s="19"/>
      <c r="RPP16" s="19"/>
      <c r="RPQ16" s="19"/>
      <c r="RPR16" s="19"/>
      <c r="RPS16" s="19"/>
      <c r="RPT16" s="19"/>
      <c r="RPU16" s="19"/>
      <c r="RPV16" s="19"/>
      <c r="RPW16" s="19"/>
      <c r="RPX16" s="19"/>
      <c r="RPY16" s="19"/>
      <c r="RPZ16" s="19"/>
      <c r="RQA16" s="19"/>
      <c r="RQB16" s="19"/>
      <c r="RQC16" s="19"/>
      <c r="RQD16" s="19"/>
      <c r="RQE16" s="19"/>
      <c r="RQF16" s="19"/>
      <c r="RQG16" s="19"/>
      <c r="RQH16" s="19"/>
      <c r="RQI16" s="19"/>
      <c r="RQJ16" s="19"/>
      <c r="RQK16" s="19"/>
      <c r="RQL16" s="19"/>
      <c r="RQM16" s="19"/>
      <c r="RQN16" s="19"/>
      <c r="RQO16" s="19"/>
      <c r="RQP16" s="19"/>
      <c r="RQQ16" s="19"/>
      <c r="RQR16" s="19"/>
      <c r="RQS16" s="19"/>
      <c r="RQT16" s="19"/>
      <c r="RQU16" s="19"/>
      <c r="RQV16" s="19"/>
      <c r="RQW16" s="19"/>
      <c r="RQX16" s="19"/>
      <c r="RQY16" s="19"/>
      <c r="RQZ16" s="19"/>
      <c r="RRA16" s="19"/>
      <c r="RRB16" s="19"/>
      <c r="RRC16" s="19"/>
      <c r="RRD16" s="19"/>
      <c r="RRE16" s="19"/>
      <c r="RRF16" s="19"/>
      <c r="RRG16" s="19"/>
      <c r="RRH16" s="19"/>
      <c r="RRI16" s="19"/>
      <c r="RRJ16" s="19"/>
      <c r="RRK16" s="19"/>
      <c r="RRL16" s="19"/>
      <c r="RRM16" s="19"/>
      <c r="RRN16" s="19"/>
      <c r="RRO16" s="19"/>
      <c r="RRP16" s="19"/>
      <c r="RRQ16" s="19"/>
      <c r="RRR16" s="19"/>
      <c r="RRS16" s="19"/>
      <c r="RRT16" s="19"/>
      <c r="RRU16" s="19"/>
      <c r="RRV16" s="19"/>
      <c r="RRW16" s="19"/>
      <c r="RRX16" s="19"/>
      <c r="RRY16" s="19"/>
      <c r="RRZ16" s="19"/>
      <c r="RSA16" s="19"/>
      <c r="RSB16" s="19"/>
      <c r="RSC16" s="19"/>
      <c r="RSD16" s="19"/>
      <c r="RSE16" s="19"/>
      <c r="RSF16" s="19"/>
      <c r="RSG16" s="19"/>
      <c r="RSH16" s="19"/>
      <c r="RSI16" s="19"/>
      <c r="RSJ16" s="19"/>
      <c r="RSK16" s="19"/>
      <c r="RSL16" s="19"/>
      <c r="RSM16" s="19"/>
      <c r="RSN16" s="19"/>
      <c r="RSO16" s="19"/>
      <c r="RSP16" s="19"/>
      <c r="RSQ16" s="19"/>
      <c r="RSR16" s="19"/>
      <c r="RSS16" s="19"/>
      <c r="RST16" s="19"/>
      <c r="RSU16" s="19"/>
      <c r="RSV16" s="19"/>
      <c r="RSW16" s="19"/>
      <c r="RSX16" s="19"/>
      <c r="RSY16" s="19"/>
      <c r="RSZ16" s="19"/>
      <c r="RTA16" s="19"/>
      <c r="RTB16" s="19"/>
      <c r="RTC16" s="19"/>
      <c r="RTD16" s="19"/>
      <c r="RTE16" s="19"/>
      <c r="RTF16" s="19"/>
      <c r="RTG16" s="19"/>
      <c r="RTH16" s="19"/>
      <c r="RTI16" s="19"/>
      <c r="RTJ16" s="19"/>
      <c r="RTK16" s="19"/>
      <c r="RTL16" s="19"/>
      <c r="RTM16" s="19"/>
      <c r="RTN16" s="19"/>
      <c r="RTO16" s="19"/>
      <c r="RTP16" s="19"/>
      <c r="RTQ16" s="19"/>
      <c r="RTR16" s="19"/>
      <c r="RTS16" s="19"/>
      <c r="RTT16" s="19"/>
      <c r="RTU16" s="19"/>
      <c r="RTV16" s="19"/>
      <c r="RTW16" s="19"/>
      <c r="RTX16" s="19"/>
      <c r="RTY16" s="19"/>
      <c r="RTZ16" s="19"/>
      <c r="RUA16" s="19"/>
      <c r="RUB16" s="19"/>
      <c r="RUC16" s="19"/>
      <c r="RUD16" s="19"/>
      <c r="RUE16" s="19"/>
      <c r="RUF16" s="19"/>
      <c r="RUG16" s="19"/>
      <c r="RUH16" s="19"/>
      <c r="RUI16" s="19"/>
      <c r="RUJ16" s="19"/>
      <c r="RUK16" s="19"/>
      <c r="RUL16" s="19"/>
      <c r="RUM16" s="19"/>
      <c r="RUN16" s="19"/>
      <c r="RUO16" s="19"/>
      <c r="RUP16" s="19"/>
      <c r="RUQ16" s="19"/>
      <c r="RUR16" s="19"/>
      <c r="RUS16" s="19"/>
      <c r="RUT16" s="19"/>
      <c r="RUU16" s="19"/>
      <c r="RUV16" s="19"/>
      <c r="RUW16" s="19"/>
      <c r="RUX16" s="19"/>
      <c r="RUY16" s="19"/>
      <c r="RUZ16" s="19"/>
      <c r="RVA16" s="19"/>
      <c r="RVB16" s="19"/>
      <c r="RVC16" s="19"/>
      <c r="RVD16" s="19"/>
      <c r="RVE16" s="19"/>
      <c r="RVF16" s="19"/>
      <c r="RVG16" s="19"/>
      <c r="RVH16" s="19"/>
      <c r="RVI16" s="19"/>
      <c r="RVJ16" s="19"/>
      <c r="RVK16" s="19"/>
      <c r="RVL16" s="19"/>
      <c r="RVM16" s="19"/>
      <c r="RVN16" s="19"/>
      <c r="RVO16" s="19"/>
      <c r="RVP16" s="19"/>
      <c r="RVQ16" s="19"/>
      <c r="RVR16" s="19"/>
      <c r="RVS16" s="19"/>
      <c r="RVT16" s="19"/>
      <c r="RVU16" s="19"/>
      <c r="RVV16" s="19"/>
      <c r="RVW16" s="19"/>
      <c r="RVX16" s="19"/>
      <c r="RVY16" s="19"/>
      <c r="RVZ16" s="19"/>
      <c r="RWA16" s="19"/>
      <c r="RWB16" s="19"/>
      <c r="RWC16" s="19"/>
      <c r="RWD16" s="19"/>
      <c r="RWE16" s="19"/>
      <c r="RWF16" s="19"/>
      <c r="RWG16" s="19"/>
      <c r="RWH16" s="19"/>
      <c r="RWI16" s="19"/>
      <c r="RWJ16" s="19"/>
      <c r="RWK16" s="19"/>
      <c r="RWL16" s="19"/>
      <c r="RWM16" s="19"/>
      <c r="RWN16" s="19"/>
      <c r="RWO16" s="19"/>
      <c r="RWP16" s="19"/>
      <c r="RWQ16" s="19"/>
      <c r="RWR16" s="19"/>
      <c r="RWS16" s="19"/>
      <c r="RWT16" s="19"/>
      <c r="RWU16" s="19"/>
      <c r="RWV16" s="19"/>
      <c r="RWW16" s="19"/>
      <c r="RWX16" s="19"/>
      <c r="RWY16" s="19"/>
      <c r="RWZ16" s="19"/>
      <c r="RXA16" s="19"/>
      <c r="RXB16" s="19"/>
      <c r="RXC16" s="19"/>
      <c r="RXD16" s="19"/>
      <c r="RXE16" s="19"/>
      <c r="RXF16" s="19"/>
      <c r="RXG16" s="19"/>
      <c r="RXH16" s="19"/>
      <c r="RXI16" s="19"/>
      <c r="RXJ16" s="19"/>
      <c r="RXK16" s="19"/>
      <c r="RXL16" s="19"/>
      <c r="RXM16" s="19"/>
      <c r="RXN16" s="19"/>
      <c r="RXO16" s="19"/>
      <c r="RXP16" s="19"/>
      <c r="RXQ16" s="19"/>
      <c r="RXR16" s="19"/>
      <c r="RXS16" s="19"/>
      <c r="RXT16" s="19"/>
      <c r="RXU16" s="19"/>
      <c r="RXV16" s="19"/>
      <c r="RXW16" s="19"/>
      <c r="RXX16" s="19"/>
      <c r="RXY16" s="19"/>
      <c r="RXZ16" s="19"/>
      <c r="RYA16" s="19"/>
      <c r="RYB16" s="19"/>
      <c r="RYC16" s="19"/>
      <c r="RYD16" s="19"/>
      <c r="RYE16" s="19"/>
      <c r="RYF16" s="19"/>
      <c r="RYG16" s="19"/>
      <c r="RYH16" s="19"/>
      <c r="RYI16" s="19"/>
      <c r="RYJ16" s="19"/>
      <c r="RYK16" s="19"/>
      <c r="RYL16" s="19"/>
      <c r="RYM16" s="19"/>
      <c r="RYN16" s="19"/>
      <c r="RYO16" s="19"/>
      <c r="RYP16" s="19"/>
      <c r="RYQ16" s="19"/>
      <c r="RYR16" s="19"/>
      <c r="RYS16" s="19"/>
      <c r="RYT16" s="19"/>
      <c r="RYU16" s="19"/>
      <c r="RYV16" s="19"/>
      <c r="RYW16" s="19"/>
      <c r="RYX16" s="19"/>
      <c r="RYY16" s="19"/>
      <c r="RYZ16" s="19"/>
      <c r="RZA16" s="19"/>
      <c r="RZB16" s="19"/>
      <c r="RZC16" s="19"/>
      <c r="RZD16" s="19"/>
      <c r="RZE16" s="19"/>
      <c r="RZF16" s="19"/>
      <c r="RZG16" s="19"/>
      <c r="RZH16" s="19"/>
      <c r="RZI16" s="19"/>
      <c r="RZJ16" s="19"/>
      <c r="RZK16" s="19"/>
      <c r="RZL16" s="19"/>
      <c r="RZM16" s="19"/>
      <c r="RZN16" s="19"/>
      <c r="RZO16" s="19"/>
      <c r="RZP16" s="19"/>
      <c r="RZQ16" s="19"/>
      <c r="RZR16" s="19"/>
      <c r="RZS16" s="19"/>
      <c r="RZT16" s="19"/>
      <c r="RZU16" s="19"/>
      <c r="RZV16" s="19"/>
      <c r="RZW16" s="19"/>
      <c r="RZX16" s="19"/>
      <c r="RZY16" s="19"/>
      <c r="RZZ16" s="19"/>
      <c r="SAA16" s="19"/>
      <c r="SAB16" s="19"/>
      <c r="SAC16" s="19"/>
      <c r="SAD16" s="19"/>
      <c r="SAE16" s="19"/>
      <c r="SAF16" s="19"/>
      <c r="SAG16" s="19"/>
      <c r="SAH16" s="19"/>
      <c r="SAI16" s="19"/>
      <c r="SAJ16" s="19"/>
      <c r="SAK16" s="19"/>
      <c r="SAL16" s="19"/>
      <c r="SAM16" s="19"/>
      <c r="SAN16" s="19"/>
      <c r="SAO16" s="19"/>
      <c r="SAP16" s="19"/>
      <c r="SAQ16" s="19"/>
      <c r="SAR16" s="19"/>
      <c r="SAS16" s="19"/>
      <c r="SAT16" s="19"/>
      <c r="SAU16" s="19"/>
      <c r="SAV16" s="19"/>
      <c r="SAW16" s="19"/>
      <c r="SAX16" s="19"/>
      <c r="SAY16" s="19"/>
      <c r="SAZ16" s="19"/>
      <c r="SBA16" s="19"/>
      <c r="SBB16" s="19"/>
      <c r="SBC16" s="19"/>
      <c r="SBD16" s="19"/>
      <c r="SBE16" s="19"/>
      <c r="SBF16" s="19"/>
      <c r="SBG16" s="19"/>
      <c r="SBH16" s="19"/>
      <c r="SBI16" s="19"/>
      <c r="SBJ16" s="19"/>
      <c r="SBK16" s="19"/>
      <c r="SBL16" s="19"/>
      <c r="SBM16" s="19"/>
      <c r="SBN16" s="19"/>
      <c r="SBO16" s="19"/>
      <c r="SBP16" s="19"/>
      <c r="SBQ16" s="19"/>
      <c r="SBR16" s="19"/>
      <c r="SBS16" s="19"/>
      <c r="SBT16" s="19"/>
      <c r="SBU16" s="19"/>
      <c r="SBV16" s="19"/>
      <c r="SBW16" s="19"/>
      <c r="SBX16" s="19"/>
      <c r="SBY16" s="19"/>
      <c r="SBZ16" s="19"/>
      <c r="SCA16" s="19"/>
      <c r="SCB16" s="19"/>
      <c r="SCC16" s="19"/>
      <c r="SCD16" s="19"/>
      <c r="SCE16" s="19"/>
      <c r="SCF16" s="19"/>
      <c r="SCG16" s="19"/>
      <c r="SCH16" s="19"/>
      <c r="SCI16" s="19"/>
      <c r="SCJ16" s="19"/>
      <c r="SCK16" s="19"/>
      <c r="SCL16" s="19"/>
      <c r="SCM16" s="19"/>
      <c r="SCN16" s="19"/>
      <c r="SCO16" s="19"/>
      <c r="SCP16" s="19"/>
      <c r="SCQ16" s="19"/>
      <c r="SCR16" s="19"/>
      <c r="SCS16" s="19"/>
      <c r="SCT16" s="19"/>
      <c r="SCU16" s="19"/>
      <c r="SCV16" s="19"/>
      <c r="SCW16" s="19"/>
      <c r="SCX16" s="19"/>
      <c r="SCY16" s="19"/>
      <c r="SCZ16" s="19"/>
      <c r="SDA16" s="19"/>
      <c r="SDB16" s="19"/>
      <c r="SDC16" s="19"/>
      <c r="SDD16" s="19"/>
      <c r="SDE16" s="19"/>
      <c r="SDF16" s="19"/>
      <c r="SDG16" s="19"/>
      <c r="SDH16" s="19"/>
      <c r="SDI16" s="19"/>
      <c r="SDJ16" s="19"/>
      <c r="SDK16" s="19"/>
      <c r="SDL16" s="19"/>
      <c r="SDM16" s="19"/>
      <c r="SDN16" s="19"/>
      <c r="SDO16" s="19"/>
      <c r="SDP16" s="19"/>
      <c r="SDQ16" s="19"/>
      <c r="SDR16" s="19"/>
      <c r="SDS16" s="19"/>
      <c r="SDT16" s="19"/>
      <c r="SDU16" s="19"/>
      <c r="SDV16" s="19"/>
      <c r="SDW16" s="19"/>
      <c r="SDX16" s="19"/>
      <c r="SDY16" s="19"/>
      <c r="SDZ16" s="19"/>
      <c r="SEA16" s="19"/>
      <c r="SEB16" s="19"/>
      <c r="SEC16" s="19"/>
      <c r="SED16" s="19"/>
      <c r="SEE16" s="19"/>
      <c r="SEF16" s="19"/>
      <c r="SEG16" s="19"/>
      <c r="SEH16" s="19"/>
      <c r="SEI16" s="19"/>
      <c r="SEJ16" s="19"/>
      <c r="SEK16" s="19"/>
      <c r="SEL16" s="19"/>
      <c r="SEM16" s="19"/>
      <c r="SEN16" s="19"/>
      <c r="SEO16" s="19"/>
      <c r="SEP16" s="19"/>
      <c r="SEQ16" s="19"/>
      <c r="SER16" s="19"/>
      <c r="SES16" s="19"/>
      <c r="SET16" s="19"/>
      <c r="SEU16" s="19"/>
      <c r="SEV16" s="19"/>
      <c r="SEW16" s="19"/>
      <c r="SEX16" s="19"/>
      <c r="SEY16" s="19"/>
      <c r="SEZ16" s="19"/>
      <c r="SFA16" s="19"/>
      <c r="SFB16" s="19"/>
      <c r="SFC16" s="19"/>
      <c r="SFD16" s="19"/>
      <c r="SFE16" s="19"/>
      <c r="SFF16" s="19"/>
      <c r="SFG16" s="19"/>
      <c r="SFH16" s="19"/>
      <c r="SFI16" s="19"/>
      <c r="SFJ16" s="19"/>
      <c r="SFK16" s="19"/>
      <c r="SFL16" s="19"/>
      <c r="SFM16" s="19"/>
      <c r="SFN16" s="19"/>
      <c r="SFO16" s="19"/>
      <c r="SFP16" s="19"/>
      <c r="SFQ16" s="19"/>
      <c r="SFR16" s="19"/>
      <c r="SFS16" s="19"/>
      <c r="SFT16" s="19"/>
      <c r="SFU16" s="19"/>
      <c r="SFV16" s="19"/>
      <c r="SFW16" s="19"/>
      <c r="SFX16" s="19"/>
      <c r="SFY16" s="19"/>
      <c r="SFZ16" s="19"/>
      <c r="SGA16" s="19"/>
      <c r="SGB16" s="19"/>
      <c r="SGC16" s="19"/>
      <c r="SGD16" s="19"/>
      <c r="SGE16" s="19"/>
      <c r="SGF16" s="19"/>
      <c r="SGG16" s="19"/>
      <c r="SGH16" s="19"/>
      <c r="SGI16" s="19"/>
      <c r="SGJ16" s="19"/>
      <c r="SGK16" s="19"/>
      <c r="SGL16" s="19"/>
      <c r="SGM16" s="19"/>
      <c r="SGN16" s="19"/>
      <c r="SGO16" s="19"/>
      <c r="SGP16" s="19"/>
      <c r="SGQ16" s="19"/>
      <c r="SGR16" s="19"/>
      <c r="SGS16" s="19"/>
      <c r="SGT16" s="19"/>
      <c r="SGU16" s="19"/>
      <c r="SGV16" s="19"/>
      <c r="SGW16" s="19"/>
      <c r="SGX16" s="19"/>
      <c r="SGY16" s="19"/>
      <c r="SGZ16" s="19"/>
      <c r="SHA16" s="19"/>
      <c r="SHB16" s="19"/>
      <c r="SHC16" s="19"/>
      <c r="SHD16" s="19"/>
      <c r="SHE16" s="19"/>
      <c r="SHF16" s="19"/>
      <c r="SHG16" s="19"/>
      <c r="SHH16" s="19"/>
      <c r="SHI16" s="19"/>
      <c r="SHJ16" s="19"/>
      <c r="SHK16" s="19"/>
      <c r="SHL16" s="19"/>
      <c r="SHM16" s="19"/>
      <c r="SHN16" s="19"/>
      <c r="SHO16" s="19"/>
      <c r="SHP16" s="19"/>
      <c r="SHQ16" s="19"/>
      <c r="SHR16" s="19"/>
      <c r="SHS16" s="19"/>
      <c r="SHT16" s="19"/>
      <c r="SHU16" s="19"/>
      <c r="SHV16" s="19"/>
      <c r="SHW16" s="19"/>
      <c r="SHX16" s="19"/>
      <c r="SHY16" s="19"/>
      <c r="SHZ16" s="19"/>
      <c r="SIA16" s="19"/>
      <c r="SIB16" s="19"/>
      <c r="SIC16" s="19"/>
      <c r="SID16" s="19"/>
      <c r="SIE16" s="19"/>
      <c r="SIF16" s="19"/>
      <c r="SIG16" s="19"/>
      <c r="SIH16" s="19"/>
      <c r="SII16" s="19"/>
      <c r="SIJ16" s="19"/>
      <c r="SIK16" s="19"/>
      <c r="SIL16" s="19"/>
      <c r="SIM16" s="19"/>
      <c r="SIN16" s="19"/>
      <c r="SIO16" s="19"/>
      <c r="SIP16" s="19"/>
      <c r="SIQ16" s="19"/>
      <c r="SIR16" s="19"/>
      <c r="SIS16" s="19"/>
      <c r="SIT16" s="19"/>
      <c r="SIU16" s="19"/>
      <c r="SIV16" s="19"/>
      <c r="SIW16" s="19"/>
      <c r="SIX16" s="19"/>
      <c r="SIY16" s="19"/>
      <c r="SIZ16" s="19"/>
      <c r="SJA16" s="19"/>
      <c r="SJB16" s="19"/>
      <c r="SJC16" s="19"/>
      <c r="SJD16" s="19"/>
      <c r="SJE16" s="19"/>
      <c r="SJF16" s="19"/>
      <c r="SJG16" s="19"/>
      <c r="SJH16" s="19"/>
      <c r="SJI16" s="19"/>
      <c r="SJJ16" s="19"/>
      <c r="SJK16" s="19"/>
      <c r="SJL16" s="19"/>
      <c r="SJM16" s="19"/>
      <c r="SJN16" s="19"/>
      <c r="SJO16" s="19"/>
      <c r="SJP16" s="19"/>
      <c r="SJQ16" s="19"/>
      <c r="SJR16" s="19"/>
      <c r="SJS16" s="19"/>
      <c r="SJT16" s="19"/>
      <c r="SJU16" s="19"/>
      <c r="SJV16" s="19"/>
      <c r="SJW16" s="19"/>
      <c r="SJX16" s="19"/>
      <c r="SJY16" s="19"/>
      <c r="SJZ16" s="19"/>
      <c r="SKA16" s="19"/>
      <c r="SKB16" s="19"/>
      <c r="SKC16" s="19"/>
      <c r="SKD16" s="19"/>
      <c r="SKE16" s="19"/>
      <c r="SKF16" s="19"/>
      <c r="SKG16" s="19"/>
      <c r="SKH16" s="19"/>
      <c r="SKI16" s="19"/>
      <c r="SKJ16" s="19"/>
      <c r="SKK16" s="19"/>
      <c r="SKL16" s="19"/>
      <c r="SKM16" s="19"/>
      <c r="SKN16" s="19"/>
      <c r="SKO16" s="19"/>
      <c r="SKP16" s="19"/>
      <c r="SKQ16" s="19"/>
      <c r="SKR16" s="19"/>
      <c r="SKS16" s="19"/>
      <c r="SKT16" s="19"/>
      <c r="SKU16" s="19"/>
      <c r="SKV16" s="19"/>
      <c r="SKW16" s="19"/>
      <c r="SKX16" s="19"/>
      <c r="SKY16" s="19"/>
      <c r="SKZ16" s="19"/>
      <c r="SLA16" s="19"/>
      <c r="SLB16" s="19"/>
      <c r="SLC16" s="19"/>
      <c r="SLD16" s="19"/>
      <c r="SLE16" s="19"/>
      <c r="SLF16" s="19"/>
      <c r="SLG16" s="19"/>
      <c r="SLH16" s="19"/>
      <c r="SLI16" s="19"/>
      <c r="SLJ16" s="19"/>
      <c r="SLK16" s="19"/>
      <c r="SLL16" s="19"/>
      <c r="SLM16" s="19"/>
      <c r="SLN16" s="19"/>
      <c r="SLO16" s="19"/>
      <c r="SLP16" s="19"/>
      <c r="SLQ16" s="19"/>
      <c r="SLR16" s="19"/>
      <c r="SLS16" s="19"/>
      <c r="SLT16" s="19"/>
      <c r="SLU16" s="19"/>
      <c r="SLV16" s="19"/>
      <c r="SLW16" s="19"/>
      <c r="SLX16" s="19"/>
      <c r="SLY16" s="19"/>
      <c r="SLZ16" s="19"/>
      <c r="SMA16" s="19"/>
      <c r="SMB16" s="19"/>
      <c r="SMC16" s="19"/>
      <c r="SMD16" s="19"/>
      <c r="SME16" s="19"/>
      <c r="SMF16" s="19"/>
      <c r="SMG16" s="19"/>
      <c r="SMH16" s="19"/>
      <c r="SMI16" s="19"/>
      <c r="SMJ16" s="19"/>
      <c r="SMK16" s="19"/>
      <c r="SML16" s="19"/>
      <c r="SMM16" s="19"/>
      <c r="SMN16" s="19"/>
      <c r="SMO16" s="19"/>
      <c r="SMP16" s="19"/>
      <c r="SMQ16" s="19"/>
      <c r="SMR16" s="19"/>
      <c r="SMS16" s="19"/>
      <c r="SMT16" s="19"/>
      <c r="SMU16" s="19"/>
      <c r="SMV16" s="19"/>
      <c r="SMW16" s="19"/>
      <c r="SMX16" s="19"/>
      <c r="SMY16" s="19"/>
      <c r="SMZ16" s="19"/>
      <c r="SNA16" s="19"/>
      <c r="SNB16" s="19"/>
      <c r="SNC16" s="19"/>
      <c r="SND16" s="19"/>
      <c r="SNE16" s="19"/>
      <c r="SNF16" s="19"/>
      <c r="SNG16" s="19"/>
      <c r="SNH16" s="19"/>
      <c r="SNI16" s="19"/>
      <c r="SNJ16" s="19"/>
      <c r="SNK16" s="19"/>
      <c r="SNL16" s="19"/>
      <c r="SNM16" s="19"/>
      <c r="SNN16" s="19"/>
      <c r="SNO16" s="19"/>
      <c r="SNP16" s="19"/>
      <c r="SNQ16" s="19"/>
      <c r="SNR16" s="19"/>
      <c r="SNS16" s="19"/>
      <c r="SNT16" s="19"/>
      <c r="SNU16" s="19"/>
      <c r="SNV16" s="19"/>
      <c r="SNW16" s="19"/>
      <c r="SNX16" s="19"/>
      <c r="SNY16" s="19"/>
      <c r="SNZ16" s="19"/>
      <c r="SOA16" s="19"/>
      <c r="SOB16" s="19"/>
      <c r="SOC16" s="19"/>
      <c r="SOD16" s="19"/>
      <c r="SOE16" s="19"/>
      <c r="SOF16" s="19"/>
      <c r="SOG16" s="19"/>
      <c r="SOH16" s="19"/>
      <c r="SOI16" s="19"/>
      <c r="SOJ16" s="19"/>
      <c r="SOK16" s="19"/>
      <c r="SOL16" s="19"/>
      <c r="SOM16" s="19"/>
      <c r="SON16" s="19"/>
      <c r="SOO16" s="19"/>
      <c r="SOP16" s="19"/>
      <c r="SOQ16" s="19"/>
      <c r="SOR16" s="19"/>
      <c r="SOS16" s="19"/>
      <c r="SOT16" s="19"/>
      <c r="SOU16" s="19"/>
      <c r="SOV16" s="19"/>
      <c r="SOW16" s="19"/>
      <c r="SOX16" s="19"/>
      <c r="SOY16" s="19"/>
      <c r="SOZ16" s="19"/>
      <c r="SPA16" s="19"/>
      <c r="SPB16" s="19"/>
      <c r="SPC16" s="19"/>
      <c r="SPD16" s="19"/>
      <c r="SPE16" s="19"/>
      <c r="SPF16" s="19"/>
      <c r="SPG16" s="19"/>
      <c r="SPH16" s="19"/>
      <c r="SPI16" s="19"/>
      <c r="SPJ16" s="19"/>
      <c r="SPK16" s="19"/>
      <c r="SPL16" s="19"/>
      <c r="SPM16" s="19"/>
      <c r="SPN16" s="19"/>
      <c r="SPO16" s="19"/>
      <c r="SPP16" s="19"/>
      <c r="SPQ16" s="19"/>
      <c r="SPR16" s="19"/>
      <c r="SPS16" s="19"/>
      <c r="SPT16" s="19"/>
      <c r="SPU16" s="19"/>
      <c r="SPV16" s="19"/>
      <c r="SPW16" s="19"/>
      <c r="SPX16" s="19"/>
      <c r="SPY16" s="19"/>
      <c r="SPZ16" s="19"/>
      <c r="SQA16" s="19"/>
      <c r="SQB16" s="19"/>
      <c r="SQC16" s="19"/>
      <c r="SQD16" s="19"/>
      <c r="SQE16" s="19"/>
      <c r="SQF16" s="19"/>
      <c r="SQG16" s="19"/>
      <c r="SQH16" s="19"/>
      <c r="SQI16" s="19"/>
      <c r="SQJ16" s="19"/>
      <c r="SQK16" s="19"/>
      <c r="SQL16" s="19"/>
      <c r="SQM16" s="19"/>
      <c r="SQN16" s="19"/>
      <c r="SQO16" s="19"/>
      <c r="SQP16" s="19"/>
      <c r="SQQ16" s="19"/>
      <c r="SQR16" s="19"/>
      <c r="SQS16" s="19"/>
      <c r="SQT16" s="19"/>
      <c r="SQU16" s="19"/>
      <c r="SQV16" s="19"/>
      <c r="SQW16" s="19"/>
      <c r="SQX16" s="19"/>
      <c r="SQY16" s="19"/>
      <c r="SQZ16" s="19"/>
      <c r="SRA16" s="19"/>
      <c r="SRB16" s="19"/>
      <c r="SRC16" s="19"/>
      <c r="SRD16" s="19"/>
      <c r="SRE16" s="19"/>
      <c r="SRF16" s="19"/>
      <c r="SRG16" s="19"/>
      <c r="SRH16" s="19"/>
      <c r="SRI16" s="19"/>
      <c r="SRJ16" s="19"/>
      <c r="SRK16" s="19"/>
      <c r="SRL16" s="19"/>
      <c r="SRM16" s="19"/>
      <c r="SRN16" s="19"/>
      <c r="SRO16" s="19"/>
      <c r="SRP16" s="19"/>
      <c r="SRQ16" s="19"/>
      <c r="SRR16" s="19"/>
      <c r="SRS16" s="19"/>
      <c r="SRT16" s="19"/>
      <c r="SRU16" s="19"/>
      <c r="SRV16" s="19"/>
      <c r="SRW16" s="19"/>
      <c r="SRX16" s="19"/>
      <c r="SRY16" s="19"/>
      <c r="SRZ16" s="19"/>
      <c r="SSA16" s="19"/>
      <c r="SSB16" s="19"/>
      <c r="SSC16" s="19"/>
      <c r="SSD16" s="19"/>
      <c r="SSE16" s="19"/>
      <c r="SSF16" s="19"/>
      <c r="SSG16" s="19"/>
      <c r="SSH16" s="19"/>
      <c r="SSI16" s="19"/>
      <c r="SSJ16" s="19"/>
      <c r="SSK16" s="19"/>
      <c r="SSL16" s="19"/>
      <c r="SSM16" s="19"/>
      <c r="SSN16" s="19"/>
      <c r="SSO16" s="19"/>
      <c r="SSP16" s="19"/>
      <c r="SSQ16" s="19"/>
      <c r="SSR16" s="19"/>
      <c r="SSS16" s="19"/>
      <c r="SST16" s="19"/>
      <c r="SSU16" s="19"/>
      <c r="SSV16" s="19"/>
      <c r="SSW16" s="19"/>
      <c r="SSX16" s="19"/>
      <c r="SSY16" s="19"/>
      <c r="SSZ16" s="19"/>
      <c r="STA16" s="19"/>
      <c r="STB16" s="19"/>
      <c r="STC16" s="19"/>
      <c r="STD16" s="19"/>
      <c r="STE16" s="19"/>
      <c r="STF16" s="19"/>
      <c r="STG16" s="19"/>
      <c r="STH16" s="19"/>
      <c r="STI16" s="19"/>
      <c r="STJ16" s="19"/>
      <c r="STK16" s="19"/>
      <c r="STL16" s="19"/>
      <c r="STM16" s="19"/>
      <c r="STN16" s="19"/>
      <c r="STO16" s="19"/>
      <c r="STP16" s="19"/>
      <c r="STQ16" s="19"/>
      <c r="STR16" s="19"/>
      <c r="STS16" s="19"/>
      <c r="STT16" s="19"/>
      <c r="STU16" s="19"/>
      <c r="STV16" s="19"/>
      <c r="STW16" s="19"/>
      <c r="STX16" s="19"/>
      <c r="STY16" s="19"/>
      <c r="STZ16" s="19"/>
      <c r="SUA16" s="19"/>
      <c r="SUB16" s="19"/>
      <c r="SUC16" s="19"/>
      <c r="SUD16" s="19"/>
      <c r="SUE16" s="19"/>
      <c r="SUF16" s="19"/>
      <c r="SUG16" s="19"/>
      <c r="SUH16" s="19"/>
      <c r="SUI16" s="19"/>
      <c r="SUJ16" s="19"/>
      <c r="SUK16" s="19"/>
      <c r="SUL16" s="19"/>
      <c r="SUM16" s="19"/>
      <c r="SUN16" s="19"/>
      <c r="SUO16" s="19"/>
      <c r="SUP16" s="19"/>
      <c r="SUQ16" s="19"/>
      <c r="SUR16" s="19"/>
      <c r="SUS16" s="19"/>
      <c r="SUT16" s="19"/>
      <c r="SUU16" s="19"/>
      <c r="SUV16" s="19"/>
      <c r="SUW16" s="19"/>
      <c r="SUX16" s="19"/>
      <c r="SUY16" s="19"/>
      <c r="SUZ16" s="19"/>
      <c r="SVA16" s="19"/>
      <c r="SVB16" s="19"/>
      <c r="SVC16" s="19"/>
      <c r="SVD16" s="19"/>
      <c r="SVE16" s="19"/>
      <c r="SVF16" s="19"/>
      <c r="SVG16" s="19"/>
      <c r="SVH16" s="19"/>
      <c r="SVI16" s="19"/>
      <c r="SVJ16" s="19"/>
      <c r="SVK16" s="19"/>
      <c r="SVL16" s="19"/>
      <c r="SVM16" s="19"/>
      <c r="SVN16" s="19"/>
      <c r="SVO16" s="19"/>
      <c r="SVP16" s="19"/>
      <c r="SVQ16" s="19"/>
      <c r="SVR16" s="19"/>
      <c r="SVS16" s="19"/>
      <c r="SVT16" s="19"/>
      <c r="SVU16" s="19"/>
      <c r="SVV16" s="19"/>
      <c r="SVW16" s="19"/>
      <c r="SVX16" s="19"/>
      <c r="SVY16" s="19"/>
      <c r="SVZ16" s="19"/>
      <c r="SWA16" s="19"/>
      <c r="SWB16" s="19"/>
      <c r="SWC16" s="19"/>
      <c r="SWD16" s="19"/>
      <c r="SWE16" s="19"/>
      <c r="SWF16" s="19"/>
      <c r="SWG16" s="19"/>
      <c r="SWH16" s="19"/>
      <c r="SWI16" s="19"/>
      <c r="SWJ16" s="19"/>
      <c r="SWK16" s="19"/>
      <c r="SWL16" s="19"/>
      <c r="SWM16" s="19"/>
      <c r="SWN16" s="19"/>
      <c r="SWO16" s="19"/>
      <c r="SWP16" s="19"/>
      <c r="SWQ16" s="19"/>
      <c r="SWR16" s="19"/>
      <c r="SWS16" s="19"/>
      <c r="SWT16" s="19"/>
      <c r="SWU16" s="19"/>
      <c r="SWV16" s="19"/>
      <c r="SWW16" s="19"/>
      <c r="SWX16" s="19"/>
      <c r="SWY16" s="19"/>
      <c r="SWZ16" s="19"/>
      <c r="SXA16" s="19"/>
      <c r="SXB16" s="19"/>
      <c r="SXC16" s="19"/>
      <c r="SXD16" s="19"/>
      <c r="SXE16" s="19"/>
      <c r="SXF16" s="19"/>
      <c r="SXG16" s="19"/>
      <c r="SXH16" s="19"/>
      <c r="SXI16" s="19"/>
      <c r="SXJ16" s="19"/>
      <c r="SXK16" s="19"/>
      <c r="SXL16" s="19"/>
      <c r="SXM16" s="19"/>
      <c r="SXN16" s="19"/>
      <c r="SXO16" s="19"/>
      <c r="SXP16" s="19"/>
      <c r="SXQ16" s="19"/>
      <c r="SXR16" s="19"/>
      <c r="SXS16" s="19"/>
      <c r="SXT16" s="19"/>
      <c r="SXU16" s="19"/>
      <c r="SXV16" s="19"/>
      <c r="SXW16" s="19"/>
      <c r="SXX16" s="19"/>
      <c r="SXY16" s="19"/>
      <c r="SXZ16" s="19"/>
      <c r="SYA16" s="19"/>
      <c r="SYB16" s="19"/>
      <c r="SYC16" s="19"/>
      <c r="SYD16" s="19"/>
      <c r="SYE16" s="19"/>
      <c r="SYF16" s="19"/>
      <c r="SYG16" s="19"/>
      <c r="SYH16" s="19"/>
      <c r="SYI16" s="19"/>
      <c r="SYJ16" s="19"/>
      <c r="SYK16" s="19"/>
      <c r="SYL16" s="19"/>
      <c r="SYM16" s="19"/>
      <c r="SYN16" s="19"/>
      <c r="SYO16" s="19"/>
      <c r="SYP16" s="19"/>
      <c r="SYQ16" s="19"/>
      <c r="SYR16" s="19"/>
      <c r="SYS16" s="19"/>
      <c r="SYT16" s="19"/>
      <c r="SYU16" s="19"/>
      <c r="SYV16" s="19"/>
      <c r="SYW16" s="19"/>
      <c r="SYX16" s="19"/>
      <c r="SYY16" s="19"/>
      <c r="SYZ16" s="19"/>
      <c r="SZA16" s="19"/>
      <c r="SZB16" s="19"/>
      <c r="SZC16" s="19"/>
      <c r="SZD16" s="19"/>
      <c r="SZE16" s="19"/>
      <c r="SZF16" s="19"/>
      <c r="SZG16" s="19"/>
      <c r="SZH16" s="19"/>
      <c r="SZI16" s="19"/>
      <c r="SZJ16" s="19"/>
      <c r="SZK16" s="19"/>
      <c r="SZL16" s="19"/>
      <c r="SZM16" s="19"/>
      <c r="SZN16" s="19"/>
      <c r="SZO16" s="19"/>
      <c r="SZP16" s="19"/>
      <c r="SZQ16" s="19"/>
      <c r="SZR16" s="19"/>
      <c r="SZS16" s="19"/>
      <c r="SZT16" s="19"/>
      <c r="SZU16" s="19"/>
      <c r="SZV16" s="19"/>
      <c r="SZW16" s="19"/>
      <c r="SZX16" s="19"/>
      <c r="SZY16" s="19"/>
      <c r="SZZ16" s="19"/>
      <c r="TAA16" s="19"/>
      <c r="TAB16" s="19"/>
      <c r="TAC16" s="19"/>
      <c r="TAD16" s="19"/>
      <c r="TAE16" s="19"/>
      <c r="TAF16" s="19"/>
      <c r="TAG16" s="19"/>
      <c r="TAH16" s="19"/>
      <c r="TAI16" s="19"/>
      <c r="TAJ16" s="19"/>
      <c r="TAK16" s="19"/>
      <c r="TAL16" s="19"/>
      <c r="TAM16" s="19"/>
      <c r="TAN16" s="19"/>
      <c r="TAO16" s="19"/>
      <c r="TAP16" s="19"/>
      <c r="TAQ16" s="19"/>
      <c r="TAR16" s="19"/>
      <c r="TAS16" s="19"/>
      <c r="TAT16" s="19"/>
      <c r="TAU16" s="19"/>
      <c r="TAV16" s="19"/>
      <c r="TAW16" s="19"/>
      <c r="TAX16" s="19"/>
      <c r="TAY16" s="19"/>
      <c r="TAZ16" s="19"/>
      <c r="TBA16" s="19"/>
      <c r="TBB16" s="19"/>
      <c r="TBC16" s="19"/>
      <c r="TBD16" s="19"/>
      <c r="TBE16" s="19"/>
      <c r="TBF16" s="19"/>
      <c r="TBG16" s="19"/>
      <c r="TBH16" s="19"/>
      <c r="TBI16" s="19"/>
      <c r="TBJ16" s="19"/>
      <c r="TBK16" s="19"/>
      <c r="TBL16" s="19"/>
      <c r="TBM16" s="19"/>
      <c r="TBN16" s="19"/>
      <c r="TBO16" s="19"/>
      <c r="TBP16" s="19"/>
      <c r="TBQ16" s="19"/>
      <c r="TBR16" s="19"/>
      <c r="TBS16" s="19"/>
      <c r="TBT16" s="19"/>
      <c r="TBU16" s="19"/>
      <c r="TBV16" s="19"/>
      <c r="TBW16" s="19"/>
      <c r="TBX16" s="19"/>
      <c r="TBY16" s="19"/>
      <c r="TBZ16" s="19"/>
      <c r="TCA16" s="19"/>
      <c r="TCB16" s="19"/>
      <c r="TCC16" s="19"/>
      <c r="TCD16" s="19"/>
      <c r="TCE16" s="19"/>
      <c r="TCF16" s="19"/>
      <c r="TCG16" s="19"/>
      <c r="TCH16" s="19"/>
      <c r="TCI16" s="19"/>
      <c r="TCJ16" s="19"/>
      <c r="TCK16" s="19"/>
      <c r="TCL16" s="19"/>
      <c r="TCM16" s="19"/>
      <c r="TCN16" s="19"/>
      <c r="TCO16" s="19"/>
      <c r="TCP16" s="19"/>
      <c r="TCQ16" s="19"/>
      <c r="TCR16" s="19"/>
      <c r="TCS16" s="19"/>
      <c r="TCT16" s="19"/>
      <c r="TCU16" s="19"/>
      <c r="TCV16" s="19"/>
      <c r="TCW16" s="19"/>
      <c r="TCX16" s="19"/>
      <c r="TCY16" s="19"/>
      <c r="TCZ16" s="19"/>
      <c r="TDA16" s="19"/>
      <c r="TDB16" s="19"/>
      <c r="TDC16" s="19"/>
      <c r="TDD16" s="19"/>
      <c r="TDE16" s="19"/>
      <c r="TDF16" s="19"/>
      <c r="TDG16" s="19"/>
      <c r="TDH16" s="19"/>
      <c r="TDI16" s="19"/>
      <c r="TDJ16" s="19"/>
      <c r="TDK16" s="19"/>
      <c r="TDL16" s="19"/>
      <c r="TDM16" s="19"/>
      <c r="TDN16" s="19"/>
      <c r="TDO16" s="19"/>
      <c r="TDP16" s="19"/>
      <c r="TDQ16" s="19"/>
      <c r="TDR16" s="19"/>
      <c r="TDS16" s="19"/>
      <c r="TDT16" s="19"/>
      <c r="TDU16" s="19"/>
      <c r="TDV16" s="19"/>
      <c r="TDW16" s="19"/>
      <c r="TDX16" s="19"/>
      <c r="TDY16" s="19"/>
      <c r="TDZ16" s="19"/>
      <c r="TEA16" s="19"/>
      <c r="TEB16" s="19"/>
      <c r="TEC16" s="19"/>
      <c r="TED16" s="19"/>
      <c r="TEE16" s="19"/>
      <c r="TEF16" s="19"/>
      <c r="TEG16" s="19"/>
      <c r="TEH16" s="19"/>
      <c r="TEI16" s="19"/>
      <c r="TEJ16" s="19"/>
      <c r="TEK16" s="19"/>
      <c r="TEL16" s="19"/>
      <c r="TEM16" s="19"/>
      <c r="TEN16" s="19"/>
      <c r="TEO16" s="19"/>
      <c r="TEP16" s="19"/>
      <c r="TEQ16" s="19"/>
      <c r="TER16" s="19"/>
      <c r="TES16" s="19"/>
      <c r="TET16" s="19"/>
      <c r="TEU16" s="19"/>
      <c r="TEV16" s="19"/>
      <c r="TEW16" s="19"/>
      <c r="TEX16" s="19"/>
      <c r="TEY16" s="19"/>
      <c r="TEZ16" s="19"/>
      <c r="TFA16" s="19"/>
      <c r="TFB16" s="19"/>
      <c r="TFC16" s="19"/>
      <c r="TFD16" s="19"/>
      <c r="TFE16" s="19"/>
      <c r="TFF16" s="19"/>
      <c r="TFG16" s="19"/>
      <c r="TFH16" s="19"/>
      <c r="TFI16" s="19"/>
      <c r="TFJ16" s="19"/>
      <c r="TFK16" s="19"/>
      <c r="TFL16" s="19"/>
      <c r="TFM16" s="19"/>
      <c r="TFN16" s="19"/>
      <c r="TFO16" s="19"/>
      <c r="TFP16" s="19"/>
      <c r="TFQ16" s="19"/>
      <c r="TFR16" s="19"/>
      <c r="TFS16" s="19"/>
      <c r="TFT16" s="19"/>
      <c r="TFU16" s="19"/>
      <c r="TFV16" s="19"/>
      <c r="TFW16" s="19"/>
      <c r="TFX16" s="19"/>
      <c r="TFY16" s="19"/>
      <c r="TFZ16" s="19"/>
      <c r="TGA16" s="19"/>
      <c r="TGB16" s="19"/>
      <c r="TGC16" s="19"/>
      <c r="TGD16" s="19"/>
      <c r="TGE16" s="19"/>
      <c r="TGF16" s="19"/>
      <c r="TGG16" s="19"/>
      <c r="TGH16" s="19"/>
      <c r="TGI16" s="19"/>
      <c r="TGJ16" s="19"/>
      <c r="TGK16" s="19"/>
      <c r="TGL16" s="19"/>
      <c r="TGM16" s="19"/>
      <c r="TGN16" s="19"/>
      <c r="TGO16" s="19"/>
      <c r="TGP16" s="19"/>
      <c r="TGQ16" s="19"/>
      <c r="TGR16" s="19"/>
      <c r="TGS16" s="19"/>
      <c r="TGT16" s="19"/>
      <c r="TGU16" s="19"/>
      <c r="TGV16" s="19"/>
      <c r="TGW16" s="19"/>
      <c r="TGX16" s="19"/>
      <c r="TGY16" s="19"/>
      <c r="TGZ16" s="19"/>
      <c r="THA16" s="19"/>
      <c r="THB16" s="19"/>
      <c r="THC16" s="19"/>
      <c r="THD16" s="19"/>
      <c r="THE16" s="19"/>
      <c r="THF16" s="19"/>
      <c r="THG16" s="19"/>
      <c r="THH16" s="19"/>
      <c r="THI16" s="19"/>
      <c r="THJ16" s="19"/>
      <c r="THK16" s="19"/>
      <c r="THL16" s="19"/>
      <c r="THM16" s="19"/>
      <c r="THN16" s="19"/>
      <c r="THO16" s="19"/>
      <c r="THP16" s="19"/>
      <c r="THQ16" s="19"/>
      <c r="THR16" s="19"/>
      <c r="THS16" s="19"/>
      <c r="THT16" s="19"/>
      <c r="THU16" s="19"/>
      <c r="THV16" s="19"/>
      <c r="THW16" s="19"/>
      <c r="THX16" s="19"/>
      <c r="THY16" s="19"/>
      <c r="THZ16" s="19"/>
      <c r="TIA16" s="19"/>
      <c r="TIB16" s="19"/>
      <c r="TIC16" s="19"/>
      <c r="TID16" s="19"/>
      <c r="TIE16" s="19"/>
      <c r="TIF16" s="19"/>
      <c r="TIG16" s="19"/>
      <c r="TIH16" s="19"/>
      <c r="TII16" s="19"/>
      <c r="TIJ16" s="19"/>
      <c r="TIK16" s="19"/>
      <c r="TIL16" s="19"/>
      <c r="TIM16" s="19"/>
      <c r="TIN16" s="19"/>
      <c r="TIO16" s="19"/>
      <c r="TIP16" s="19"/>
      <c r="TIQ16" s="19"/>
      <c r="TIR16" s="19"/>
      <c r="TIS16" s="19"/>
      <c r="TIT16" s="19"/>
      <c r="TIU16" s="19"/>
      <c r="TIV16" s="19"/>
      <c r="TIW16" s="19"/>
      <c r="TIX16" s="19"/>
      <c r="TIY16" s="19"/>
      <c r="TIZ16" s="19"/>
      <c r="TJA16" s="19"/>
      <c r="TJB16" s="19"/>
      <c r="TJC16" s="19"/>
      <c r="TJD16" s="19"/>
      <c r="TJE16" s="19"/>
      <c r="TJF16" s="19"/>
      <c r="TJG16" s="19"/>
      <c r="TJH16" s="19"/>
      <c r="TJI16" s="19"/>
      <c r="TJJ16" s="19"/>
      <c r="TJK16" s="19"/>
      <c r="TJL16" s="19"/>
      <c r="TJM16" s="19"/>
      <c r="TJN16" s="19"/>
      <c r="TJO16" s="19"/>
      <c r="TJP16" s="19"/>
      <c r="TJQ16" s="19"/>
      <c r="TJR16" s="19"/>
      <c r="TJS16" s="19"/>
      <c r="TJT16" s="19"/>
      <c r="TJU16" s="19"/>
      <c r="TJV16" s="19"/>
      <c r="TJW16" s="19"/>
      <c r="TJX16" s="19"/>
      <c r="TJY16" s="19"/>
      <c r="TJZ16" s="19"/>
      <c r="TKA16" s="19"/>
      <c r="TKB16" s="19"/>
      <c r="TKC16" s="19"/>
      <c r="TKD16" s="19"/>
      <c r="TKE16" s="19"/>
      <c r="TKF16" s="19"/>
      <c r="TKG16" s="19"/>
      <c r="TKH16" s="19"/>
      <c r="TKI16" s="19"/>
      <c r="TKJ16" s="19"/>
      <c r="TKK16" s="19"/>
      <c r="TKL16" s="19"/>
      <c r="TKM16" s="19"/>
      <c r="TKN16" s="19"/>
      <c r="TKO16" s="19"/>
      <c r="TKP16" s="19"/>
      <c r="TKQ16" s="19"/>
      <c r="TKR16" s="19"/>
      <c r="TKS16" s="19"/>
      <c r="TKT16" s="19"/>
      <c r="TKU16" s="19"/>
      <c r="TKV16" s="19"/>
      <c r="TKW16" s="19"/>
      <c r="TKX16" s="19"/>
      <c r="TKY16" s="19"/>
      <c r="TKZ16" s="19"/>
      <c r="TLA16" s="19"/>
      <c r="TLB16" s="19"/>
      <c r="TLC16" s="19"/>
      <c r="TLD16" s="19"/>
      <c r="TLE16" s="19"/>
      <c r="TLF16" s="19"/>
      <c r="TLG16" s="19"/>
      <c r="TLH16" s="19"/>
      <c r="TLI16" s="19"/>
      <c r="TLJ16" s="19"/>
      <c r="TLK16" s="19"/>
      <c r="TLL16" s="19"/>
      <c r="TLM16" s="19"/>
      <c r="TLN16" s="19"/>
      <c r="TLO16" s="19"/>
      <c r="TLP16" s="19"/>
      <c r="TLQ16" s="19"/>
      <c r="TLR16" s="19"/>
      <c r="TLS16" s="19"/>
      <c r="TLT16" s="19"/>
      <c r="TLU16" s="19"/>
      <c r="TLV16" s="19"/>
      <c r="TLW16" s="19"/>
      <c r="TLX16" s="19"/>
      <c r="TLY16" s="19"/>
      <c r="TLZ16" s="19"/>
      <c r="TMA16" s="19"/>
      <c r="TMB16" s="19"/>
      <c r="TMC16" s="19"/>
      <c r="TMD16" s="19"/>
      <c r="TME16" s="19"/>
      <c r="TMF16" s="19"/>
      <c r="TMG16" s="19"/>
      <c r="TMH16" s="19"/>
      <c r="TMI16" s="19"/>
      <c r="TMJ16" s="19"/>
      <c r="TMK16" s="19"/>
      <c r="TML16" s="19"/>
      <c r="TMM16" s="19"/>
      <c r="TMN16" s="19"/>
      <c r="TMO16" s="19"/>
      <c r="TMP16" s="19"/>
      <c r="TMQ16" s="19"/>
      <c r="TMR16" s="19"/>
      <c r="TMS16" s="19"/>
      <c r="TMT16" s="19"/>
      <c r="TMU16" s="19"/>
      <c r="TMV16" s="19"/>
      <c r="TMW16" s="19"/>
      <c r="TMX16" s="19"/>
      <c r="TMY16" s="19"/>
      <c r="TMZ16" s="19"/>
      <c r="TNA16" s="19"/>
      <c r="TNB16" s="19"/>
      <c r="TNC16" s="19"/>
      <c r="TND16" s="19"/>
      <c r="TNE16" s="19"/>
      <c r="TNF16" s="19"/>
      <c r="TNG16" s="19"/>
      <c r="TNH16" s="19"/>
      <c r="TNI16" s="19"/>
      <c r="TNJ16" s="19"/>
      <c r="TNK16" s="19"/>
      <c r="TNL16" s="19"/>
      <c r="TNM16" s="19"/>
      <c r="TNN16" s="19"/>
      <c r="TNO16" s="19"/>
      <c r="TNP16" s="19"/>
      <c r="TNQ16" s="19"/>
      <c r="TNR16" s="19"/>
      <c r="TNS16" s="19"/>
      <c r="TNT16" s="19"/>
      <c r="TNU16" s="19"/>
      <c r="TNV16" s="19"/>
      <c r="TNW16" s="19"/>
      <c r="TNX16" s="19"/>
      <c r="TNY16" s="19"/>
      <c r="TNZ16" s="19"/>
      <c r="TOA16" s="19"/>
      <c r="TOB16" s="19"/>
      <c r="TOC16" s="19"/>
      <c r="TOD16" s="19"/>
      <c r="TOE16" s="19"/>
      <c r="TOF16" s="19"/>
      <c r="TOG16" s="19"/>
      <c r="TOH16" s="19"/>
      <c r="TOI16" s="19"/>
      <c r="TOJ16" s="19"/>
      <c r="TOK16" s="19"/>
      <c r="TOL16" s="19"/>
      <c r="TOM16" s="19"/>
      <c r="TON16" s="19"/>
      <c r="TOO16" s="19"/>
      <c r="TOP16" s="19"/>
      <c r="TOQ16" s="19"/>
      <c r="TOR16" s="19"/>
      <c r="TOS16" s="19"/>
      <c r="TOT16" s="19"/>
      <c r="TOU16" s="19"/>
      <c r="TOV16" s="19"/>
      <c r="TOW16" s="19"/>
      <c r="TOX16" s="19"/>
      <c r="TOY16" s="19"/>
      <c r="TOZ16" s="19"/>
      <c r="TPA16" s="19"/>
      <c r="TPB16" s="19"/>
      <c r="TPC16" s="19"/>
      <c r="TPD16" s="19"/>
      <c r="TPE16" s="19"/>
      <c r="TPF16" s="19"/>
      <c r="TPG16" s="19"/>
      <c r="TPH16" s="19"/>
      <c r="TPI16" s="19"/>
      <c r="TPJ16" s="19"/>
      <c r="TPK16" s="19"/>
      <c r="TPL16" s="19"/>
      <c r="TPM16" s="19"/>
      <c r="TPN16" s="19"/>
      <c r="TPO16" s="19"/>
      <c r="TPP16" s="19"/>
      <c r="TPQ16" s="19"/>
      <c r="TPR16" s="19"/>
      <c r="TPS16" s="19"/>
      <c r="TPT16" s="19"/>
      <c r="TPU16" s="19"/>
      <c r="TPV16" s="19"/>
      <c r="TPW16" s="19"/>
      <c r="TPX16" s="19"/>
      <c r="TPY16" s="19"/>
      <c r="TPZ16" s="19"/>
      <c r="TQA16" s="19"/>
      <c r="TQB16" s="19"/>
      <c r="TQC16" s="19"/>
      <c r="TQD16" s="19"/>
      <c r="TQE16" s="19"/>
      <c r="TQF16" s="19"/>
      <c r="TQG16" s="19"/>
      <c r="TQH16" s="19"/>
      <c r="TQI16" s="19"/>
      <c r="TQJ16" s="19"/>
      <c r="TQK16" s="19"/>
      <c r="TQL16" s="19"/>
      <c r="TQM16" s="19"/>
      <c r="TQN16" s="19"/>
      <c r="TQO16" s="19"/>
      <c r="TQP16" s="19"/>
      <c r="TQQ16" s="19"/>
      <c r="TQR16" s="19"/>
      <c r="TQS16" s="19"/>
      <c r="TQT16" s="19"/>
      <c r="TQU16" s="19"/>
      <c r="TQV16" s="19"/>
      <c r="TQW16" s="19"/>
      <c r="TQX16" s="19"/>
      <c r="TQY16" s="19"/>
      <c r="TQZ16" s="19"/>
      <c r="TRA16" s="19"/>
      <c r="TRB16" s="19"/>
      <c r="TRC16" s="19"/>
      <c r="TRD16" s="19"/>
      <c r="TRE16" s="19"/>
      <c r="TRF16" s="19"/>
      <c r="TRG16" s="19"/>
      <c r="TRH16" s="19"/>
      <c r="TRI16" s="19"/>
      <c r="TRJ16" s="19"/>
      <c r="TRK16" s="19"/>
      <c r="TRL16" s="19"/>
      <c r="TRM16" s="19"/>
      <c r="TRN16" s="19"/>
      <c r="TRO16" s="19"/>
      <c r="TRP16" s="19"/>
      <c r="TRQ16" s="19"/>
      <c r="TRR16" s="19"/>
      <c r="TRS16" s="19"/>
      <c r="TRT16" s="19"/>
      <c r="TRU16" s="19"/>
      <c r="TRV16" s="19"/>
      <c r="TRW16" s="19"/>
      <c r="TRX16" s="19"/>
      <c r="TRY16" s="19"/>
      <c r="TRZ16" s="19"/>
      <c r="TSA16" s="19"/>
      <c r="TSB16" s="19"/>
      <c r="TSC16" s="19"/>
      <c r="TSD16" s="19"/>
      <c r="TSE16" s="19"/>
      <c r="TSF16" s="19"/>
      <c r="TSG16" s="19"/>
      <c r="TSH16" s="19"/>
      <c r="TSI16" s="19"/>
      <c r="TSJ16" s="19"/>
      <c r="TSK16" s="19"/>
      <c r="TSL16" s="19"/>
      <c r="TSM16" s="19"/>
      <c r="TSN16" s="19"/>
      <c r="TSO16" s="19"/>
      <c r="TSP16" s="19"/>
      <c r="TSQ16" s="19"/>
      <c r="TSR16" s="19"/>
      <c r="TSS16" s="19"/>
      <c r="TST16" s="19"/>
      <c r="TSU16" s="19"/>
      <c r="TSV16" s="19"/>
      <c r="TSW16" s="19"/>
      <c r="TSX16" s="19"/>
      <c r="TSY16" s="19"/>
      <c r="TSZ16" s="19"/>
      <c r="TTA16" s="19"/>
      <c r="TTB16" s="19"/>
      <c r="TTC16" s="19"/>
      <c r="TTD16" s="19"/>
      <c r="TTE16" s="19"/>
      <c r="TTF16" s="19"/>
      <c r="TTG16" s="19"/>
      <c r="TTH16" s="19"/>
      <c r="TTI16" s="19"/>
      <c r="TTJ16" s="19"/>
      <c r="TTK16" s="19"/>
      <c r="TTL16" s="19"/>
      <c r="TTM16" s="19"/>
      <c r="TTN16" s="19"/>
      <c r="TTO16" s="19"/>
      <c r="TTP16" s="19"/>
      <c r="TTQ16" s="19"/>
      <c r="TTR16" s="19"/>
      <c r="TTS16" s="19"/>
      <c r="TTT16" s="19"/>
      <c r="TTU16" s="19"/>
      <c r="TTV16" s="19"/>
      <c r="TTW16" s="19"/>
      <c r="TTX16" s="19"/>
      <c r="TTY16" s="19"/>
      <c r="TTZ16" s="19"/>
      <c r="TUA16" s="19"/>
      <c r="TUB16" s="19"/>
      <c r="TUC16" s="19"/>
      <c r="TUD16" s="19"/>
      <c r="TUE16" s="19"/>
      <c r="TUF16" s="19"/>
      <c r="TUG16" s="19"/>
      <c r="TUH16" s="19"/>
      <c r="TUI16" s="19"/>
      <c r="TUJ16" s="19"/>
      <c r="TUK16" s="19"/>
      <c r="TUL16" s="19"/>
      <c r="TUM16" s="19"/>
      <c r="TUN16" s="19"/>
      <c r="TUO16" s="19"/>
      <c r="TUP16" s="19"/>
      <c r="TUQ16" s="19"/>
      <c r="TUR16" s="19"/>
      <c r="TUS16" s="19"/>
      <c r="TUT16" s="19"/>
      <c r="TUU16" s="19"/>
      <c r="TUV16" s="19"/>
      <c r="TUW16" s="19"/>
      <c r="TUX16" s="19"/>
      <c r="TUY16" s="19"/>
      <c r="TUZ16" s="19"/>
      <c r="TVA16" s="19"/>
      <c r="TVB16" s="19"/>
      <c r="TVC16" s="19"/>
      <c r="TVD16" s="19"/>
      <c r="TVE16" s="19"/>
      <c r="TVF16" s="19"/>
      <c r="TVG16" s="19"/>
      <c r="TVH16" s="19"/>
      <c r="TVI16" s="19"/>
      <c r="TVJ16" s="19"/>
      <c r="TVK16" s="19"/>
      <c r="TVL16" s="19"/>
      <c r="TVM16" s="19"/>
      <c r="TVN16" s="19"/>
      <c r="TVO16" s="19"/>
      <c r="TVP16" s="19"/>
      <c r="TVQ16" s="19"/>
      <c r="TVR16" s="19"/>
      <c r="TVS16" s="19"/>
      <c r="TVT16" s="19"/>
      <c r="TVU16" s="19"/>
      <c r="TVV16" s="19"/>
      <c r="TVW16" s="19"/>
      <c r="TVX16" s="19"/>
      <c r="TVY16" s="19"/>
      <c r="TVZ16" s="19"/>
      <c r="TWA16" s="19"/>
      <c r="TWB16" s="19"/>
      <c r="TWC16" s="19"/>
      <c r="TWD16" s="19"/>
      <c r="TWE16" s="19"/>
      <c r="TWF16" s="19"/>
      <c r="TWG16" s="19"/>
      <c r="TWH16" s="19"/>
      <c r="TWI16" s="19"/>
      <c r="TWJ16" s="19"/>
      <c r="TWK16" s="19"/>
      <c r="TWL16" s="19"/>
      <c r="TWM16" s="19"/>
      <c r="TWN16" s="19"/>
      <c r="TWO16" s="19"/>
      <c r="TWP16" s="19"/>
      <c r="TWQ16" s="19"/>
      <c r="TWR16" s="19"/>
      <c r="TWS16" s="19"/>
      <c r="TWT16" s="19"/>
      <c r="TWU16" s="19"/>
      <c r="TWV16" s="19"/>
      <c r="TWW16" s="19"/>
      <c r="TWX16" s="19"/>
      <c r="TWY16" s="19"/>
      <c r="TWZ16" s="19"/>
      <c r="TXA16" s="19"/>
      <c r="TXB16" s="19"/>
      <c r="TXC16" s="19"/>
      <c r="TXD16" s="19"/>
      <c r="TXE16" s="19"/>
      <c r="TXF16" s="19"/>
      <c r="TXG16" s="19"/>
      <c r="TXH16" s="19"/>
      <c r="TXI16" s="19"/>
      <c r="TXJ16" s="19"/>
      <c r="TXK16" s="19"/>
      <c r="TXL16" s="19"/>
      <c r="TXM16" s="19"/>
      <c r="TXN16" s="19"/>
      <c r="TXO16" s="19"/>
      <c r="TXP16" s="19"/>
      <c r="TXQ16" s="19"/>
      <c r="TXR16" s="19"/>
      <c r="TXS16" s="19"/>
      <c r="TXT16" s="19"/>
      <c r="TXU16" s="19"/>
      <c r="TXV16" s="19"/>
      <c r="TXW16" s="19"/>
      <c r="TXX16" s="19"/>
      <c r="TXY16" s="19"/>
      <c r="TXZ16" s="19"/>
      <c r="TYA16" s="19"/>
      <c r="TYB16" s="19"/>
      <c r="TYC16" s="19"/>
      <c r="TYD16" s="19"/>
      <c r="TYE16" s="19"/>
      <c r="TYF16" s="19"/>
      <c r="TYG16" s="19"/>
      <c r="TYH16" s="19"/>
      <c r="TYI16" s="19"/>
      <c r="TYJ16" s="19"/>
      <c r="TYK16" s="19"/>
      <c r="TYL16" s="19"/>
      <c r="TYM16" s="19"/>
      <c r="TYN16" s="19"/>
      <c r="TYO16" s="19"/>
      <c r="TYP16" s="19"/>
      <c r="TYQ16" s="19"/>
      <c r="TYR16" s="19"/>
      <c r="TYS16" s="19"/>
      <c r="TYT16" s="19"/>
      <c r="TYU16" s="19"/>
      <c r="TYV16" s="19"/>
      <c r="TYW16" s="19"/>
      <c r="TYX16" s="19"/>
      <c r="TYY16" s="19"/>
      <c r="TYZ16" s="19"/>
      <c r="TZA16" s="19"/>
      <c r="TZB16" s="19"/>
      <c r="TZC16" s="19"/>
      <c r="TZD16" s="19"/>
      <c r="TZE16" s="19"/>
      <c r="TZF16" s="19"/>
      <c r="TZG16" s="19"/>
      <c r="TZH16" s="19"/>
      <c r="TZI16" s="19"/>
      <c r="TZJ16" s="19"/>
      <c r="TZK16" s="19"/>
      <c r="TZL16" s="19"/>
      <c r="TZM16" s="19"/>
      <c r="TZN16" s="19"/>
      <c r="TZO16" s="19"/>
      <c r="TZP16" s="19"/>
      <c r="TZQ16" s="19"/>
      <c r="TZR16" s="19"/>
      <c r="TZS16" s="19"/>
      <c r="TZT16" s="19"/>
      <c r="TZU16" s="19"/>
      <c r="TZV16" s="19"/>
      <c r="TZW16" s="19"/>
      <c r="TZX16" s="19"/>
      <c r="TZY16" s="19"/>
      <c r="TZZ16" s="19"/>
      <c r="UAA16" s="19"/>
      <c r="UAB16" s="19"/>
      <c r="UAC16" s="19"/>
      <c r="UAD16" s="19"/>
      <c r="UAE16" s="19"/>
      <c r="UAF16" s="19"/>
      <c r="UAG16" s="19"/>
      <c r="UAH16" s="19"/>
      <c r="UAI16" s="19"/>
      <c r="UAJ16" s="19"/>
      <c r="UAK16" s="19"/>
      <c r="UAL16" s="19"/>
      <c r="UAM16" s="19"/>
      <c r="UAN16" s="19"/>
      <c r="UAO16" s="19"/>
      <c r="UAP16" s="19"/>
      <c r="UAQ16" s="19"/>
      <c r="UAR16" s="19"/>
      <c r="UAS16" s="19"/>
      <c r="UAT16" s="19"/>
      <c r="UAU16" s="19"/>
      <c r="UAV16" s="19"/>
      <c r="UAW16" s="19"/>
      <c r="UAX16" s="19"/>
      <c r="UAY16" s="19"/>
      <c r="UAZ16" s="19"/>
      <c r="UBA16" s="19"/>
      <c r="UBB16" s="19"/>
      <c r="UBC16" s="19"/>
      <c r="UBD16" s="19"/>
      <c r="UBE16" s="19"/>
      <c r="UBF16" s="19"/>
      <c r="UBG16" s="19"/>
      <c r="UBH16" s="19"/>
      <c r="UBI16" s="19"/>
      <c r="UBJ16" s="19"/>
      <c r="UBK16" s="19"/>
      <c r="UBL16" s="19"/>
      <c r="UBM16" s="19"/>
      <c r="UBN16" s="19"/>
      <c r="UBO16" s="19"/>
      <c r="UBP16" s="19"/>
      <c r="UBQ16" s="19"/>
      <c r="UBR16" s="19"/>
      <c r="UBS16" s="19"/>
      <c r="UBT16" s="19"/>
      <c r="UBU16" s="19"/>
      <c r="UBV16" s="19"/>
      <c r="UBW16" s="19"/>
      <c r="UBX16" s="19"/>
      <c r="UBY16" s="19"/>
      <c r="UBZ16" s="19"/>
      <c r="UCA16" s="19"/>
      <c r="UCB16" s="19"/>
      <c r="UCC16" s="19"/>
      <c r="UCD16" s="19"/>
      <c r="UCE16" s="19"/>
      <c r="UCF16" s="19"/>
      <c r="UCG16" s="19"/>
      <c r="UCH16" s="19"/>
      <c r="UCI16" s="19"/>
      <c r="UCJ16" s="19"/>
      <c r="UCK16" s="19"/>
      <c r="UCL16" s="19"/>
      <c r="UCM16" s="19"/>
      <c r="UCN16" s="19"/>
      <c r="UCO16" s="19"/>
      <c r="UCP16" s="19"/>
      <c r="UCQ16" s="19"/>
      <c r="UCR16" s="19"/>
      <c r="UCS16" s="19"/>
      <c r="UCT16" s="19"/>
      <c r="UCU16" s="19"/>
      <c r="UCV16" s="19"/>
      <c r="UCW16" s="19"/>
      <c r="UCX16" s="19"/>
      <c r="UCY16" s="19"/>
      <c r="UCZ16" s="19"/>
      <c r="UDA16" s="19"/>
      <c r="UDB16" s="19"/>
      <c r="UDC16" s="19"/>
      <c r="UDD16" s="19"/>
      <c r="UDE16" s="19"/>
      <c r="UDF16" s="19"/>
      <c r="UDG16" s="19"/>
      <c r="UDH16" s="19"/>
      <c r="UDI16" s="19"/>
      <c r="UDJ16" s="19"/>
      <c r="UDK16" s="19"/>
      <c r="UDL16" s="19"/>
      <c r="UDM16" s="19"/>
      <c r="UDN16" s="19"/>
      <c r="UDO16" s="19"/>
      <c r="UDP16" s="19"/>
      <c r="UDQ16" s="19"/>
      <c r="UDR16" s="19"/>
      <c r="UDS16" s="19"/>
      <c r="UDT16" s="19"/>
      <c r="UDU16" s="19"/>
      <c r="UDV16" s="19"/>
      <c r="UDW16" s="19"/>
      <c r="UDX16" s="19"/>
      <c r="UDY16" s="19"/>
      <c r="UDZ16" s="19"/>
      <c r="UEA16" s="19"/>
      <c r="UEB16" s="19"/>
      <c r="UEC16" s="19"/>
      <c r="UED16" s="19"/>
      <c r="UEE16" s="19"/>
      <c r="UEF16" s="19"/>
      <c r="UEG16" s="19"/>
      <c r="UEH16" s="19"/>
      <c r="UEI16" s="19"/>
      <c r="UEJ16" s="19"/>
      <c r="UEK16" s="19"/>
      <c r="UEL16" s="19"/>
      <c r="UEM16" s="19"/>
      <c r="UEN16" s="19"/>
      <c r="UEO16" s="19"/>
      <c r="UEP16" s="19"/>
      <c r="UEQ16" s="19"/>
      <c r="UER16" s="19"/>
      <c r="UES16" s="19"/>
      <c r="UET16" s="19"/>
      <c r="UEU16" s="19"/>
      <c r="UEV16" s="19"/>
      <c r="UEW16" s="19"/>
      <c r="UEX16" s="19"/>
      <c r="UEY16" s="19"/>
      <c r="UEZ16" s="19"/>
      <c r="UFA16" s="19"/>
      <c r="UFB16" s="19"/>
      <c r="UFC16" s="19"/>
      <c r="UFD16" s="19"/>
      <c r="UFE16" s="19"/>
      <c r="UFF16" s="19"/>
      <c r="UFG16" s="19"/>
      <c r="UFH16" s="19"/>
      <c r="UFI16" s="19"/>
      <c r="UFJ16" s="19"/>
      <c r="UFK16" s="19"/>
      <c r="UFL16" s="19"/>
      <c r="UFM16" s="19"/>
      <c r="UFN16" s="19"/>
      <c r="UFO16" s="19"/>
      <c r="UFP16" s="19"/>
      <c r="UFQ16" s="19"/>
      <c r="UFR16" s="19"/>
      <c r="UFS16" s="19"/>
      <c r="UFT16" s="19"/>
      <c r="UFU16" s="19"/>
      <c r="UFV16" s="19"/>
      <c r="UFW16" s="19"/>
      <c r="UFX16" s="19"/>
      <c r="UFY16" s="19"/>
      <c r="UFZ16" s="19"/>
      <c r="UGA16" s="19"/>
      <c r="UGB16" s="19"/>
      <c r="UGC16" s="19"/>
      <c r="UGD16" s="19"/>
      <c r="UGE16" s="19"/>
      <c r="UGF16" s="19"/>
      <c r="UGG16" s="19"/>
      <c r="UGH16" s="19"/>
      <c r="UGI16" s="19"/>
      <c r="UGJ16" s="19"/>
      <c r="UGK16" s="19"/>
      <c r="UGL16" s="19"/>
      <c r="UGM16" s="19"/>
      <c r="UGN16" s="19"/>
      <c r="UGO16" s="19"/>
      <c r="UGP16" s="19"/>
      <c r="UGQ16" s="19"/>
      <c r="UGR16" s="19"/>
      <c r="UGS16" s="19"/>
      <c r="UGT16" s="19"/>
      <c r="UGU16" s="19"/>
      <c r="UGV16" s="19"/>
      <c r="UGW16" s="19"/>
      <c r="UGX16" s="19"/>
      <c r="UGY16" s="19"/>
      <c r="UGZ16" s="19"/>
      <c r="UHA16" s="19"/>
      <c r="UHB16" s="19"/>
      <c r="UHC16" s="19"/>
      <c r="UHD16" s="19"/>
      <c r="UHE16" s="19"/>
      <c r="UHF16" s="19"/>
      <c r="UHG16" s="19"/>
      <c r="UHH16" s="19"/>
      <c r="UHI16" s="19"/>
      <c r="UHJ16" s="19"/>
      <c r="UHK16" s="19"/>
      <c r="UHL16" s="19"/>
      <c r="UHM16" s="19"/>
      <c r="UHN16" s="19"/>
      <c r="UHO16" s="19"/>
      <c r="UHP16" s="19"/>
      <c r="UHQ16" s="19"/>
      <c r="UHR16" s="19"/>
      <c r="UHS16" s="19"/>
      <c r="UHT16" s="19"/>
      <c r="UHU16" s="19"/>
      <c r="UHV16" s="19"/>
      <c r="UHW16" s="19"/>
      <c r="UHX16" s="19"/>
      <c r="UHY16" s="19"/>
      <c r="UHZ16" s="19"/>
      <c r="UIA16" s="19"/>
      <c r="UIB16" s="19"/>
      <c r="UIC16" s="19"/>
      <c r="UID16" s="19"/>
      <c r="UIE16" s="19"/>
      <c r="UIF16" s="19"/>
      <c r="UIG16" s="19"/>
      <c r="UIH16" s="19"/>
      <c r="UII16" s="19"/>
      <c r="UIJ16" s="19"/>
      <c r="UIK16" s="19"/>
      <c r="UIL16" s="19"/>
      <c r="UIM16" s="19"/>
      <c r="UIN16" s="19"/>
      <c r="UIO16" s="19"/>
      <c r="UIP16" s="19"/>
      <c r="UIQ16" s="19"/>
      <c r="UIR16" s="19"/>
      <c r="UIS16" s="19"/>
      <c r="UIT16" s="19"/>
      <c r="UIU16" s="19"/>
      <c r="UIV16" s="19"/>
      <c r="UIW16" s="19"/>
      <c r="UIX16" s="19"/>
      <c r="UIY16" s="19"/>
      <c r="UIZ16" s="19"/>
      <c r="UJA16" s="19"/>
      <c r="UJB16" s="19"/>
      <c r="UJC16" s="19"/>
      <c r="UJD16" s="19"/>
      <c r="UJE16" s="19"/>
      <c r="UJF16" s="19"/>
      <c r="UJG16" s="19"/>
      <c r="UJH16" s="19"/>
      <c r="UJI16" s="19"/>
      <c r="UJJ16" s="19"/>
      <c r="UJK16" s="19"/>
      <c r="UJL16" s="19"/>
      <c r="UJM16" s="19"/>
      <c r="UJN16" s="19"/>
      <c r="UJO16" s="19"/>
      <c r="UJP16" s="19"/>
      <c r="UJQ16" s="19"/>
      <c r="UJR16" s="19"/>
      <c r="UJS16" s="19"/>
      <c r="UJT16" s="19"/>
      <c r="UJU16" s="19"/>
      <c r="UJV16" s="19"/>
      <c r="UJW16" s="19"/>
      <c r="UJX16" s="19"/>
      <c r="UJY16" s="19"/>
      <c r="UJZ16" s="19"/>
      <c r="UKA16" s="19"/>
      <c r="UKB16" s="19"/>
      <c r="UKC16" s="19"/>
      <c r="UKD16" s="19"/>
      <c r="UKE16" s="19"/>
      <c r="UKF16" s="19"/>
      <c r="UKG16" s="19"/>
      <c r="UKH16" s="19"/>
      <c r="UKI16" s="19"/>
      <c r="UKJ16" s="19"/>
      <c r="UKK16" s="19"/>
      <c r="UKL16" s="19"/>
      <c r="UKM16" s="19"/>
      <c r="UKN16" s="19"/>
      <c r="UKO16" s="19"/>
      <c r="UKP16" s="19"/>
      <c r="UKQ16" s="19"/>
      <c r="UKR16" s="19"/>
      <c r="UKS16" s="19"/>
      <c r="UKT16" s="19"/>
      <c r="UKU16" s="19"/>
      <c r="UKV16" s="19"/>
      <c r="UKW16" s="19"/>
      <c r="UKX16" s="19"/>
      <c r="UKY16" s="19"/>
      <c r="UKZ16" s="19"/>
      <c r="ULA16" s="19"/>
      <c r="ULB16" s="19"/>
      <c r="ULC16" s="19"/>
      <c r="ULD16" s="19"/>
      <c r="ULE16" s="19"/>
      <c r="ULF16" s="19"/>
      <c r="ULG16" s="19"/>
      <c r="ULH16" s="19"/>
      <c r="ULI16" s="19"/>
      <c r="ULJ16" s="19"/>
      <c r="ULK16" s="19"/>
      <c r="ULL16" s="19"/>
      <c r="ULM16" s="19"/>
      <c r="ULN16" s="19"/>
      <c r="ULO16" s="19"/>
      <c r="ULP16" s="19"/>
      <c r="ULQ16" s="19"/>
      <c r="ULR16" s="19"/>
      <c r="ULS16" s="19"/>
      <c r="ULT16" s="19"/>
      <c r="ULU16" s="19"/>
      <c r="ULV16" s="19"/>
      <c r="ULW16" s="19"/>
      <c r="ULX16" s="19"/>
      <c r="ULY16" s="19"/>
      <c r="ULZ16" s="19"/>
      <c r="UMA16" s="19"/>
      <c r="UMB16" s="19"/>
      <c r="UMC16" s="19"/>
      <c r="UMD16" s="19"/>
      <c r="UME16" s="19"/>
      <c r="UMF16" s="19"/>
      <c r="UMG16" s="19"/>
      <c r="UMH16" s="19"/>
      <c r="UMI16" s="19"/>
      <c r="UMJ16" s="19"/>
      <c r="UMK16" s="19"/>
      <c r="UML16" s="19"/>
      <c r="UMM16" s="19"/>
      <c r="UMN16" s="19"/>
      <c r="UMO16" s="19"/>
      <c r="UMP16" s="19"/>
      <c r="UMQ16" s="19"/>
      <c r="UMR16" s="19"/>
      <c r="UMS16" s="19"/>
      <c r="UMT16" s="19"/>
      <c r="UMU16" s="19"/>
      <c r="UMV16" s="19"/>
      <c r="UMW16" s="19"/>
      <c r="UMX16" s="19"/>
      <c r="UMY16" s="19"/>
      <c r="UMZ16" s="19"/>
      <c r="UNA16" s="19"/>
      <c r="UNB16" s="19"/>
      <c r="UNC16" s="19"/>
      <c r="UND16" s="19"/>
      <c r="UNE16" s="19"/>
      <c r="UNF16" s="19"/>
      <c r="UNG16" s="19"/>
      <c r="UNH16" s="19"/>
      <c r="UNI16" s="19"/>
      <c r="UNJ16" s="19"/>
      <c r="UNK16" s="19"/>
      <c r="UNL16" s="19"/>
      <c r="UNM16" s="19"/>
      <c r="UNN16" s="19"/>
      <c r="UNO16" s="19"/>
      <c r="UNP16" s="19"/>
      <c r="UNQ16" s="19"/>
      <c r="UNR16" s="19"/>
      <c r="UNS16" s="19"/>
      <c r="UNT16" s="19"/>
      <c r="UNU16" s="19"/>
      <c r="UNV16" s="19"/>
      <c r="UNW16" s="19"/>
      <c r="UNX16" s="19"/>
      <c r="UNY16" s="19"/>
      <c r="UNZ16" s="19"/>
      <c r="UOA16" s="19"/>
      <c r="UOB16" s="19"/>
      <c r="UOC16" s="19"/>
      <c r="UOD16" s="19"/>
      <c r="UOE16" s="19"/>
      <c r="UOF16" s="19"/>
      <c r="UOG16" s="19"/>
      <c r="UOH16" s="19"/>
      <c r="UOI16" s="19"/>
      <c r="UOJ16" s="19"/>
      <c r="UOK16" s="19"/>
      <c r="UOL16" s="19"/>
      <c r="UOM16" s="19"/>
      <c r="UON16" s="19"/>
      <c r="UOO16" s="19"/>
      <c r="UOP16" s="19"/>
      <c r="UOQ16" s="19"/>
      <c r="UOR16" s="19"/>
      <c r="UOS16" s="19"/>
      <c r="UOT16" s="19"/>
      <c r="UOU16" s="19"/>
      <c r="UOV16" s="19"/>
      <c r="UOW16" s="19"/>
      <c r="UOX16" s="19"/>
      <c r="UOY16" s="19"/>
      <c r="UOZ16" s="19"/>
      <c r="UPA16" s="19"/>
      <c r="UPB16" s="19"/>
      <c r="UPC16" s="19"/>
      <c r="UPD16" s="19"/>
      <c r="UPE16" s="19"/>
      <c r="UPF16" s="19"/>
      <c r="UPG16" s="19"/>
      <c r="UPH16" s="19"/>
      <c r="UPI16" s="19"/>
      <c r="UPJ16" s="19"/>
      <c r="UPK16" s="19"/>
      <c r="UPL16" s="19"/>
      <c r="UPM16" s="19"/>
      <c r="UPN16" s="19"/>
      <c r="UPO16" s="19"/>
      <c r="UPP16" s="19"/>
      <c r="UPQ16" s="19"/>
      <c r="UPR16" s="19"/>
      <c r="UPS16" s="19"/>
      <c r="UPT16" s="19"/>
      <c r="UPU16" s="19"/>
      <c r="UPV16" s="19"/>
      <c r="UPW16" s="19"/>
      <c r="UPX16" s="19"/>
      <c r="UPY16" s="19"/>
      <c r="UPZ16" s="19"/>
      <c r="UQA16" s="19"/>
      <c r="UQB16" s="19"/>
      <c r="UQC16" s="19"/>
      <c r="UQD16" s="19"/>
      <c r="UQE16" s="19"/>
      <c r="UQF16" s="19"/>
      <c r="UQG16" s="19"/>
      <c r="UQH16" s="19"/>
      <c r="UQI16" s="19"/>
      <c r="UQJ16" s="19"/>
      <c r="UQK16" s="19"/>
      <c r="UQL16" s="19"/>
      <c r="UQM16" s="19"/>
      <c r="UQN16" s="19"/>
      <c r="UQO16" s="19"/>
      <c r="UQP16" s="19"/>
      <c r="UQQ16" s="19"/>
      <c r="UQR16" s="19"/>
      <c r="UQS16" s="19"/>
      <c r="UQT16" s="19"/>
      <c r="UQU16" s="19"/>
      <c r="UQV16" s="19"/>
      <c r="UQW16" s="19"/>
      <c r="UQX16" s="19"/>
      <c r="UQY16" s="19"/>
      <c r="UQZ16" s="19"/>
      <c r="URA16" s="19"/>
      <c r="URB16" s="19"/>
      <c r="URC16" s="19"/>
      <c r="URD16" s="19"/>
      <c r="URE16" s="19"/>
      <c r="URF16" s="19"/>
      <c r="URG16" s="19"/>
      <c r="URH16" s="19"/>
      <c r="URI16" s="19"/>
      <c r="URJ16" s="19"/>
      <c r="URK16" s="19"/>
      <c r="URL16" s="19"/>
      <c r="URM16" s="19"/>
      <c r="URN16" s="19"/>
      <c r="URO16" s="19"/>
      <c r="URP16" s="19"/>
      <c r="URQ16" s="19"/>
      <c r="URR16" s="19"/>
      <c r="URS16" s="19"/>
      <c r="URT16" s="19"/>
      <c r="URU16" s="19"/>
      <c r="URV16" s="19"/>
      <c r="URW16" s="19"/>
      <c r="URX16" s="19"/>
      <c r="URY16" s="19"/>
      <c r="URZ16" s="19"/>
      <c r="USA16" s="19"/>
      <c r="USB16" s="19"/>
      <c r="USC16" s="19"/>
      <c r="USD16" s="19"/>
      <c r="USE16" s="19"/>
      <c r="USF16" s="19"/>
      <c r="USG16" s="19"/>
      <c r="USH16" s="19"/>
      <c r="USI16" s="19"/>
      <c r="USJ16" s="19"/>
      <c r="USK16" s="19"/>
      <c r="USL16" s="19"/>
      <c r="USM16" s="19"/>
      <c r="USN16" s="19"/>
      <c r="USO16" s="19"/>
      <c r="USP16" s="19"/>
      <c r="USQ16" s="19"/>
      <c r="USR16" s="19"/>
      <c r="USS16" s="19"/>
      <c r="UST16" s="19"/>
      <c r="USU16" s="19"/>
      <c r="USV16" s="19"/>
      <c r="USW16" s="19"/>
      <c r="USX16" s="19"/>
      <c r="USY16" s="19"/>
      <c r="USZ16" s="19"/>
      <c r="UTA16" s="19"/>
      <c r="UTB16" s="19"/>
      <c r="UTC16" s="19"/>
      <c r="UTD16" s="19"/>
      <c r="UTE16" s="19"/>
      <c r="UTF16" s="19"/>
      <c r="UTG16" s="19"/>
      <c r="UTH16" s="19"/>
      <c r="UTI16" s="19"/>
      <c r="UTJ16" s="19"/>
      <c r="UTK16" s="19"/>
      <c r="UTL16" s="19"/>
      <c r="UTM16" s="19"/>
      <c r="UTN16" s="19"/>
      <c r="UTO16" s="19"/>
      <c r="UTP16" s="19"/>
      <c r="UTQ16" s="19"/>
      <c r="UTR16" s="19"/>
      <c r="UTS16" s="19"/>
      <c r="UTT16" s="19"/>
      <c r="UTU16" s="19"/>
      <c r="UTV16" s="19"/>
      <c r="UTW16" s="19"/>
      <c r="UTX16" s="19"/>
      <c r="UTY16" s="19"/>
      <c r="UTZ16" s="19"/>
      <c r="UUA16" s="19"/>
      <c r="UUB16" s="19"/>
      <c r="UUC16" s="19"/>
      <c r="UUD16" s="19"/>
      <c r="UUE16" s="19"/>
      <c r="UUF16" s="19"/>
      <c r="UUG16" s="19"/>
      <c r="UUH16" s="19"/>
      <c r="UUI16" s="19"/>
      <c r="UUJ16" s="19"/>
      <c r="UUK16" s="19"/>
      <c r="UUL16" s="19"/>
      <c r="UUM16" s="19"/>
      <c r="UUN16" s="19"/>
      <c r="UUO16" s="19"/>
      <c r="UUP16" s="19"/>
      <c r="UUQ16" s="19"/>
      <c r="UUR16" s="19"/>
      <c r="UUS16" s="19"/>
      <c r="UUT16" s="19"/>
      <c r="UUU16" s="19"/>
      <c r="UUV16" s="19"/>
      <c r="UUW16" s="19"/>
      <c r="UUX16" s="19"/>
      <c r="UUY16" s="19"/>
      <c r="UUZ16" s="19"/>
      <c r="UVA16" s="19"/>
      <c r="UVB16" s="19"/>
      <c r="UVC16" s="19"/>
      <c r="UVD16" s="19"/>
      <c r="UVE16" s="19"/>
      <c r="UVF16" s="19"/>
      <c r="UVG16" s="19"/>
      <c r="UVH16" s="19"/>
      <c r="UVI16" s="19"/>
      <c r="UVJ16" s="19"/>
      <c r="UVK16" s="19"/>
      <c r="UVL16" s="19"/>
      <c r="UVM16" s="19"/>
      <c r="UVN16" s="19"/>
      <c r="UVO16" s="19"/>
      <c r="UVP16" s="19"/>
      <c r="UVQ16" s="19"/>
      <c r="UVR16" s="19"/>
      <c r="UVS16" s="19"/>
      <c r="UVT16" s="19"/>
      <c r="UVU16" s="19"/>
      <c r="UVV16" s="19"/>
      <c r="UVW16" s="19"/>
      <c r="UVX16" s="19"/>
      <c r="UVY16" s="19"/>
      <c r="UVZ16" s="19"/>
      <c r="UWA16" s="19"/>
      <c r="UWB16" s="19"/>
      <c r="UWC16" s="19"/>
      <c r="UWD16" s="19"/>
      <c r="UWE16" s="19"/>
      <c r="UWF16" s="19"/>
      <c r="UWG16" s="19"/>
      <c r="UWH16" s="19"/>
      <c r="UWI16" s="19"/>
      <c r="UWJ16" s="19"/>
      <c r="UWK16" s="19"/>
      <c r="UWL16" s="19"/>
      <c r="UWM16" s="19"/>
      <c r="UWN16" s="19"/>
      <c r="UWO16" s="19"/>
      <c r="UWP16" s="19"/>
      <c r="UWQ16" s="19"/>
      <c r="UWR16" s="19"/>
      <c r="UWS16" s="19"/>
      <c r="UWT16" s="19"/>
      <c r="UWU16" s="19"/>
      <c r="UWV16" s="19"/>
      <c r="UWW16" s="19"/>
      <c r="UWX16" s="19"/>
      <c r="UWY16" s="19"/>
      <c r="UWZ16" s="19"/>
      <c r="UXA16" s="19"/>
      <c r="UXB16" s="19"/>
      <c r="UXC16" s="19"/>
      <c r="UXD16" s="19"/>
      <c r="UXE16" s="19"/>
      <c r="UXF16" s="19"/>
      <c r="UXG16" s="19"/>
      <c r="UXH16" s="19"/>
      <c r="UXI16" s="19"/>
      <c r="UXJ16" s="19"/>
      <c r="UXK16" s="19"/>
      <c r="UXL16" s="19"/>
      <c r="UXM16" s="19"/>
      <c r="UXN16" s="19"/>
      <c r="UXO16" s="19"/>
      <c r="UXP16" s="19"/>
      <c r="UXQ16" s="19"/>
      <c r="UXR16" s="19"/>
      <c r="UXS16" s="19"/>
      <c r="UXT16" s="19"/>
      <c r="UXU16" s="19"/>
      <c r="UXV16" s="19"/>
      <c r="UXW16" s="19"/>
      <c r="UXX16" s="19"/>
      <c r="UXY16" s="19"/>
      <c r="UXZ16" s="19"/>
      <c r="UYA16" s="19"/>
      <c r="UYB16" s="19"/>
      <c r="UYC16" s="19"/>
      <c r="UYD16" s="19"/>
      <c r="UYE16" s="19"/>
      <c r="UYF16" s="19"/>
      <c r="UYG16" s="19"/>
      <c r="UYH16" s="19"/>
      <c r="UYI16" s="19"/>
      <c r="UYJ16" s="19"/>
      <c r="UYK16" s="19"/>
      <c r="UYL16" s="19"/>
      <c r="UYM16" s="19"/>
      <c r="UYN16" s="19"/>
      <c r="UYO16" s="19"/>
      <c r="UYP16" s="19"/>
      <c r="UYQ16" s="19"/>
      <c r="UYR16" s="19"/>
      <c r="UYS16" s="19"/>
      <c r="UYT16" s="19"/>
      <c r="UYU16" s="19"/>
      <c r="UYV16" s="19"/>
      <c r="UYW16" s="19"/>
      <c r="UYX16" s="19"/>
      <c r="UYY16" s="19"/>
      <c r="UYZ16" s="19"/>
      <c r="UZA16" s="19"/>
      <c r="UZB16" s="19"/>
      <c r="UZC16" s="19"/>
      <c r="UZD16" s="19"/>
      <c r="UZE16" s="19"/>
      <c r="UZF16" s="19"/>
      <c r="UZG16" s="19"/>
      <c r="UZH16" s="19"/>
      <c r="UZI16" s="19"/>
      <c r="UZJ16" s="19"/>
      <c r="UZK16" s="19"/>
      <c r="UZL16" s="19"/>
      <c r="UZM16" s="19"/>
      <c r="UZN16" s="19"/>
      <c r="UZO16" s="19"/>
      <c r="UZP16" s="19"/>
      <c r="UZQ16" s="19"/>
      <c r="UZR16" s="19"/>
      <c r="UZS16" s="19"/>
      <c r="UZT16" s="19"/>
      <c r="UZU16" s="19"/>
      <c r="UZV16" s="19"/>
      <c r="UZW16" s="19"/>
      <c r="UZX16" s="19"/>
      <c r="UZY16" s="19"/>
      <c r="UZZ16" s="19"/>
      <c r="VAA16" s="19"/>
      <c r="VAB16" s="19"/>
      <c r="VAC16" s="19"/>
      <c r="VAD16" s="19"/>
      <c r="VAE16" s="19"/>
      <c r="VAF16" s="19"/>
      <c r="VAG16" s="19"/>
      <c r="VAH16" s="19"/>
      <c r="VAI16" s="19"/>
      <c r="VAJ16" s="19"/>
      <c r="VAK16" s="19"/>
      <c r="VAL16" s="19"/>
      <c r="VAM16" s="19"/>
      <c r="VAN16" s="19"/>
      <c r="VAO16" s="19"/>
      <c r="VAP16" s="19"/>
      <c r="VAQ16" s="19"/>
      <c r="VAR16" s="19"/>
      <c r="VAS16" s="19"/>
      <c r="VAT16" s="19"/>
      <c r="VAU16" s="19"/>
      <c r="VAV16" s="19"/>
      <c r="VAW16" s="19"/>
      <c r="VAX16" s="19"/>
      <c r="VAY16" s="19"/>
      <c r="VAZ16" s="19"/>
      <c r="VBA16" s="19"/>
      <c r="VBB16" s="19"/>
      <c r="VBC16" s="19"/>
      <c r="VBD16" s="19"/>
      <c r="VBE16" s="19"/>
      <c r="VBF16" s="19"/>
      <c r="VBG16" s="19"/>
      <c r="VBH16" s="19"/>
      <c r="VBI16" s="19"/>
      <c r="VBJ16" s="19"/>
      <c r="VBK16" s="19"/>
      <c r="VBL16" s="19"/>
      <c r="VBM16" s="19"/>
      <c r="VBN16" s="19"/>
      <c r="VBO16" s="19"/>
      <c r="VBP16" s="19"/>
      <c r="VBQ16" s="19"/>
      <c r="VBR16" s="19"/>
      <c r="VBS16" s="19"/>
      <c r="VBT16" s="19"/>
      <c r="VBU16" s="19"/>
      <c r="VBV16" s="19"/>
      <c r="VBW16" s="19"/>
      <c r="VBX16" s="19"/>
      <c r="VBY16" s="19"/>
      <c r="VBZ16" s="19"/>
      <c r="VCA16" s="19"/>
      <c r="VCB16" s="19"/>
      <c r="VCC16" s="19"/>
      <c r="VCD16" s="19"/>
      <c r="VCE16" s="19"/>
      <c r="VCF16" s="19"/>
      <c r="VCG16" s="19"/>
      <c r="VCH16" s="19"/>
      <c r="VCI16" s="19"/>
      <c r="VCJ16" s="19"/>
      <c r="VCK16" s="19"/>
      <c r="VCL16" s="19"/>
      <c r="VCM16" s="19"/>
      <c r="VCN16" s="19"/>
      <c r="VCO16" s="19"/>
      <c r="VCP16" s="19"/>
      <c r="VCQ16" s="19"/>
      <c r="VCR16" s="19"/>
      <c r="VCS16" s="19"/>
      <c r="VCT16" s="19"/>
      <c r="VCU16" s="19"/>
      <c r="VCV16" s="19"/>
      <c r="VCW16" s="19"/>
      <c r="VCX16" s="19"/>
      <c r="VCY16" s="19"/>
      <c r="VCZ16" s="19"/>
      <c r="VDA16" s="19"/>
      <c r="VDB16" s="19"/>
      <c r="VDC16" s="19"/>
      <c r="VDD16" s="19"/>
      <c r="VDE16" s="19"/>
      <c r="VDF16" s="19"/>
      <c r="VDG16" s="19"/>
      <c r="VDH16" s="19"/>
      <c r="VDI16" s="19"/>
      <c r="VDJ16" s="19"/>
      <c r="VDK16" s="19"/>
      <c r="VDL16" s="19"/>
      <c r="VDM16" s="19"/>
      <c r="VDN16" s="19"/>
      <c r="VDO16" s="19"/>
      <c r="VDP16" s="19"/>
      <c r="VDQ16" s="19"/>
      <c r="VDR16" s="19"/>
      <c r="VDS16" s="19"/>
      <c r="VDT16" s="19"/>
      <c r="VDU16" s="19"/>
      <c r="VDV16" s="19"/>
      <c r="VDW16" s="19"/>
      <c r="VDX16" s="19"/>
      <c r="VDY16" s="19"/>
      <c r="VDZ16" s="19"/>
      <c r="VEA16" s="19"/>
      <c r="VEB16" s="19"/>
      <c r="VEC16" s="19"/>
      <c r="VED16" s="19"/>
      <c r="VEE16" s="19"/>
      <c r="VEF16" s="19"/>
      <c r="VEG16" s="19"/>
      <c r="VEH16" s="19"/>
      <c r="VEI16" s="19"/>
      <c r="VEJ16" s="19"/>
      <c r="VEK16" s="19"/>
      <c r="VEL16" s="19"/>
      <c r="VEM16" s="19"/>
      <c r="VEN16" s="19"/>
      <c r="VEO16" s="19"/>
      <c r="VEP16" s="19"/>
      <c r="VEQ16" s="19"/>
      <c r="VER16" s="19"/>
      <c r="VES16" s="19"/>
      <c r="VET16" s="19"/>
      <c r="VEU16" s="19"/>
      <c r="VEV16" s="19"/>
      <c r="VEW16" s="19"/>
      <c r="VEX16" s="19"/>
      <c r="VEY16" s="19"/>
      <c r="VEZ16" s="19"/>
      <c r="VFA16" s="19"/>
      <c r="VFB16" s="19"/>
      <c r="VFC16" s="19"/>
      <c r="VFD16" s="19"/>
      <c r="VFE16" s="19"/>
      <c r="VFF16" s="19"/>
      <c r="VFG16" s="19"/>
      <c r="VFH16" s="19"/>
      <c r="VFI16" s="19"/>
      <c r="VFJ16" s="19"/>
      <c r="VFK16" s="19"/>
      <c r="VFL16" s="19"/>
      <c r="VFM16" s="19"/>
      <c r="VFN16" s="19"/>
      <c r="VFO16" s="19"/>
      <c r="VFP16" s="19"/>
      <c r="VFQ16" s="19"/>
      <c r="VFR16" s="19"/>
      <c r="VFS16" s="19"/>
      <c r="VFT16" s="19"/>
      <c r="VFU16" s="19"/>
      <c r="VFV16" s="19"/>
      <c r="VFW16" s="19"/>
      <c r="VFX16" s="19"/>
      <c r="VFY16" s="19"/>
      <c r="VFZ16" s="19"/>
      <c r="VGA16" s="19"/>
      <c r="VGB16" s="19"/>
      <c r="VGC16" s="19"/>
      <c r="VGD16" s="19"/>
      <c r="VGE16" s="19"/>
      <c r="VGF16" s="19"/>
      <c r="VGG16" s="19"/>
      <c r="VGH16" s="19"/>
      <c r="VGI16" s="19"/>
      <c r="VGJ16" s="19"/>
      <c r="VGK16" s="19"/>
      <c r="VGL16" s="19"/>
      <c r="VGM16" s="19"/>
      <c r="VGN16" s="19"/>
      <c r="VGO16" s="19"/>
      <c r="VGP16" s="19"/>
      <c r="VGQ16" s="19"/>
      <c r="VGR16" s="19"/>
      <c r="VGS16" s="19"/>
      <c r="VGT16" s="19"/>
      <c r="VGU16" s="19"/>
      <c r="VGV16" s="19"/>
      <c r="VGW16" s="19"/>
      <c r="VGX16" s="19"/>
      <c r="VGY16" s="19"/>
      <c r="VGZ16" s="19"/>
      <c r="VHA16" s="19"/>
      <c r="VHB16" s="19"/>
      <c r="VHC16" s="19"/>
      <c r="VHD16" s="19"/>
      <c r="VHE16" s="19"/>
      <c r="VHF16" s="19"/>
      <c r="VHG16" s="19"/>
      <c r="VHH16" s="19"/>
      <c r="VHI16" s="19"/>
      <c r="VHJ16" s="19"/>
      <c r="VHK16" s="19"/>
      <c r="VHL16" s="19"/>
      <c r="VHM16" s="19"/>
      <c r="VHN16" s="19"/>
      <c r="VHO16" s="19"/>
      <c r="VHP16" s="19"/>
      <c r="VHQ16" s="19"/>
      <c r="VHR16" s="19"/>
      <c r="VHS16" s="19"/>
      <c r="VHT16" s="19"/>
      <c r="VHU16" s="19"/>
      <c r="VHV16" s="19"/>
      <c r="VHW16" s="19"/>
      <c r="VHX16" s="19"/>
      <c r="VHY16" s="19"/>
      <c r="VHZ16" s="19"/>
      <c r="VIA16" s="19"/>
      <c r="VIB16" s="19"/>
      <c r="VIC16" s="19"/>
      <c r="VID16" s="19"/>
      <c r="VIE16" s="19"/>
      <c r="VIF16" s="19"/>
      <c r="VIG16" s="19"/>
      <c r="VIH16" s="19"/>
      <c r="VII16" s="19"/>
      <c r="VIJ16" s="19"/>
      <c r="VIK16" s="19"/>
      <c r="VIL16" s="19"/>
      <c r="VIM16" s="19"/>
      <c r="VIN16" s="19"/>
      <c r="VIO16" s="19"/>
      <c r="VIP16" s="19"/>
      <c r="VIQ16" s="19"/>
      <c r="VIR16" s="19"/>
      <c r="VIS16" s="19"/>
      <c r="VIT16" s="19"/>
      <c r="VIU16" s="19"/>
      <c r="VIV16" s="19"/>
      <c r="VIW16" s="19"/>
      <c r="VIX16" s="19"/>
      <c r="VIY16" s="19"/>
      <c r="VIZ16" s="19"/>
      <c r="VJA16" s="19"/>
      <c r="VJB16" s="19"/>
      <c r="VJC16" s="19"/>
      <c r="VJD16" s="19"/>
      <c r="VJE16" s="19"/>
      <c r="VJF16" s="19"/>
      <c r="VJG16" s="19"/>
      <c r="VJH16" s="19"/>
      <c r="VJI16" s="19"/>
      <c r="VJJ16" s="19"/>
      <c r="VJK16" s="19"/>
      <c r="VJL16" s="19"/>
      <c r="VJM16" s="19"/>
      <c r="VJN16" s="19"/>
      <c r="VJO16" s="19"/>
      <c r="VJP16" s="19"/>
      <c r="VJQ16" s="19"/>
      <c r="VJR16" s="19"/>
      <c r="VJS16" s="19"/>
      <c r="VJT16" s="19"/>
      <c r="VJU16" s="19"/>
      <c r="VJV16" s="19"/>
      <c r="VJW16" s="19"/>
      <c r="VJX16" s="19"/>
      <c r="VJY16" s="19"/>
      <c r="VJZ16" s="19"/>
      <c r="VKA16" s="19"/>
      <c r="VKB16" s="19"/>
      <c r="VKC16" s="19"/>
      <c r="VKD16" s="19"/>
      <c r="VKE16" s="19"/>
      <c r="VKF16" s="19"/>
      <c r="VKG16" s="19"/>
      <c r="VKH16" s="19"/>
      <c r="VKI16" s="19"/>
      <c r="VKJ16" s="19"/>
      <c r="VKK16" s="19"/>
      <c r="VKL16" s="19"/>
      <c r="VKM16" s="19"/>
      <c r="VKN16" s="19"/>
      <c r="VKO16" s="19"/>
      <c r="VKP16" s="19"/>
      <c r="VKQ16" s="19"/>
      <c r="VKR16" s="19"/>
      <c r="VKS16" s="19"/>
      <c r="VKT16" s="19"/>
      <c r="VKU16" s="19"/>
      <c r="VKV16" s="19"/>
      <c r="VKW16" s="19"/>
      <c r="VKX16" s="19"/>
      <c r="VKY16" s="19"/>
      <c r="VKZ16" s="19"/>
      <c r="VLA16" s="19"/>
      <c r="VLB16" s="19"/>
      <c r="VLC16" s="19"/>
      <c r="VLD16" s="19"/>
      <c r="VLE16" s="19"/>
      <c r="VLF16" s="19"/>
      <c r="VLG16" s="19"/>
      <c r="VLH16" s="19"/>
      <c r="VLI16" s="19"/>
      <c r="VLJ16" s="19"/>
      <c r="VLK16" s="19"/>
      <c r="VLL16" s="19"/>
      <c r="VLM16" s="19"/>
      <c r="VLN16" s="19"/>
      <c r="VLO16" s="19"/>
      <c r="VLP16" s="19"/>
      <c r="VLQ16" s="19"/>
      <c r="VLR16" s="19"/>
      <c r="VLS16" s="19"/>
      <c r="VLT16" s="19"/>
      <c r="VLU16" s="19"/>
      <c r="VLV16" s="19"/>
      <c r="VLW16" s="19"/>
      <c r="VLX16" s="19"/>
      <c r="VLY16" s="19"/>
      <c r="VLZ16" s="19"/>
      <c r="VMA16" s="19"/>
      <c r="VMB16" s="19"/>
      <c r="VMC16" s="19"/>
      <c r="VMD16" s="19"/>
      <c r="VME16" s="19"/>
      <c r="VMF16" s="19"/>
      <c r="VMG16" s="19"/>
      <c r="VMH16" s="19"/>
      <c r="VMI16" s="19"/>
      <c r="VMJ16" s="19"/>
      <c r="VMK16" s="19"/>
      <c r="VML16" s="19"/>
      <c r="VMM16" s="19"/>
      <c r="VMN16" s="19"/>
      <c r="VMO16" s="19"/>
      <c r="VMP16" s="19"/>
      <c r="VMQ16" s="19"/>
      <c r="VMR16" s="19"/>
      <c r="VMS16" s="19"/>
      <c r="VMT16" s="19"/>
      <c r="VMU16" s="19"/>
      <c r="VMV16" s="19"/>
      <c r="VMW16" s="19"/>
      <c r="VMX16" s="19"/>
      <c r="VMY16" s="19"/>
      <c r="VMZ16" s="19"/>
      <c r="VNA16" s="19"/>
      <c r="VNB16" s="19"/>
      <c r="VNC16" s="19"/>
      <c r="VND16" s="19"/>
      <c r="VNE16" s="19"/>
      <c r="VNF16" s="19"/>
      <c r="VNG16" s="19"/>
      <c r="VNH16" s="19"/>
      <c r="VNI16" s="19"/>
      <c r="VNJ16" s="19"/>
      <c r="VNK16" s="19"/>
      <c r="VNL16" s="19"/>
      <c r="VNM16" s="19"/>
      <c r="VNN16" s="19"/>
      <c r="VNO16" s="19"/>
      <c r="VNP16" s="19"/>
      <c r="VNQ16" s="19"/>
      <c r="VNR16" s="19"/>
      <c r="VNS16" s="19"/>
      <c r="VNT16" s="19"/>
      <c r="VNU16" s="19"/>
      <c r="VNV16" s="19"/>
      <c r="VNW16" s="19"/>
      <c r="VNX16" s="19"/>
      <c r="VNY16" s="19"/>
      <c r="VNZ16" s="19"/>
      <c r="VOA16" s="19"/>
      <c r="VOB16" s="19"/>
      <c r="VOC16" s="19"/>
      <c r="VOD16" s="19"/>
      <c r="VOE16" s="19"/>
      <c r="VOF16" s="19"/>
      <c r="VOG16" s="19"/>
      <c r="VOH16" s="19"/>
      <c r="VOI16" s="19"/>
      <c r="VOJ16" s="19"/>
      <c r="VOK16" s="19"/>
      <c r="VOL16" s="19"/>
      <c r="VOM16" s="19"/>
      <c r="VON16" s="19"/>
      <c r="VOO16" s="19"/>
      <c r="VOP16" s="19"/>
      <c r="VOQ16" s="19"/>
      <c r="VOR16" s="19"/>
      <c r="VOS16" s="19"/>
      <c r="VOT16" s="19"/>
      <c r="VOU16" s="19"/>
      <c r="VOV16" s="19"/>
      <c r="VOW16" s="19"/>
      <c r="VOX16" s="19"/>
      <c r="VOY16" s="19"/>
      <c r="VOZ16" s="19"/>
      <c r="VPA16" s="19"/>
      <c r="VPB16" s="19"/>
      <c r="VPC16" s="19"/>
      <c r="VPD16" s="19"/>
      <c r="VPE16" s="19"/>
      <c r="VPF16" s="19"/>
      <c r="VPG16" s="19"/>
      <c r="VPH16" s="19"/>
      <c r="VPI16" s="19"/>
      <c r="VPJ16" s="19"/>
      <c r="VPK16" s="19"/>
      <c r="VPL16" s="19"/>
      <c r="VPM16" s="19"/>
      <c r="VPN16" s="19"/>
      <c r="VPO16" s="19"/>
      <c r="VPP16" s="19"/>
      <c r="VPQ16" s="19"/>
      <c r="VPR16" s="19"/>
      <c r="VPS16" s="19"/>
      <c r="VPT16" s="19"/>
      <c r="VPU16" s="19"/>
      <c r="VPV16" s="19"/>
      <c r="VPW16" s="19"/>
      <c r="VPX16" s="19"/>
      <c r="VPY16" s="19"/>
      <c r="VPZ16" s="19"/>
      <c r="VQA16" s="19"/>
      <c r="VQB16" s="19"/>
      <c r="VQC16" s="19"/>
      <c r="VQD16" s="19"/>
      <c r="VQE16" s="19"/>
      <c r="VQF16" s="19"/>
      <c r="VQG16" s="19"/>
      <c r="VQH16" s="19"/>
      <c r="VQI16" s="19"/>
      <c r="VQJ16" s="19"/>
      <c r="VQK16" s="19"/>
      <c r="VQL16" s="19"/>
      <c r="VQM16" s="19"/>
      <c r="VQN16" s="19"/>
      <c r="VQO16" s="19"/>
      <c r="VQP16" s="19"/>
      <c r="VQQ16" s="19"/>
      <c r="VQR16" s="19"/>
      <c r="VQS16" s="19"/>
      <c r="VQT16" s="19"/>
      <c r="VQU16" s="19"/>
      <c r="VQV16" s="19"/>
      <c r="VQW16" s="19"/>
      <c r="VQX16" s="19"/>
      <c r="VQY16" s="19"/>
      <c r="VQZ16" s="19"/>
      <c r="VRA16" s="19"/>
      <c r="VRB16" s="19"/>
      <c r="VRC16" s="19"/>
      <c r="VRD16" s="19"/>
      <c r="VRE16" s="19"/>
      <c r="VRF16" s="19"/>
      <c r="VRG16" s="19"/>
      <c r="VRH16" s="19"/>
      <c r="VRI16" s="19"/>
      <c r="VRJ16" s="19"/>
      <c r="VRK16" s="19"/>
      <c r="VRL16" s="19"/>
      <c r="VRM16" s="19"/>
      <c r="VRN16" s="19"/>
      <c r="VRO16" s="19"/>
      <c r="VRP16" s="19"/>
      <c r="VRQ16" s="19"/>
      <c r="VRR16" s="19"/>
      <c r="VRS16" s="19"/>
      <c r="VRT16" s="19"/>
      <c r="VRU16" s="19"/>
      <c r="VRV16" s="19"/>
      <c r="VRW16" s="19"/>
      <c r="VRX16" s="19"/>
      <c r="VRY16" s="19"/>
      <c r="VRZ16" s="19"/>
      <c r="VSA16" s="19"/>
      <c r="VSB16" s="19"/>
      <c r="VSC16" s="19"/>
      <c r="VSD16" s="19"/>
      <c r="VSE16" s="19"/>
      <c r="VSF16" s="19"/>
      <c r="VSG16" s="19"/>
      <c r="VSH16" s="19"/>
      <c r="VSI16" s="19"/>
      <c r="VSJ16" s="19"/>
      <c r="VSK16" s="19"/>
      <c r="VSL16" s="19"/>
      <c r="VSM16" s="19"/>
      <c r="VSN16" s="19"/>
      <c r="VSO16" s="19"/>
      <c r="VSP16" s="19"/>
      <c r="VSQ16" s="19"/>
      <c r="VSR16" s="19"/>
      <c r="VSS16" s="19"/>
      <c r="VST16" s="19"/>
      <c r="VSU16" s="19"/>
      <c r="VSV16" s="19"/>
      <c r="VSW16" s="19"/>
      <c r="VSX16" s="19"/>
      <c r="VSY16" s="19"/>
      <c r="VSZ16" s="19"/>
      <c r="VTA16" s="19"/>
      <c r="VTB16" s="19"/>
      <c r="VTC16" s="19"/>
      <c r="VTD16" s="19"/>
      <c r="VTE16" s="19"/>
      <c r="VTF16" s="19"/>
      <c r="VTG16" s="19"/>
      <c r="VTH16" s="19"/>
      <c r="VTI16" s="19"/>
      <c r="VTJ16" s="19"/>
      <c r="VTK16" s="19"/>
      <c r="VTL16" s="19"/>
      <c r="VTM16" s="19"/>
      <c r="VTN16" s="19"/>
      <c r="VTO16" s="19"/>
      <c r="VTP16" s="19"/>
      <c r="VTQ16" s="19"/>
      <c r="VTR16" s="19"/>
      <c r="VTS16" s="19"/>
      <c r="VTT16" s="19"/>
      <c r="VTU16" s="19"/>
      <c r="VTV16" s="19"/>
      <c r="VTW16" s="19"/>
      <c r="VTX16" s="19"/>
      <c r="VTY16" s="19"/>
      <c r="VTZ16" s="19"/>
      <c r="VUA16" s="19"/>
      <c r="VUB16" s="19"/>
      <c r="VUC16" s="19"/>
      <c r="VUD16" s="19"/>
      <c r="VUE16" s="19"/>
      <c r="VUF16" s="19"/>
      <c r="VUG16" s="19"/>
      <c r="VUH16" s="19"/>
      <c r="VUI16" s="19"/>
      <c r="VUJ16" s="19"/>
      <c r="VUK16" s="19"/>
      <c r="VUL16" s="19"/>
      <c r="VUM16" s="19"/>
      <c r="VUN16" s="19"/>
      <c r="VUO16" s="19"/>
      <c r="VUP16" s="19"/>
      <c r="VUQ16" s="19"/>
      <c r="VUR16" s="19"/>
      <c r="VUS16" s="19"/>
      <c r="VUT16" s="19"/>
      <c r="VUU16" s="19"/>
      <c r="VUV16" s="19"/>
      <c r="VUW16" s="19"/>
      <c r="VUX16" s="19"/>
      <c r="VUY16" s="19"/>
      <c r="VUZ16" s="19"/>
      <c r="VVA16" s="19"/>
      <c r="VVB16" s="19"/>
      <c r="VVC16" s="19"/>
      <c r="VVD16" s="19"/>
      <c r="VVE16" s="19"/>
      <c r="VVF16" s="19"/>
      <c r="VVG16" s="19"/>
      <c r="VVH16" s="19"/>
      <c r="VVI16" s="19"/>
      <c r="VVJ16" s="19"/>
      <c r="VVK16" s="19"/>
      <c r="VVL16" s="19"/>
      <c r="VVM16" s="19"/>
      <c r="VVN16" s="19"/>
      <c r="VVO16" s="19"/>
      <c r="VVP16" s="19"/>
      <c r="VVQ16" s="19"/>
      <c r="VVR16" s="19"/>
      <c r="VVS16" s="19"/>
      <c r="VVT16" s="19"/>
      <c r="VVU16" s="19"/>
      <c r="VVV16" s="19"/>
      <c r="VVW16" s="19"/>
      <c r="VVX16" s="19"/>
      <c r="VVY16" s="19"/>
      <c r="VVZ16" s="19"/>
      <c r="VWA16" s="19"/>
      <c r="VWB16" s="19"/>
      <c r="VWC16" s="19"/>
      <c r="VWD16" s="19"/>
      <c r="VWE16" s="19"/>
      <c r="VWF16" s="19"/>
      <c r="VWG16" s="19"/>
      <c r="VWH16" s="19"/>
      <c r="VWI16" s="19"/>
      <c r="VWJ16" s="19"/>
      <c r="VWK16" s="19"/>
      <c r="VWL16" s="19"/>
      <c r="VWM16" s="19"/>
      <c r="VWN16" s="19"/>
      <c r="VWO16" s="19"/>
      <c r="VWP16" s="19"/>
      <c r="VWQ16" s="19"/>
      <c r="VWR16" s="19"/>
      <c r="VWS16" s="19"/>
      <c r="VWT16" s="19"/>
      <c r="VWU16" s="19"/>
      <c r="VWV16" s="19"/>
      <c r="VWW16" s="19"/>
      <c r="VWX16" s="19"/>
      <c r="VWY16" s="19"/>
      <c r="VWZ16" s="19"/>
      <c r="VXA16" s="19"/>
      <c r="VXB16" s="19"/>
      <c r="VXC16" s="19"/>
      <c r="VXD16" s="19"/>
      <c r="VXE16" s="19"/>
      <c r="VXF16" s="19"/>
      <c r="VXG16" s="19"/>
      <c r="VXH16" s="19"/>
      <c r="VXI16" s="19"/>
      <c r="VXJ16" s="19"/>
      <c r="VXK16" s="19"/>
      <c r="VXL16" s="19"/>
      <c r="VXM16" s="19"/>
      <c r="VXN16" s="19"/>
      <c r="VXO16" s="19"/>
      <c r="VXP16" s="19"/>
      <c r="VXQ16" s="19"/>
      <c r="VXR16" s="19"/>
      <c r="VXS16" s="19"/>
      <c r="VXT16" s="19"/>
      <c r="VXU16" s="19"/>
      <c r="VXV16" s="19"/>
      <c r="VXW16" s="19"/>
      <c r="VXX16" s="19"/>
      <c r="VXY16" s="19"/>
      <c r="VXZ16" s="19"/>
      <c r="VYA16" s="19"/>
      <c r="VYB16" s="19"/>
      <c r="VYC16" s="19"/>
      <c r="VYD16" s="19"/>
      <c r="VYE16" s="19"/>
      <c r="VYF16" s="19"/>
      <c r="VYG16" s="19"/>
      <c r="VYH16" s="19"/>
      <c r="VYI16" s="19"/>
      <c r="VYJ16" s="19"/>
      <c r="VYK16" s="19"/>
      <c r="VYL16" s="19"/>
      <c r="VYM16" s="19"/>
      <c r="VYN16" s="19"/>
      <c r="VYO16" s="19"/>
      <c r="VYP16" s="19"/>
      <c r="VYQ16" s="19"/>
      <c r="VYR16" s="19"/>
      <c r="VYS16" s="19"/>
      <c r="VYT16" s="19"/>
      <c r="VYU16" s="19"/>
      <c r="VYV16" s="19"/>
      <c r="VYW16" s="19"/>
      <c r="VYX16" s="19"/>
      <c r="VYY16" s="19"/>
      <c r="VYZ16" s="19"/>
      <c r="VZA16" s="19"/>
      <c r="VZB16" s="19"/>
      <c r="VZC16" s="19"/>
      <c r="VZD16" s="19"/>
      <c r="VZE16" s="19"/>
      <c r="VZF16" s="19"/>
      <c r="VZG16" s="19"/>
      <c r="VZH16" s="19"/>
      <c r="VZI16" s="19"/>
      <c r="VZJ16" s="19"/>
      <c r="VZK16" s="19"/>
      <c r="VZL16" s="19"/>
      <c r="VZM16" s="19"/>
      <c r="VZN16" s="19"/>
      <c r="VZO16" s="19"/>
      <c r="VZP16" s="19"/>
      <c r="VZQ16" s="19"/>
      <c r="VZR16" s="19"/>
      <c r="VZS16" s="19"/>
      <c r="VZT16" s="19"/>
      <c r="VZU16" s="19"/>
      <c r="VZV16" s="19"/>
      <c r="VZW16" s="19"/>
      <c r="VZX16" s="19"/>
      <c r="VZY16" s="19"/>
      <c r="VZZ16" s="19"/>
      <c r="WAA16" s="19"/>
      <c r="WAB16" s="19"/>
      <c r="WAC16" s="19"/>
      <c r="WAD16" s="19"/>
      <c r="WAE16" s="19"/>
      <c r="WAF16" s="19"/>
      <c r="WAG16" s="19"/>
      <c r="WAH16" s="19"/>
      <c r="WAI16" s="19"/>
      <c r="WAJ16" s="19"/>
      <c r="WAK16" s="19"/>
      <c r="WAL16" s="19"/>
      <c r="WAM16" s="19"/>
      <c r="WAN16" s="19"/>
      <c r="WAO16" s="19"/>
      <c r="WAP16" s="19"/>
      <c r="WAQ16" s="19"/>
      <c r="WAR16" s="19"/>
      <c r="WAS16" s="19"/>
      <c r="WAT16" s="19"/>
      <c r="WAU16" s="19"/>
      <c r="WAV16" s="19"/>
      <c r="WAW16" s="19"/>
      <c r="WAX16" s="19"/>
      <c r="WAY16" s="19"/>
      <c r="WAZ16" s="19"/>
      <c r="WBA16" s="19"/>
      <c r="WBB16" s="19"/>
      <c r="WBC16" s="19"/>
      <c r="WBD16" s="19"/>
      <c r="WBE16" s="19"/>
      <c r="WBF16" s="19"/>
      <c r="WBG16" s="19"/>
      <c r="WBH16" s="19"/>
      <c r="WBI16" s="19"/>
      <c r="WBJ16" s="19"/>
      <c r="WBK16" s="19"/>
      <c r="WBL16" s="19"/>
      <c r="WBM16" s="19"/>
      <c r="WBN16" s="19"/>
      <c r="WBO16" s="19"/>
      <c r="WBP16" s="19"/>
      <c r="WBQ16" s="19"/>
      <c r="WBR16" s="19"/>
      <c r="WBS16" s="19"/>
      <c r="WBT16" s="19"/>
      <c r="WBU16" s="19"/>
      <c r="WBV16" s="19"/>
      <c r="WBW16" s="19"/>
      <c r="WBX16" s="19"/>
      <c r="WBY16" s="19"/>
      <c r="WBZ16" s="19"/>
      <c r="WCA16" s="19"/>
      <c r="WCB16" s="19"/>
      <c r="WCC16" s="19"/>
      <c r="WCD16" s="19"/>
      <c r="WCE16" s="19"/>
      <c r="WCF16" s="19"/>
      <c r="WCG16" s="19"/>
      <c r="WCH16" s="19"/>
      <c r="WCI16" s="19"/>
      <c r="WCJ16" s="19"/>
      <c r="WCK16" s="19"/>
      <c r="WCL16" s="19"/>
      <c r="WCM16" s="19"/>
      <c r="WCN16" s="19"/>
      <c r="WCO16" s="19"/>
      <c r="WCP16" s="19"/>
      <c r="WCQ16" s="19"/>
      <c r="WCR16" s="19"/>
      <c r="WCS16" s="19"/>
      <c r="WCT16" s="19"/>
      <c r="WCU16" s="19"/>
      <c r="WCV16" s="19"/>
      <c r="WCW16" s="19"/>
      <c r="WCX16" s="19"/>
      <c r="WCY16" s="19"/>
      <c r="WCZ16" s="19"/>
      <c r="WDA16" s="19"/>
      <c r="WDB16" s="19"/>
      <c r="WDC16" s="19"/>
      <c r="WDD16" s="19"/>
      <c r="WDE16" s="19"/>
      <c r="WDF16" s="19"/>
      <c r="WDG16" s="19"/>
      <c r="WDH16" s="19"/>
      <c r="WDI16" s="19"/>
      <c r="WDJ16" s="19"/>
      <c r="WDK16" s="19"/>
      <c r="WDL16" s="19"/>
      <c r="WDM16" s="19"/>
      <c r="WDN16" s="19"/>
      <c r="WDO16" s="19"/>
      <c r="WDP16" s="19"/>
      <c r="WDQ16" s="19"/>
      <c r="WDR16" s="19"/>
      <c r="WDS16" s="19"/>
      <c r="WDT16" s="19"/>
      <c r="WDU16" s="19"/>
      <c r="WDV16" s="19"/>
      <c r="WDW16" s="19"/>
      <c r="WDX16" s="19"/>
      <c r="WDY16" s="19"/>
      <c r="WDZ16" s="19"/>
      <c r="WEA16" s="19"/>
      <c r="WEB16" s="19"/>
      <c r="WEC16" s="19"/>
      <c r="WED16" s="19"/>
      <c r="WEE16" s="19"/>
      <c r="WEF16" s="19"/>
      <c r="WEG16" s="19"/>
      <c r="WEH16" s="19"/>
      <c r="WEI16" s="19"/>
      <c r="WEJ16" s="19"/>
      <c r="WEK16" s="19"/>
      <c r="WEL16" s="19"/>
      <c r="WEM16" s="19"/>
      <c r="WEN16" s="19"/>
      <c r="WEO16" s="19"/>
      <c r="WEP16" s="19"/>
      <c r="WEQ16" s="19"/>
      <c r="WER16" s="19"/>
      <c r="WES16" s="19"/>
      <c r="WET16" s="19"/>
      <c r="WEU16" s="19"/>
      <c r="WEV16" s="19"/>
      <c r="WEW16" s="19"/>
      <c r="WEX16" s="19"/>
      <c r="WEY16" s="19"/>
      <c r="WEZ16" s="19"/>
      <c r="WFA16" s="19"/>
      <c r="WFB16" s="19"/>
      <c r="WFC16" s="19"/>
      <c r="WFD16" s="19"/>
      <c r="WFE16" s="19"/>
      <c r="WFF16" s="19"/>
      <c r="WFG16" s="19"/>
      <c r="WFH16" s="19"/>
      <c r="WFI16" s="19"/>
      <c r="WFJ16" s="19"/>
      <c r="WFK16" s="19"/>
      <c r="WFL16" s="19"/>
      <c r="WFM16" s="19"/>
      <c r="WFN16" s="19"/>
      <c r="WFO16" s="19"/>
      <c r="WFP16" s="19"/>
      <c r="WFQ16" s="19"/>
      <c r="WFR16" s="19"/>
      <c r="WFS16" s="19"/>
      <c r="WFT16" s="19"/>
      <c r="WFU16" s="19"/>
      <c r="WFV16" s="19"/>
      <c r="WFW16" s="19"/>
      <c r="WFX16" s="19"/>
      <c r="WFY16" s="19"/>
      <c r="WFZ16" s="19"/>
      <c r="WGA16" s="19"/>
      <c r="WGB16" s="19"/>
      <c r="WGC16" s="19"/>
      <c r="WGD16" s="19"/>
      <c r="WGE16" s="19"/>
      <c r="WGF16" s="19"/>
      <c r="WGG16" s="19"/>
      <c r="WGH16" s="19"/>
      <c r="WGI16" s="19"/>
      <c r="WGJ16" s="19"/>
      <c r="WGK16" s="19"/>
      <c r="WGL16" s="19"/>
      <c r="WGM16" s="19"/>
      <c r="WGN16" s="19"/>
      <c r="WGO16" s="19"/>
      <c r="WGP16" s="19"/>
      <c r="WGQ16" s="19"/>
      <c r="WGR16" s="19"/>
      <c r="WGS16" s="19"/>
      <c r="WGT16" s="19"/>
      <c r="WGU16" s="19"/>
      <c r="WGV16" s="19"/>
      <c r="WGW16" s="19"/>
      <c r="WGX16" s="19"/>
      <c r="WGY16" s="19"/>
      <c r="WGZ16" s="19"/>
      <c r="WHA16" s="19"/>
      <c r="WHB16" s="19"/>
      <c r="WHC16" s="19"/>
      <c r="WHD16" s="19"/>
      <c r="WHE16" s="19"/>
      <c r="WHF16" s="19"/>
      <c r="WHG16" s="19"/>
      <c r="WHH16" s="19"/>
      <c r="WHI16" s="19"/>
      <c r="WHJ16" s="19"/>
      <c r="WHK16" s="19"/>
      <c r="WHL16" s="19"/>
      <c r="WHM16" s="19"/>
      <c r="WHN16" s="19"/>
      <c r="WHO16" s="19"/>
      <c r="WHP16" s="19"/>
      <c r="WHQ16" s="19"/>
      <c r="WHR16" s="19"/>
      <c r="WHS16" s="19"/>
      <c r="WHT16" s="19"/>
      <c r="WHU16" s="19"/>
      <c r="WHV16" s="19"/>
      <c r="WHW16" s="19"/>
      <c r="WHX16" s="19"/>
      <c r="WHY16" s="19"/>
      <c r="WHZ16" s="19"/>
      <c r="WIA16" s="19"/>
      <c r="WIB16" s="19"/>
      <c r="WIC16" s="19"/>
      <c r="WID16" s="19"/>
      <c r="WIE16" s="19"/>
      <c r="WIF16" s="19"/>
      <c r="WIG16" s="19"/>
      <c r="WIH16" s="19"/>
      <c r="WII16" s="19"/>
      <c r="WIJ16" s="19"/>
      <c r="WIK16" s="19"/>
      <c r="WIL16" s="19"/>
      <c r="WIM16" s="19"/>
      <c r="WIN16" s="19"/>
      <c r="WIO16" s="19"/>
      <c r="WIP16" s="19"/>
      <c r="WIQ16" s="19"/>
      <c r="WIR16" s="19"/>
      <c r="WIS16" s="19"/>
      <c r="WIT16" s="19"/>
      <c r="WIU16" s="19"/>
      <c r="WIV16" s="19"/>
      <c r="WIW16" s="19"/>
      <c r="WIX16" s="19"/>
      <c r="WIY16" s="19"/>
      <c r="WIZ16" s="19"/>
      <c r="WJA16" s="19"/>
      <c r="WJB16" s="19"/>
      <c r="WJC16" s="19"/>
      <c r="WJD16" s="19"/>
      <c r="WJE16" s="19"/>
      <c r="WJF16" s="19"/>
      <c r="WJG16" s="19"/>
      <c r="WJH16" s="19"/>
      <c r="WJI16" s="19"/>
      <c r="WJJ16" s="19"/>
      <c r="WJK16" s="19"/>
      <c r="WJL16" s="19"/>
      <c r="WJM16" s="19"/>
      <c r="WJN16" s="19"/>
      <c r="WJO16" s="19"/>
      <c r="WJP16" s="19"/>
      <c r="WJQ16" s="19"/>
      <c r="WJR16" s="19"/>
      <c r="WJS16" s="19"/>
      <c r="WJT16" s="19"/>
      <c r="WJU16" s="19"/>
      <c r="WJV16" s="19"/>
      <c r="WJW16" s="19"/>
      <c r="WJX16" s="19"/>
      <c r="WJY16" s="19"/>
      <c r="WJZ16" s="19"/>
      <c r="WKA16" s="19"/>
      <c r="WKB16" s="19"/>
      <c r="WKC16" s="19"/>
      <c r="WKD16" s="19"/>
      <c r="WKE16" s="19"/>
      <c r="WKF16" s="19"/>
      <c r="WKG16" s="19"/>
      <c r="WKH16" s="19"/>
      <c r="WKI16" s="19"/>
      <c r="WKJ16" s="19"/>
      <c r="WKK16" s="19"/>
      <c r="WKL16" s="19"/>
      <c r="WKM16" s="19"/>
      <c r="WKN16" s="19"/>
      <c r="WKO16" s="19"/>
      <c r="WKP16" s="19"/>
      <c r="WKQ16" s="19"/>
      <c r="WKR16" s="19"/>
      <c r="WKS16" s="19"/>
      <c r="WKT16" s="19"/>
      <c r="WKU16" s="19"/>
      <c r="WKV16" s="19"/>
      <c r="WKW16" s="19"/>
      <c r="WKX16" s="19"/>
      <c r="WKY16" s="19"/>
      <c r="WKZ16" s="19"/>
      <c r="WLA16" s="19"/>
      <c r="WLB16" s="19"/>
      <c r="WLC16" s="19"/>
      <c r="WLD16" s="19"/>
      <c r="WLE16" s="19"/>
      <c r="WLF16" s="19"/>
      <c r="WLG16" s="19"/>
      <c r="WLH16" s="19"/>
      <c r="WLI16" s="19"/>
      <c r="WLJ16" s="19"/>
      <c r="WLK16" s="19"/>
      <c r="WLL16" s="19"/>
      <c r="WLM16" s="19"/>
      <c r="WLN16" s="19"/>
      <c r="WLO16" s="19"/>
      <c r="WLP16" s="19"/>
      <c r="WLQ16" s="19"/>
      <c r="WLR16" s="19"/>
      <c r="WLS16" s="19"/>
      <c r="WLT16" s="19"/>
      <c r="WLU16" s="19"/>
      <c r="WLV16" s="19"/>
      <c r="WLW16" s="19"/>
      <c r="WLX16" s="19"/>
      <c r="WLY16" s="19"/>
      <c r="WLZ16" s="19"/>
      <c r="WMA16" s="19"/>
      <c r="WMB16" s="19"/>
      <c r="WMC16" s="19"/>
      <c r="WMD16" s="19"/>
      <c r="WME16" s="19"/>
      <c r="WMF16" s="19"/>
      <c r="WMG16" s="19"/>
      <c r="WMH16" s="19"/>
      <c r="WMI16" s="19"/>
      <c r="WMJ16" s="19"/>
      <c r="WMK16" s="19"/>
      <c r="WML16" s="19"/>
      <c r="WMM16" s="19"/>
      <c r="WMN16" s="19"/>
      <c r="WMO16" s="19"/>
      <c r="WMP16" s="19"/>
      <c r="WMQ16" s="19"/>
      <c r="WMR16" s="19"/>
      <c r="WMS16" s="19"/>
      <c r="WMT16" s="19"/>
      <c r="WMU16" s="19"/>
      <c r="WMV16" s="19"/>
      <c r="WMW16" s="19"/>
      <c r="WMX16" s="19"/>
      <c r="WMY16" s="19"/>
      <c r="WMZ16" s="19"/>
      <c r="WNA16" s="19"/>
      <c r="WNB16" s="19"/>
      <c r="WNC16" s="19"/>
      <c r="WND16" s="19"/>
      <c r="WNE16" s="19"/>
      <c r="WNF16" s="19"/>
      <c r="WNG16" s="19"/>
      <c r="WNH16" s="19"/>
      <c r="WNI16" s="19"/>
      <c r="WNJ16" s="19"/>
      <c r="WNK16" s="19"/>
      <c r="WNL16" s="19"/>
      <c r="WNM16" s="19"/>
      <c r="WNN16" s="19"/>
      <c r="WNO16" s="19"/>
      <c r="WNP16" s="19"/>
      <c r="WNQ16" s="19"/>
      <c r="WNR16" s="19"/>
      <c r="WNS16" s="19"/>
      <c r="WNT16" s="19"/>
      <c r="WNU16" s="19"/>
      <c r="WNV16" s="19"/>
      <c r="WNW16" s="19"/>
      <c r="WNX16" s="19"/>
      <c r="WNY16" s="19"/>
      <c r="WNZ16" s="19"/>
      <c r="WOA16" s="19"/>
      <c r="WOB16" s="19"/>
      <c r="WOC16" s="19"/>
      <c r="WOD16" s="19"/>
      <c r="WOE16" s="19"/>
      <c r="WOF16" s="19"/>
      <c r="WOG16" s="19"/>
      <c r="WOH16" s="19"/>
      <c r="WOI16" s="19"/>
      <c r="WOJ16" s="19"/>
      <c r="WOK16" s="19"/>
      <c r="WOL16" s="19"/>
      <c r="WOM16" s="19"/>
      <c r="WON16" s="19"/>
      <c r="WOO16" s="19"/>
      <c r="WOP16" s="19"/>
      <c r="WOQ16" s="19"/>
      <c r="WOR16" s="19"/>
      <c r="WOS16" s="19"/>
      <c r="WOT16" s="19"/>
      <c r="WOU16" s="19"/>
      <c r="WOV16" s="19"/>
      <c r="WOW16" s="19"/>
      <c r="WOX16" s="19"/>
      <c r="WOY16" s="19"/>
      <c r="WOZ16" s="19"/>
      <c r="WPA16" s="19"/>
      <c r="WPB16" s="19"/>
      <c r="WPC16" s="19"/>
      <c r="WPD16" s="19"/>
      <c r="WPE16" s="19"/>
      <c r="WPF16" s="19"/>
      <c r="WPG16" s="19"/>
      <c r="WPH16" s="19"/>
      <c r="WPI16" s="19"/>
      <c r="WPJ16" s="19"/>
      <c r="WPK16" s="19"/>
      <c r="WPL16" s="19"/>
      <c r="WPM16" s="19"/>
      <c r="WPN16" s="19"/>
      <c r="WPO16" s="19"/>
      <c r="WPP16" s="19"/>
      <c r="WPQ16" s="19"/>
      <c r="WPR16" s="19"/>
      <c r="WPS16" s="19"/>
      <c r="WPT16" s="19"/>
      <c r="WPU16" s="19"/>
      <c r="WPV16" s="19"/>
      <c r="WPW16" s="19"/>
      <c r="WPX16" s="19"/>
      <c r="WPY16" s="19"/>
      <c r="WPZ16" s="19"/>
      <c r="WQA16" s="19"/>
      <c r="WQB16" s="19"/>
      <c r="WQC16" s="19"/>
      <c r="WQD16" s="19"/>
      <c r="WQE16" s="19"/>
      <c r="WQF16" s="19"/>
      <c r="WQG16" s="19"/>
      <c r="WQH16" s="19"/>
      <c r="WQI16" s="19"/>
      <c r="WQJ16" s="19"/>
      <c r="WQK16" s="19"/>
      <c r="WQL16" s="19"/>
      <c r="WQM16" s="19"/>
      <c r="WQN16" s="19"/>
      <c r="WQO16" s="19"/>
      <c r="WQP16" s="19"/>
      <c r="WQQ16" s="19"/>
      <c r="WQR16" s="19"/>
      <c r="WQS16" s="19"/>
      <c r="WQT16" s="19"/>
      <c r="WQU16" s="19"/>
      <c r="WQV16" s="19"/>
      <c r="WQW16" s="19"/>
      <c r="WQX16" s="19"/>
      <c r="WQY16" s="19"/>
      <c r="WQZ16" s="19"/>
      <c r="WRA16" s="19"/>
      <c r="WRB16" s="19"/>
      <c r="WRC16" s="19"/>
      <c r="WRD16" s="19"/>
      <c r="WRE16" s="19"/>
      <c r="WRF16" s="19"/>
      <c r="WRG16" s="19"/>
      <c r="WRH16" s="19"/>
      <c r="WRI16" s="19"/>
      <c r="WRJ16" s="19"/>
      <c r="WRK16" s="19"/>
      <c r="WRL16" s="19"/>
      <c r="WRM16" s="19"/>
      <c r="WRN16" s="19"/>
      <c r="WRO16" s="19"/>
      <c r="WRP16" s="19"/>
      <c r="WRQ16" s="19"/>
      <c r="WRR16" s="19"/>
      <c r="WRS16" s="19"/>
      <c r="WRT16" s="19"/>
      <c r="WRU16" s="19"/>
      <c r="WRV16" s="19"/>
      <c r="WRW16" s="19"/>
      <c r="WRX16" s="19"/>
      <c r="WRY16" s="19"/>
      <c r="WRZ16" s="19"/>
      <c r="WSA16" s="19"/>
      <c r="WSB16" s="19"/>
      <c r="WSC16" s="19"/>
      <c r="WSD16" s="19"/>
      <c r="WSE16" s="19"/>
      <c r="WSF16" s="19"/>
      <c r="WSG16" s="19"/>
      <c r="WSH16" s="19"/>
      <c r="WSI16" s="19"/>
      <c r="WSJ16" s="19"/>
      <c r="WSK16" s="19"/>
      <c r="WSL16" s="19"/>
      <c r="WSM16" s="19"/>
      <c r="WSN16" s="19"/>
      <c r="WSO16" s="19"/>
      <c r="WSP16" s="19"/>
      <c r="WSQ16" s="19"/>
      <c r="WSR16" s="19"/>
      <c r="WSS16" s="19"/>
      <c r="WST16" s="19"/>
      <c r="WSU16" s="19"/>
      <c r="WSV16" s="19"/>
      <c r="WSW16" s="19"/>
      <c r="WSX16" s="19"/>
      <c r="WSY16" s="19"/>
      <c r="WSZ16" s="19"/>
      <c r="WTA16" s="19"/>
      <c r="WTB16" s="19"/>
      <c r="WTC16" s="19"/>
      <c r="WTD16" s="19"/>
      <c r="WTE16" s="19"/>
      <c r="WTF16" s="19"/>
      <c r="WTG16" s="19"/>
      <c r="WTH16" s="19"/>
      <c r="WTI16" s="19"/>
      <c r="WTJ16" s="19"/>
      <c r="WTK16" s="19"/>
      <c r="WTL16" s="19"/>
      <c r="WTM16" s="19"/>
      <c r="WTN16" s="19"/>
      <c r="WTO16" s="19"/>
      <c r="WTP16" s="19"/>
      <c r="WTQ16" s="19"/>
      <c r="WTR16" s="19"/>
      <c r="WTS16" s="19"/>
      <c r="WTT16" s="19"/>
      <c r="WTU16" s="19"/>
      <c r="WTV16" s="19"/>
      <c r="WTW16" s="19"/>
      <c r="WTX16" s="19"/>
      <c r="WTY16" s="19"/>
      <c r="WTZ16" s="19"/>
      <c r="WUA16" s="19"/>
      <c r="WUB16" s="19"/>
      <c r="WUC16" s="19"/>
      <c r="WUD16" s="19"/>
      <c r="WUE16" s="19"/>
      <c r="WUF16" s="19"/>
      <c r="WUG16" s="19"/>
      <c r="WUH16" s="19"/>
      <c r="WUI16" s="19"/>
      <c r="WUJ16" s="19"/>
      <c r="WUK16" s="19"/>
      <c r="WUL16" s="19"/>
      <c r="WUM16" s="19"/>
      <c r="WUN16" s="19"/>
      <c r="WUO16" s="19"/>
      <c r="WUP16" s="19"/>
      <c r="WUQ16" s="19"/>
      <c r="WUR16" s="19"/>
      <c r="WUS16" s="19"/>
      <c r="WUT16" s="19"/>
      <c r="WUU16" s="19"/>
      <c r="WUV16" s="19"/>
      <c r="WUW16" s="19"/>
      <c r="WUX16" s="19"/>
      <c r="WUY16" s="19"/>
      <c r="WUZ16" s="19"/>
      <c r="WVA16" s="19"/>
      <c r="WVB16" s="19"/>
      <c r="WVC16" s="19"/>
      <c r="WVD16" s="19"/>
      <c r="WVE16" s="19"/>
      <c r="WVF16" s="19"/>
      <c r="WVG16" s="19"/>
      <c r="WVH16" s="19"/>
      <c r="WVI16" s="19"/>
      <c r="WVJ16" s="19"/>
      <c r="WVK16" s="19"/>
      <c r="WVL16" s="19"/>
      <c r="WVM16" s="19"/>
      <c r="WVN16" s="19"/>
      <c r="WVO16" s="19"/>
      <c r="WVP16" s="19"/>
      <c r="WVQ16" s="19"/>
      <c r="WVR16" s="19"/>
      <c r="WVS16" s="19"/>
      <c r="WVT16" s="19"/>
      <c r="WVU16" s="19"/>
      <c r="WVV16" s="19"/>
      <c r="WVW16" s="19"/>
      <c r="WVX16" s="19"/>
      <c r="WVY16" s="19"/>
      <c r="WVZ16" s="19"/>
      <c r="WWA16" s="19"/>
      <c r="WWB16" s="19"/>
      <c r="WWC16" s="19"/>
      <c r="WWD16" s="19"/>
      <c r="WWE16" s="19"/>
      <c r="WWF16" s="19"/>
      <c r="WWG16" s="19"/>
      <c r="WWH16" s="19"/>
      <c r="WWI16" s="19"/>
      <c r="WWJ16" s="19"/>
      <c r="WWK16" s="19"/>
      <c r="WWL16" s="19"/>
      <c r="WWM16" s="19"/>
      <c r="WWN16" s="19"/>
      <c r="WWO16" s="19"/>
      <c r="WWP16" s="19"/>
      <c r="WWQ16" s="19"/>
      <c r="WWR16" s="19"/>
      <c r="WWS16" s="19"/>
      <c r="WWT16" s="19"/>
      <c r="WWU16" s="19"/>
      <c r="WWV16" s="19"/>
      <c r="WWW16" s="19"/>
      <c r="WWX16" s="19"/>
      <c r="WWY16" s="19"/>
      <c r="WWZ16" s="19"/>
      <c r="WXA16" s="19"/>
      <c r="WXB16" s="19"/>
      <c r="WXC16" s="19"/>
      <c r="WXD16" s="19"/>
      <c r="WXE16" s="19"/>
      <c r="WXF16" s="19"/>
      <c r="WXG16" s="19"/>
      <c r="WXH16" s="19"/>
      <c r="WXI16" s="19"/>
      <c r="WXJ16" s="19"/>
      <c r="WXK16" s="19"/>
      <c r="WXL16" s="19"/>
      <c r="WXM16" s="19"/>
      <c r="WXN16" s="19"/>
      <c r="WXO16" s="19"/>
      <c r="WXP16" s="19"/>
      <c r="WXQ16" s="19"/>
      <c r="WXR16" s="19"/>
      <c r="WXS16" s="19"/>
      <c r="WXT16" s="19"/>
      <c r="WXU16" s="19"/>
      <c r="WXV16" s="19"/>
      <c r="WXW16" s="19"/>
      <c r="WXX16" s="19"/>
      <c r="WXY16" s="19"/>
      <c r="WXZ16" s="19"/>
      <c r="WYA16" s="19"/>
      <c r="WYB16" s="19"/>
      <c r="WYC16" s="19"/>
      <c r="WYD16" s="19"/>
      <c r="WYE16" s="19"/>
      <c r="WYF16" s="19"/>
      <c r="WYG16" s="19"/>
      <c r="WYH16" s="19"/>
      <c r="WYI16" s="19"/>
      <c r="WYJ16" s="19"/>
      <c r="WYK16" s="19"/>
      <c r="WYL16" s="19"/>
      <c r="WYM16" s="19"/>
      <c r="WYN16" s="19"/>
      <c r="WYO16" s="19"/>
      <c r="WYP16" s="19"/>
      <c r="WYQ16" s="19"/>
      <c r="WYR16" s="19"/>
      <c r="WYS16" s="19"/>
      <c r="WYT16" s="19"/>
      <c r="WYU16" s="19"/>
      <c r="WYV16" s="19"/>
      <c r="WYW16" s="19"/>
      <c r="WYX16" s="19"/>
      <c r="WYY16" s="19"/>
      <c r="WYZ16" s="19"/>
      <c r="WZA16" s="19"/>
      <c r="WZB16" s="19"/>
      <c r="WZC16" s="19"/>
      <c r="WZD16" s="19"/>
      <c r="WZE16" s="19"/>
      <c r="WZF16" s="19"/>
      <c r="WZG16" s="19"/>
      <c r="WZH16" s="19"/>
      <c r="WZI16" s="19"/>
      <c r="WZJ16" s="19"/>
      <c r="WZK16" s="19"/>
      <c r="WZL16" s="19"/>
      <c r="WZM16" s="19"/>
      <c r="WZN16" s="19"/>
      <c r="WZO16" s="19"/>
      <c r="WZP16" s="19"/>
      <c r="WZQ16" s="19"/>
      <c r="WZR16" s="19"/>
      <c r="WZS16" s="19"/>
      <c r="WZT16" s="19"/>
      <c r="WZU16" s="19"/>
      <c r="WZV16" s="19"/>
      <c r="WZW16" s="19"/>
      <c r="WZX16" s="19"/>
      <c r="WZY16" s="19"/>
      <c r="WZZ16" s="19"/>
      <c r="XAA16" s="19"/>
      <c r="XAB16" s="19"/>
      <c r="XAC16" s="19"/>
      <c r="XAD16" s="19"/>
      <c r="XAE16" s="19"/>
      <c r="XAF16" s="19"/>
      <c r="XAG16" s="19"/>
      <c r="XAH16" s="19"/>
      <c r="XAI16" s="19"/>
      <c r="XAJ16" s="19"/>
      <c r="XAK16" s="19"/>
      <c r="XAL16" s="19"/>
      <c r="XAM16" s="19"/>
      <c r="XAN16" s="19"/>
      <c r="XAO16" s="19"/>
      <c r="XAP16" s="19"/>
      <c r="XAQ16" s="19"/>
      <c r="XAR16" s="19"/>
      <c r="XAS16" s="19"/>
      <c r="XAT16" s="19"/>
      <c r="XAU16" s="19"/>
      <c r="XAV16" s="19"/>
      <c r="XAW16" s="19"/>
      <c r="XAX16" s="19"/>
      <c r="XAY16" s="19"/>
      <c r="XAZ16" s="19"/>
      <c r="XBA16" s="19"/>
      <c r="XBB16" s="19"/>
      <c r="XBC16" s="19"/>
      <c r="XBD16" s="19"/>
      <c r="XBE16" s="19"/>
      <c r="XBF16" s="19"/>
      <c r="XBG16" s="19"/>
      <c r="XBH16" s="19"/>
      <c r="XBI16" s="19"/>
      <c r="XBJ16" s="19"/>
      <c r="XBK16" s="19"/>
      <c r="XBL16" s="19"/>
      <c r="XBM16" s="19"/>
      <c r="XBN16" s="19"/>
      <c r="XBO16" s="19"/>
      <c r="XBP16" s="19"/>
      <c r="XBQ16" s="19"/>
      <c r="XBR16" s="19"/>
      <c r="XBS16" s="19"/>
      <c r="XBT16" s="19"/>
      <c r="XBU16" s="19"/>
      <c r="XBV16" s="19"/>
      <c r="XBW16" s="19"/>
      <c r="XBX16" s="19"/>
      <c r="XBY16" s="19"/>
      <c r="XBZ16" s="19"/>
      <c r="XCA16" s="19"/>
      <c r="XCB16" s="19"/>
      <c r="XCC16" s="19"/>
      <c r="XCD16" s="19"/>
      <c r="XCE16" s="19"/>
      <c r="XCF16" s="19"/>
      <c r="XCG16" s="19"/>
      <c r="XCH16" s="19"/>
      <c r="XCI16" s="19"/>
      <c r="XCJ16" s="19"/>
      <c r="XCK16" s="19"/>
      <c r="XCL16" s="19"/>
      <c r="XCM16" s="19"/>
      <c r="XCN16" s="19"/>
      <c r="XCO16" s="19"/>
      <c r="XCP16" s="19"/>
      <c r="XCQ16" s="19"/>
      <c r="XCR16" s="19"/>
      <c r="XCS16" s="19"/>
      <c r="XCT16" s="19"/>
      <c r="XCU16" s="19"/>
      <c r="XCV16" s="19"/>
      <c r="XCW16" s="19"/>
      <c r="XCX16" s="19"/>
      <c r="XCY16" s="19"/>
      <c r="XCZ16" s="19"/>
      <c r="XDA16" s="19"/>
      <c r="XDB16" s="19"/>
      <c r="XDC16" s="19"/>
      <c r="XDD16" s="19"/>
      <c r="XDE16" s="19"/>
      <c r="XDF16" s="19"/>
      <c r="XDG16" s="19"/>
      <c r="XDH16" s="19"/>
      <c r="XDI16" s="19"/>
      <c r="XDJ16" s="19"/>
      <c r="XDK16" s="19"/>
      <c r="XDL16" s="19"/>
      <c r="XDM16" s="19"/>
      <c r="XDN16" s="19"/>
      <c r="XDO16" s="19"/>
      <c r="XDP16" s="19"/>
      <c r="XDQ16" s="19"/>
      <c r="XDR16" s="19"/>
      <c r="XDS16" s="19"/>
      <c r="XDT16" s="19"/>
      <c r="XDU16" s="19"/>
      <c r="XDV16" s="19"/>
      <c r="XDW16" s="19"/>
      <c r="XDX16" s="19"/>
      <c r="XDY16" s="19"/>
      <c r="XDZ16" s="19"/>
      <c r="XEA16" s="19"/>
      <c r="XEB16" s="19"/>
      <c r="XEC16" s="19"/>
      <c r="XED16" s="19"/>
      <c r="XEE16" s="19"/>
      <c r="XEF16" s="19"/>
      <c r="XEG16" s="19"/>
      <c r="XEH16" s="19"/>
      <c r="XEI16" s="19"/>
      <c r="XEJ16" s="19"/>
      <c r="XEK16" s="19"/>
      <c r="XEL16" s="19"/>
      <c r="XEM16" s="19"/>
      <c r="XEN16" s="19"/>
      <c r="XEO16" s="19"/>
      <c r="XEP16" s="19"/>
      <c r="XEQ16" s="19"/>
      <c r="XER16" s="19"/>
      <c r="XES16" s="19"/>
      <c r="XET16" s="19"/>
      <c r="XEU16" s="19"/>
      <c r="XEV16" s="19"/>
      <c r="XEW16" s="19"/>
      <c r="XEX16" s="19"/>
      <c r="XEY16" s="19"/>
      <c r="XEZ16" s="19"/>
      <c r="XFA16" s="19"/>
      <c r="XFB16" s="19"/>
      <c r="XFC16" s="19"/>
      <c r="XFD16" s="19"/>
    </row>
    <row r="17" spans="1:16384" ht="36.75" customHeight="1" x14ac:dyDescent="0.25">
      <c r="A17" s="19"/>
      <c r="B17" s="371" t="s">
        <v>171</v>
      </c>
      <c r="C17" s="371"/>
      <c r="D17" s="371"/>
      <c r="E17" s="371"/>
      <c r="F17" s="371"/>
      <c r="G17" s="371"/>
      <c r="H17" s="371"/>
      <c r="I17" s="371"/>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19"/>
      <c r="AMK17" s="19"/>
      <c r="AML17" s="19"/>
      <c r="AMM17" s="19"/>
      <c r="AMN17" s="19"/>
      <c r="AMO17" s="19"/>
      <c r="AMP17" s="19"/>
      <c r="AMQ17" s="19"/>
      <c r="AMR17" s="19"/>
      <c r="AMS17" s="19"/>
      <c r="AMT17" s="19"/>
      <c r="AMU17" s="19"/>
      <c r="AMV17" s="19"/>
      <c r="AMW17" s="19"/>
      <c r="AMX17" s="19"/>
      <c r="AMY17" s="19"/>
      <c r="AMZ17" s="19"/>
      <c r="ANA17" s="19"/>
      <c r="ANB17" s="19"/>
      <c r="ANC17" s="19"/>
      <c r="AND17" s="19"/>
      <c r="ANE17" s="19"/>
      <c r="ANF17" s="19"/>
      <c r="ANG17" s="19"/>
      <c r="ANH17" s="19"/>
      <c r="ANI17" s="19"/>
      <c r="ANJ17" s="19"/>
      <c r="ANK17" s="19"/>
      <c r="ANL17" s="19"/>
      <c r="ANM17" s="19"/>
      <c r="ANN17" s="19"/>
      <c r="ANO17" s="19"/>
      <c r="ANP17" s="19"/>
      <c r="ANQ17" s="19"/>
      <c r="ANR17" s="19"/>
      <c r="ANS17" s="19"/>
      <c r="ANT17" s="19"/>
      <c r="ANU17" s="19"/>
      <c r="ANV17" s="19"/>
      <c r="ANW17" s="19"/>
      <c r="ANX17" s="19"/>
      <c r="ANY17" s="19"/>
      <c r="ANZ17" s="19"/>
      <c r="AOA17" s="19"/>
      <c r="AOB17" s="19"/>
      <c r="AOC17" s="19"/>
      <c r="AOD17" s="19"/>
      <c r="AOE17" s="19"/>
      <c r="AOF17" s="19"/>
      <c r="AOG17" s="19"/>
      <c r="AOH17" s="19"/>
      <c r="AOI17" s="19"/>
      <c r="AOJ17" s="19"/>
      <c r="AOK17" s="19"/>
      <c r="AOL17" s="19"/>
      <c r="AOM17" s="19"/>
      <c r="AON17" s="19"/>
      <c r="AOO17" s="19"/>
      <c r="AOP17" s="19"/>
      <c r="AOQ17" s="19"/>
      <c r="AOR17" s="19"/>
      <c r="AOS17" s="19"/>
      <c r="AOT17" s="19"/>
      <c r="AOU17" s="19"/>
      <c r="AOV17" s="19"/>
      <c r="AOW17" s="19"/>
      <c r="AOX17" s="19"/>
      <c r="AOY17" s="19"/>
      <c r="AOZ17" s="19"/>
      <c r="APA17" s="19"/>
      <c r="APB17" s="19"/>
      <c r="APC17" s="19"/>
      <c r="APD17" s="19"/>
      <c r="APE17" s="19"/>
      <c r="APF17" s="19"/>
      <c r="APG17" s="19"/>
      <c r="APH17" s="19"/>
      <c r="API17" s="19"/>
      <c r="APJ17" s="19"/>
      <c r="APK17" s="19"/>
      <c r="APL17" s="19"/>
      <c r="APM17" s="19"/>
      <c r="APN17" s="19"/>
      <c r="APO17" s="19"/>
      <c r="APP17" s="19"/>
      <c r="APQ17" s="19"/>
      <c r="APR17" s="19"/>
      <c r="APS17" s="19"/>
      <c r="APT17" s="19"/>
      <c r="APU17" s="19"/>
      <c r="APV17" s="19"/>
      <c r="APW17" s="19"/>
      <c r="APX17" s="19"/>
      <c r="APY17" s="19"/>
      <c r="APZ17" s="19"/>
      <c r="AQA17" s="19"/>
      <c r="AQB17" s="19"/>
      <c r="AQC17" s="19"/>
      <c r="AQD17" s="19"/>
      <c r="AQE17" s="19"/>
      <c r="AQF17" s="19"/>
      <c r="AQG17" s="19"/>
      <c r="AQH17" s="19"/>
      <c r="AQI17" s="19"/>
      <c r="AQJ17" s="19"/>
      <c r="AQK17" s="19"/>
      <c r="AQL17" s="19"/>
      <c r="AQM17" s="19"/>
      <c r="AQN17" s="19"/>
      <c r="AQO17" s="19"/>
      <c r="AQP17" s="19"/>
      <c r="AQQ17" s="19"/>
      <c r="AQR17" s="19"/>
      <c r="AQS17" s="19"/>
      <c r="AQT17" s="19"/>
      <c r="AQU17" s="19"/>
      <c r="AQV17" s="19"/>
      <c r="AQW17" s="19"/>
      <c r="AQX17" s="19"/>
      <c r="AQY17" s="19"/>
      <c r="AQZ17" s="19"/>
      <c r="ARA17" s="19"/>
      <c r="ARB17" s="19"/>
      <c r="ARC17" s="19"/>
      <c r="ARD17" s="19"/>
      <c r="ARE17" s="19"/>
      <c r="ARF17" s="19"/>
      <c r="ARG17" s="19"/>
      <c r="ARH17" s="19"/>
      <c r="ARI17" s="19"/>
      <c r="ARJ17" s="19"/>
      <c r="ARK17" s="19"/>
      <c r="ARL17" s="19"/>
      <c r="ARM17" s="19"/>
      <c r="ARN17" s="19"/>
      <c r="ARO17" s="19"/>
      <c r="ARP17" s="19"/>
      <c r="ARQ17" s="19"/>
      <c r="ARR17" s="19"/>
      <c r="ARS17" s="19"/>
      <c r="ART17" s="19"/>
      <c r="ARU17" s="19"/>
      <c r="ARV17" s="19"/>
      <c r="ARW17" s="19"/>
      <c r="ARX17" s="19"/>
      <c r="ARY17" s="19"/>
      <c r="ARZ17" s="19"/>
      <c r="ASA17" s="19"/>
      <c r="ASB17" s="19"/>
      <c r="ASC17" s="19"/>
      <c r="ASD17" s="19"/>
      <c r="ASE17" s="19"/>
      <c r="ASF17" s="19"/>
      <c r="ASG17" s="19"/>
      <c r="ASH17" s="19"/>
      <c r="ASI17" s="19"/>
      <c r="ASJ17" s="19"/>
      <c r="ASK17" s="19"/>
      <c r="ASL17" s="19"/>
      <c r="ASM17" s="19"/>
      <c r="ASN17" s="19"/>
      <c r="ASO17" s="19"/>
      <c r="ASP17" s="19"/>
      <c r="ASQ17" s="19"/>
      <c r="ASR17" s="19"/>
      <c r="ASS17" s="19"/>
      <c r="AST17" s="19"/>
      <c r="ASU17" s="19"/>
      <c r="ASV17" s="19"/>
      <c r="ASW17" s="19"/>
      <c r="ASX17" s="19"/>
      <c r="ASY17" s="19"/>
      <c r="ASZ17" s="19"/>
      <c r="ATA17" s="19"/>
      <c r="ATB17" s="19"/>
      <c r="ATC17" s="19"/>
      <c r="ATD17" s="19"/>
      <c r="ATE17" s="19"/>
      <c r="ATF17" s="19"/>
      <c r="ATG17" s="19"/>
      <c r="ATH17" s="19"/>
      <c r="ATI17" s="19"/>
      <c r="ATJ17" s="19"/>
      <c r="ATK17" s="19"/>
      <c r="ATL17" s="19"/>
      <c r="ATM17" s="19"/>
      <c r="ATN17" s="19"/>
      <c r="ATO17" s="19"/>
      <c r="ATP17" s="19"/>
      <c r="ATQ17" s="19"/>
      <c r="ATR17" s="19"/>
      <c r="ATS17" s="19"/>
      <c r="ATT17" s="19"/>
      <c r="ATU17" s="19"/>
      <c r="ATV17" s="19"/>
      <c r="ATW17" s="19"/>
      <c r="ATX17" s="19"/>
      <c r="ATY17" s="19"/>
      <c r="ATZ17" s="19"/>
      <c r="AUA17" s="19"/>
      <c r="AUB17" s="19"/>
      <c r="AUC17" s="19"/>
      <c r="AUD17" s="19"/>
      <c r="AUE17" s="19"/>
      <c r="AUF17" s="19"/>
      <c r="AUG17" s="19"/>
      <c r="AUH17" s="19"/>
      <c r="AUI17" s="19"/>
      <c r="AUJ17" s="19"/>
      <c r="AUK17" s="19"/>
      <c r="AUL17" s="19"/>
      <c r="AUM17" s="19"/>
      <c r="AUN17" s="19"/>
      <c r="AUO17" s="19"/>
      <c r="AUP17" s="19"/>
      <c r="AUQ17" s="19"/>
      <c r="AUR17" s="19"/>
      <c r="AUS17" s="19"/>
      <c r="AUT17" s="19"/>
      <c r="AUU17" s="19"/>
      <c r="AUV17" s="19"/>
      <c r="AUW17" s="19"/>
      <c r="AUX17" s="19"/>
      <c r="AUY17" s="19"/>
      <c r="AUZ17" s="19"/>
      <c r="AVA17" s="19"/>
      <c r="AVB17" s="19"/>
      <c r="AVC17" s="19"/>
      <c r="AVD17" s="19"/>
      <c r="AVE17" s="19"/>
      <c r="AVF17" s="19"/>
      <c r="AVG17" s="19"/>
      <c r="AVH17" s="19"/>
      <c r="AVI17" s="19"/>
      <c r="AVJ17" s="19"/>
      <c r="AVK17" s="19"/>
      <c r="AVL17" s="19"/>
      <c r="AVM17" s="19"/>
      <c r="AVN17" s="19"/>
      <c r="AVO17" s="19"/>
      <c r="AVP17" s="19"/>
      <c r="AVQ17" s="19"/>
      <c r="AVR17" s="19"/>
      <c r="AVS17" s="19"/>
      <c r="AVT17" s="19"/>
      <c r="AVU17" s="19"/>
      <c r="AVV17" s="19"/>
      <c r="AVW17" s="19"/>
      <c r="AVX17" s="19"/>
      <c r="AVY17" s="19"/>
      <c r="AVZ17" s="19"/>
      <c r="AWA17" s="19"/>
      <c r="AWB17" s="19"/>
      <c r="AWC17" s="19"/>
      <c r="AWD17" s="19"/>
      <c r="AWE17" s="19"/>
      <c r="AWF17" s="19"/>
      <c r="AWG17" s="19"/>
      <c r="AWH17" s="19"/>
      <c r="AWI17" s="19"/>
      <c r="AWJ17" s="19"/>
      <c r="AWK17" s="19"/>
      <c r="AWL17" s="19"/>
      <c r="AWM17" s="19"/>
      <c r="AWN17" s="19"/>
      <c r="AWO17" s="19"/>
      <c r="AWP17" s="19"/>
      <c r="AWQ17" s="19"/>
      <c r="AWR17" s="19"/>
      <c r="AWS17" s="19"/>
      <c r="AWT17" s="19"/>
      <c r="AWU17" s="19"/>
      <c r="AWV17" s="19"/>
      <c r="AWW17" s="19"/>
      <c r="AWX17" s="19"/>
      <c r="AWY17" s="19"/>
      <c r="AWZ17" s="19"/>
      <c r="AXA17" s="19"/>
      <c r="AXB17" s="19"/>
      <c r="AXC17" s="19"/>
      <c r="AXD17" s="19"/>
      <c r="AXE17" s="19"/>
      <c r="AXF17" s="19"/>
      <c r="AXG17" s="19"/>
      <c r="AXH17" s="19"/>
      <c r="AXI17" s="19"/>
      <c r="AXJ17" s="19"/>
      <c r="AXK17" s="19"/>
      <c r="AXL17" s="19"/>
      <c r="AXM17" s="19"/>
      <c r="AXN17" s="19"/>
      <c r="AXO17" s="19"/>
      <c r="AXP17" s="19"/>
      <c r="AXQ17" s="19"/>
      <c r="AXR17" s="19"/>
      <c r="AXS17" s="19"/>
      <c r="AXT17" s="19"/>
      <c r="AXU17" s="19"/>
      <c r="AXV17" s="19"/>
      <c r="AXW17" s="19"/>
      <c r="AXX17" s="19"/>
      <c r="AXY17" s="19"/>
      <c r="AXZ17" s="19"/>
      <c r="AYA17" s="19"/>
      <c r="AYB17" s="19"/>
      <c r="AYC17" s="19"/>
      <c r="AYD17" s="19"/>
      <c r="AYE17" s="19"/>
      <c r="AYF17" s="19"/>
      <c r="AYG17" s="19"/>
      <c r="AYH17" s="19"/>
      <c r="AYI17" s="19"/>
      <c r="AYJ17" s="19"/>
      <c r="AYK17" s="19"/>
      <c r="AYL17" s="19"/>
      <c r="AYM17" s="19"/>
      <c r="AYN17" s="19"/>
      <c r="AYO17" s="19"/>
      <c r="AYP17" s="19"/>
      <c r="AYQ17" s="19"/>
      <c r="AYR17" s="19"/>
      <c r="AYS17" s="19"/>
      <c r="AYT17" s="19"/>
      <c r="AYU17" s="19"/>
      <c r="AYV17" s="19"/>
      <c r="AYW17" s="19"/>
      <c r="AYX17" s="19"/>
      <c r="AYY17" s="19"/>
      <c r="AYZ17" s="19"/>
      <c r="AZA17" s="19"/>
      <c r="AZB17" s="19"/>
      <c r="AZC17" s="19"/>
      <c r="AZD17" s="19"/>
      <c r="AZE17" s="19"/>
      <c r="AZF17" s="19"/>
      <c r="AZG17" s="19"/>
      <c r="AZH17" s="19"/>
      <c r="AZI17" s="19"/>
      <c r="AZJ17" s="19"/>
      <c r="AZK17" s="19"/>
      <c r="AZL17" s="19"/>
      <c r="AZM17" s="19"/>
      <c r="AZN17" s="19"/>
      <c r="AZO17" s="19"/>
      <c r="AZP17" s="19"/>
      <c r="AZQ17" s="19"/>
      <c r="AZR17" s="19"/>
      <c r="AZS17" s="19"/>
      <c r="AZT17" s="19"/>
      <c r="AZU17" s="19"/>
      <c r="AZV17" s="19"/>
      <c r="AZW17" s="19"/>
      <c r="AZX17" s="19"/>
      <c r="AZY17" s="19"/>
      <c r="AZZ17" s="19"/>
      <c r="BAA17" s="19"/>
      <c r="BAB17" s="19"/>
      <c r="BAC17" s="19"/>
      <c r="BAD17" s="19"/>
      <c r="BAE17" s="19"/>
      <c r="BAF17" s="19"/>
      <c r="BAG17" s="19"/>
      <c r="BAH17" s="19"/>
      <c r="BAI17" s="19"/>
      <c r="BAJ17" s="19"/>
      <c r="BAK17" s="19"/>
      <c r="BAL17" s="19"/>
      <c r="BAM17" s="19"/>
      <c r="BAN17" s="19"/>
      <c r="BAO17" s="19"/>
      <c r="BAP17" s="19"/>
      <c r="BAQ17" s="19"/>
      <c r="BAR17" s="19"/>
      <c r="BAS17" s="19"/>
      <c r="BAT17" s="19"/>
      <c r="BAU17" s="19"/>
      <c r="BAV17" s="19"/>
      <c r="BAW17" s="19"/>
      <c r="BAX17" s="19"/>
      <c r="BAY17" s="19"/>
      <c r="BAZ17" s="19"/>
      <c r="BBA17" s="19"/>
      <c r="BBB17" s="19"/>
      <c r="BBC17" s="19"/>
      <c r="BBD17" s="19"/>
      <c r="BBE17" s="19"/>
      <c r="BBF17" s="19"/>
      <c r="BBG17" s="19"/>
      <c r="BBH17" s="19"/>
      <c r="BBI17" s="19"/>
      <c r="BBJ17" s="19"/>
      <c r="BBK17" s="19"/>
      <c r="BBL17" s="19"/>
      <c r="BBM17" s="19"/>
      <c r="BBN17" s="19"/>
      <c r="BBO17" s="19"/>
      <c r="BBP17" s="19"/>
      <c r="BBQ17" s="19"/>
      <c r="BBR17" s="19"/>
      <c r="BBS17" s="19"/>
      <c r="BBT17" s="19"/>
      <c r="BBU17" s="19"/>
      <c r="BBV17" s="19"/>
      <c r="BBW17" s="19"/>
      <c r="BBX17" s="19"/>
      <c r="BBY17" s="19"/>
      <c r="BBZ17" s="19"/>
      <c r="BCA17" s="19"/>
      <c r="BCB17" s="19"/>
      <c r="BCC17" s="19"/>
      <c r="BCD17" s="19"/>
      <c r="BCE17" s="19"/>
      <c r="BCF17" s="19"/>
      <c r="BCG17" s="19"/>
      <c r="BCH17" s="19"/>
      <c r="BCI17" s="19"/>
      <c r="BCJ17" s="19"/>
      <c r="BCK17" s="19"/>
      <c r="BCL17" s="19"/>
      <c r="BCM17" s="19"/>
      <c r="BCN17" s="19"/>
      <c r="BCO17" s="19"/>
      <c r="BCP17" s="19"/>
      <c r="BCQ17" s="19"/>
      <c r="BCR17" s="19"/>
      <c r="BCS17" s="19"/>
      <c r="BCT17" s="19"/>
      <c r="BCU17" s="19"/>
      <c r="BCV17" s="19"/>
      <c r="BCW17" s="19"/>
      <c r="BCX17" s="19"/>
      <c r="BCY17" s="19"/>
      <c r="BCZ17" s="19"/>
      <c r="BDA17" s="19"/>
      <c r="BDB17" s="19"/>
      <c r="BDC17" s="19"/>
      <c r="BDD17" s="19"/>
      <c r="BDE17" s="19"/>
      <c r="BDF17" s="19"/>
      <c r="BDG17" s="19"/>
      <c r="BDH17" s="19"/>
      <c r="BDI17" s="19"/>
      <c r="BDJ17" s="19"/>
      <c r="BDK17" s="19"/>
      <c r="BDL17" s="19"/>
      <c r="BDM17" s="19"/>
      <c r="BDN17" s="19"/>
      <c r="BDO17" s="19"/>
      <c r="BDP17" s="19"/>
      <c r="BDQ17" s="19"/>
      <c r="BDR17" s="19"/>
      <c r="BDS17" s="19"/>
      <c r="BDT17" s="19"/>
      <c r="BDU17" s="19"/>
      <c r="BDV17" s="19"/>
      <c r="BDW17" s="19"/>
      <c r="BDX17" s="19"/>
      <c r="BDY17" s="19"/>
      <c r="BDZ17" s="19"/>
      <c r="BEA17" s="19"/>
      <c r="BEB17" s="19"/>
      <c r="BEC17" s="19"/>
      <c r="BED17" s="19"/>
      <c r="BEE17" s="19"/>
      <c r="BEF17" s="19"/>
      <c r="BEG17" s="19"/>
      <c r="BEH17" s="19"/>
      <c r="BEI17" s="19"/>
      <c r="BEJ17" s="19"/>
      <c r="BEK17" s="19"/>
      <c r="BEL17" s="19"/>
      <c r="BEM17" s="19"/>
      <c r="BEN17" s="19"/>
      <c r="BEO17" s="19"/>
      <c r="BEP17" s="19"/>
      <c r="BEQ17" s="19"/>
      <c r="BER17" s="19"/>
      <c r="BES17" s="19"/>
      <c r="BET17" s="19"/>
      <c r="BEU17" s="19"/>
      <c r="BEV17" s="19"/>
      <c r="BEW17" s="19"/>
      <c r="BEX17" s="19"/>
      <c r="BEY17" s="19"/>
      <c r="BEZ17" s="19"/>
      <c r="BFA17" s="19"/>
      <c r="BFB17" s="19"/>
      <c r="BFC17" s="19"/>
      <c r="BFD17" s="19"/>
      <c r="BFE17" s="19"/>
      <c r="BFF17" s="19"/>
      <c r="BFG17" s="19"/>
      <c r="BFH17" s="19"/>
      <c r="BFI17" s="19"/>
      <c r="BFJ17" s="19"/>
      <c r="BFK17" s="19"/>
      <c r="BFL17" s="19"/>
      <c r="BFM17" s="19"/>
      <c r="BFN17" s="19"/>
      <c r="BFO17" s="19"/>
      <c r="BFP17" s="19"/>
      <c r="BFQ17" s="19"/>
      <c r="BFR17" s="19"/>
      <c r="BFS17" s="19"/>
      <c r="BFT17" s="19"/>
      <c r="BFU17" s="19"/>
      <c r="BFV17" s="19"/>
      <c r="BFW17" s="19"/>
      <c r="BFX17" s="19"/>
      <c r="BFY17" s="19"/>
      <c r="BFZ17" s="19"/>
      <c r="BGA17" s="19"/>
      <c r="BGB17" s="19"/>
      <c r="BGC17" s="19"/>
      <c r="BGD17" s="19"/>
      <c r="BGE17" s="19"/>
      <c r="BGF17" s="19"/>
      <c r="BGG17" s="19"/>
      <c r="BGH17" s="19"/>
      <c r="BGI17" s="19"/>
      <c r="BGJ17" s="19"/>
      <c r="BGK17" s="19"/>
      <c r="BGL17" s="19"/>
      <c r="BGM17" s="19"/>
      <c r="BGN17" s="19"/>
      <c r="BGO17" s="19"/>
      <c r="BGP17" s="19"/>
      <c r="BGQ17" s="19"/>
      <c r="BGR17" s="19"/>
      <c r="BGS17" s="19"/>
      <c r="BGT17" s="19"/>
      <c r="BGU17" s="19"/>
      <c r="BGV17" s="19"/>
      <c r="BGW17" s="19"/>
      <c r="BGX17" s="19"/>
      <c r="BGY17" s="19"/>
      <c r="BGZ17" s="19"/>
      <c r="BHA17" s="19"/>
      <c r="BHB17" s="19"/>
      <c r="BHC17" s="19"/>
      <c r="BHD17" s="19"/>
      <c r="BHE17" s="19"/>
      <c r="BHF17" s="19"/>
      <c r="BHG17" s="19"/>
      <c r="BHH17" s="19"/>
      <c r="BHI17" s="19"/>
      <c r="BHJ17" s="19"/>
      <c r="BHK17" s="19"/>
      <c r="BHL17" s="19"/>
      <c r="BHM17" s="19"/>
      <c r="BHN17" s="19"/>
      <c r="BHO17" s="19"/>
      <c r="BHP17" s="19"/>
      <c r="BHQ17" s="19"/>
      <c r="BHR17" s="19"/>
      <c r="BHS17" s="19"/>
      <c r="BHT17" s="19"/>
      <c r="BHU17" s="19"/>
      <c r="BHV17" s="19"/>
      <c r="BHW17" s="19"/>
      <c r="BHX17" s="19"/>
      <c r="BHY17" s="19"/>
      <c r="BHZ17" s="19"/>
      <c r="BIA17" s="19"/>
      <c r="BIB17" s="19"/>
      <c r="BIC17" s="19"/>
      <c r="BID17" s="19"/>
      <c r="BIE17" s="19"/>
      <c r="BIF17" s="19"/>
      <c r="BIG17" s="19"/>
      <c r="BIH17" s="19"/>
      <c r="BII17" s="19"/>
      <c r="BIJ17" s="19"/>
      <c r="BIK17" s="19"/>
      <c r="BIL17" s="19"/>
      <c r="BIM17" s="19"/>
      <c r="BIN17" s="19"/>
      <c r="BIO17" s="19"/>
      <c r="BIP17" s="19"/>
      <c r="BIQ17" s="19"/>
      <c r="BIR17" s="19"/>
      <c r="BIS17" s="19"/>
      <c r="BIT17" s="19"/>
      <c r="BIU17" s="19"/>
      <c r="BIV17" s="19"/>
      <c r="BIW17" s="19"/>
      <c r="BIX17" s="19"/>
      <c r="BIY17" s="19"/>
      <c r="BIZ17" s="19"/>
      <c r="BJA17" s="19"/>
      <c r="BJB17" s="19"/>
      <c r="BJC17" s="19"/>
      <c r="BJD17" s="19"/>
      <c r="BJE17" s="19"/>
      <c r="BJF17" s="19"/>
      <c r="BJG17" s="19"/>
      <c r="BJH17" s="19"/>
      <c r="BJI17" s="19"/>
      <c r="BJJ17" s="19"/>
      <c r="BJK17" s="19"/>
      <c r="BJL17" s="19"/>
      <c r="BJM17" s="19"/>
      <c r="BJN17" s="19"/>
      <c r="BJO17" s="19"/>
      <c r="BJP17" s="19"/>
      <c r="BJQ17" s="19"/>
      <c r="BJR17" s="19"/>
      <c r="BJS17" s="19"/>
      <c r="BJT17" s="19"/>
      <c r="BJU17" s="19"/>
      <c r="BJV17" s="19"/>
      <c r="BJW17" s="19"/>
      <c r="BJX17" s="19"/>
      <c r="BJY17" s="19"/>
      <c r="BJZ17" s="19"/>
      <c r="BKA17" s="19"/>
      <c r="BKB17" s="19"/>
      <c r="BKC17" s="19"/>
      <c r="BKD17" s="19"/>
      <c r="BKE17" s="19"/>
      <c r="BKF17" s="19"/>
      <c r="BKG17" s="19"/>
      <c r="BKH17" s="19"/>
      <c r="BKI17" s="19"/>
      <c r="BKJ17" s="19"/>
      <c r="BKK17" s="19"/>
      <c r="BKL17" s="19"/>
      <c r="BKM17" s="19"/>
      <c r="BKN17" s="19"/>
      <c r="BKO17" s="19"/>
      <c r="BKP17" s="19"/>
      <c r="BKQ17" s="19"/>
      <c r="BKR17" s="19"/>
      <c r="BKS17" s="19"/>
      <c r="BKT17" s="19"/>
      <c r="BKU17" s="19"/>
      <c r="BKV17" s="19"/>
      <c r="BKW17" s="19"/>
      <c r="BKX17" s="19"/>
      <c r="BKY17" s="19"/>
      <c r="BKZ17" s="19"/>
      <c r="BLA17" s="19"/>
      <c r="BLB17" s="19"/>
      <c r="BLC17" s="19"/>
      <c r="BLD17" s="19"/>
      <c r="BLE17" s="19"/>
      <c r="BLF17" s="19"/>
      <c r="BLG17" s="19"/>
      <c r="BLH17" s="19"/>
      <c r="BLI17" s="19"/>
      <c r="BLJ17" s="19"/>
      <c r="BLK17" s="19"/>
      <c r="BLL17" s="19"/>
      <c r="BLM17" s="19"/>
      <c r="BLN17" s="19"/>
      <c r="BLO17" s="19"/>
      <c r="BLP17" s="19"/>
      <c r="BLQ17" s="19"/>
      <c r="BLR17" s="19"/>
      <c r="BLS17" s="19"/>
      <c r="BLT17" s="19"/>
      <c r="BLU17" s="19"/>
      <c r="BLV17" s="19"/>
      <c r="BLW17" s="19"/>
      <c r="BLX17" s="19"/>
      <c r="BLY17" s="19"/>
      <c r="BLZ17" s="19"/>
      <c r="BMA17" s="19"/>
      <c r="BMB17" s="19"/>
      <c r="BMC17" s="19"/>
      <c r="BMD17" s="19"/>
      <c r="BME17" s="19"/>
      <c r="BMF17" s="19"/>
      <c r="BMG17" s="19"/>
      <c r="BMH17" s="19"/>
      <c r="BMI17" s="19"/>
      <c r="BMJ17" s="19"/>
      <c r="BMK17" s="19"/>
      <c r="BML17" s="19"/>
      <c r="BMM17" s="19"/>
      <c r="BMN17" s="19"/>
      <c r="BMO17" s="19"/>
      <c r="BMP17" s="19"/>
      <c r="BMQ17" s="19"/>
      <c r="BMR17" s="19"/>
      <c r="BMS17" s="19"/>
      <c r="BMT17" s="19"/>
      <c r="BMU17" s="19"/>
      <c r="BMV17" s="19"/>
      <c r="BMW17" s="19"/>
      <c r="BMX17" s="19"/>
      <c r="BMY17" s="19"/>
      <c r="BMZ17" s="19"/>
      <c r="BNA17" s="19"/>
      <c r="BNB17" s="19"/>
      <c r="BNC17" s="19"/>
      <c r="BND17" s="19"/>
      <c r="BNE17" s="19"/>
      <c r="BNF17" s="19"/>
      <c r="BNG17" s="19"/>
      <c r="BNH17" s="19"/>
      <c r="BNI17" s="19"/>
      <c r="BNJ17" s="19"/>
      <c r="BNK17" s="19"/>
      <c r="BNL17" s="19"/>
      <c r="BNM17" s="19"/>
      <c r="BNN17" s="19"/>
      <c r="BNO17" s="19"/>
      <c r="BNP17" s="19"/>
      <c r="BNQ17" s="19"/>
      <c r="BNR17" s="19"/>
      <c r="BNS17" s="19"/>
      <c r="BNT17" s="19"/>
      <c r="BNU17" s="19"/>
      <c r="BNV17" s="19"/>
      <c r="BNW17" s="19"/>
      <c r="BNX17" s="19"/>
      <c r="BNY17" s="19"/>
      <c r="BNZ17" s="19"/>
      <c r="BOA17" s="19"/>
      <c r="BOB17" s="19"/>
      <c r="BOC17" s="19"/>
      <c r="BOD17" s="19"/>
      <c r="BOE17" s="19"/>
      <c r="BOF17" s="19"/>
      <c r="BOG17" s="19"/>
      <c r="BOH17" s="19"/>
      <c r="BOI17" s="19"/>
      <c r="BOJ17" s="19"/>
      <c r="BOK17" s="19"/>
      <c r="BOL17" s="19"/>
      <c r="BOM17" s="19"/>
      <c r="BON17" s="19"/>
      <c r="BOO17" s="19"/>
      <c r="BOP17" s="19"/>
      <c r="BOQ17" s="19"/>
      <c r="BOR17" s="19"/>
      <c r="BOS17" s="19"/>
      <c r="BOT17" s="19"/>
      <c r="BOU17" s="19"/>
      <c r="BOV17" s="19"/>
      <c r="BOW17" s="19"/>
      <c r="BOX17" s="19"/>
      <c r="BOY17" s="19"/>
      <c r="BOZ17" s="19"/>
      <c r="BPA17" s="19"/>
      <c r="BPB17" s="19"/>
      <c r="BPC17" s="19"/>
      <c r="BPD17" s="19"/>
      <c r="BPE17" s="19"/>
      <c r="BPF17" s="19"/>
      <c r="BPG17" s="19"/>
      <c r="BPH17" s="19"/>
      <c r="BPI17" s="19"/>
      <c r="BPJ17" s="19"/>
      <c r="BPK17" s="19"/>
      <c r="BPL17" s="19"/>
      <c r="BPM17" s="19"/>
      <c r="BPN17" s="19"/>
      <c r="BPO17" s="19"/>
      <c r="BPP17" s="19"/>
      <c r="BPQ17" s="19"/>
      <c r="BPR17" s="19"/>
      <c r="BPS17" s="19"/>
      <c r="BPT17" s="19"/>
      <c r="BPU17" s="19"/>
      <c r="BPV17" s="19"/>
      <c r="BPW17" s="19"/>
      <c r="BPX17" s="19"/>
      <c r="BPY17" s="19"/>
      <c r="BPZ17" s="19"/>
      <c r="BQA17" s="19"/>
      <c r="BQB17" s="19"/>
      <c r="BQC17" s="19"/>
      <c r="BQD17" s="19"/>
      <c r="BQE17" s="19"/>
      <c r="BQF17" s="19"/>
      <c r="BQG17" s="19"/>
      <c r="BQH17" s="19"/>
      <c r="BQI17" s="19"/>
      <c r="BQJ17" s="19"/>
      <c r="BQK17" s="19"/>
      <c r="BQL17" s="19"/>
      <c r="BQM17" s="19"/>
      <c r="BQN17" s="19"/>
      <c r="BQO17" s="19"/>
      <c r="BQP17" s="19"/>
      <c r="BQQ17" s="19"/>
      <c r="BQR17" s="19"/>
      <c r="BQS17" s="19"/>
      <c r="BQT17" s="19"/>
      <c r="BQU17" s="19"/>
      <c r="BQV17" s="19"/>
      <c r="BQW17" s="19"/>
      <c r="BQX17" s="19"/>
      <c r="BQY17" s="19"/>
      <c r="BQZ17" s="19"/>
      <c r="BRA17" s="19"/>
      <c r="BRB17" s="19"/>
      <c r="BRC17" s="19"/>
      <c r="BRD17" s="19"/>
      <c r="BRE17" s="19"/>
      <c r="BRF17" s="19"/>
      <c r="BRG17" s="19"/>
      <c r="BRH17" s="19"/>
      <c r="BRI17" s="19"/>
      <c r="BRJ17" s="19"/>
      <c r="BRK17" s="19"/>
      <c r="BRL17" s="19"/>
      <c r="BRM17" s="19"/>
      <c r="BRN17" s="19"/>
      <c r="BRO17" s="19"/>
      <c r="BRP17" s="19"/>
      <c r="BRQ17" s="19"/>
      <c r="BRR17" s="19"/>
      <c r="BRS17" s="19"/>
      <c r="BRT17" s="19"/>
      <c r="BRU17" s="19"/>
      <c r="BRV17" s="19"/>
      <c r="BRW17" s="19"/>
      <c r="BRX17" s="19"/>
      <c r="BRY17" s="19"/>
      <c r="BRZ17" s="19"/>
      <c r="BSA17" s="19"/>
      <c r="BSB17" s="19"/>
      <c r="BSC17" s="19"/>
      <c r="BSD17" s="19"/>
      <c r="BSE17" s="19"/>
      <c r="BSF17" s="19"/>
      <c r="BSG17" s="19"/>
      <c r="BSH17" s="19"/>
      <c r="BSI17" s="19"/>
      <c r="BSJ17" s="19"/>
      <c r="BSK17" s="19"/>
      <c r="BSL17" s="19"/>
      <c r="BSM17" s="19"/>
      <c r="BSN17" s="19"/>
      <c r="BSO17" s="19"/>
      <c r="BSP17" s="19"/>
      <c r="BSQ17" s="19"/>
      <c r="BSR17" s="19"/>
      <c r="BSS17" s="19"/>
      <c r="BST17" s="19"/>
      <c r="BSU17" s="19"/>
      <c r="BSV17" s="19"/>
      <c r="BSW17" s="19"/>
      <c r="BSX17" s="19"/>
      <c r="BSY17" s="19"/>
      <c r="BSZ17" s="19"/>
      <c r="BTA17" s="19"/>
      <c r="BTB17" s="19"/>
      <c r="BTC17" s="19"/>
      <c r="BTD17" s="19"/>
      <c r="BTE17" s="19"/>
      <c r="BTF17" s="19"/>
      <c r="BTG17" s="19"/>
      <c r="BTH17" s="19"/>
      <c r="BTI17" s="19"/>
      <c r="BTJ17" s="19"/>
      <c r="BTK17" s="19"/>
      <c r="BTL17" s="19"/>
      <c r="BTM17" s="19"/>
      <c r="BTN17" s="19"/>
      <c r="BTO17" s="19"/>
      <c r="BTP17" s="19"/>
      <c r="BTQ17" s="19"/>
      <c r="BTR17" s="19"/>
      <c r="BTS17" s="19"/>
      <c r="BTT17" s="19"/>
      <c r="BTU17" s="19"/>
      <c r="BTV17" s="19"/>
      <c r="BTW17" s="19"/>
      <c r="BTX17" s="19"/>
      <c r="BTY17" s="19"/>
      <c r="BTZ17" s="19"/>
      <c r="BUA17" s="19"/>
      <c r="BUB17" s="19"/>
      <c r="BUC17" s="19"/>
      <c r="BUD17" s="19"/>
      <c r="BUE17" s="19"/>
      <c r="BUF17" s="19"/>
      <c r="BUG17" s="19"/>
      <c r="BUH17" s="19"/>
      <c r="BUI17" s="19"/>
      <c r="BUJ17" s="19"/>
      <c r="BUK17" s="19"/>
      <c r="BUL17" s="19"/>
      <c r="BUM17" s="19"/>
      <c r="BUN17" s="19"/>
      <c r="BUO17" s="19"/>
      <c r="BUP17" s="19"/>
      <c r="BUQ17" s="19"/>
      <c r="BUR17" s="19"/>
      <c r="BUS17" s="19"/>
      <c r="BUT17" s="19"/>
      <c r="BUU17" s="19"/>
      <c r="BUV17" s="19"/>
      <c r="BUW17" s="19"/>
      <c r="BUX17" s="19"/>
      <c r="BUY17" s="19"/>
      <c r="BUZ17" s="19"/>
      <c r="BVA17" s="19"/>
      <c r="BVB17" s="19"/>
      <c r="BVC17" s="19"/>
      <c r="BVD17" s="19"/>
      <c r="BVE17" s="19"/>
      <c r="BVF17" s="19"/>
      <c r="BVG17" s="19"/>
      <c r="BVH17" s="19"/>
      <c r="BVI17" s="19"/>
      <c r="BVJ17" s="19"/>
      <c r="BVK17" s="19"/>
      <c r="BVL17" s="19"/>
      <c r="BVM17" s="19"/>
      <c r="BVN17" s="19"/>
      <c r="BVO17" s="19"/>
      <c r="BVP17" s="19"/>
      <c r="BVQ17" s="19"/>
      <c r="BVR17" s="19"/>
      <c r="BVS17" s="19"/>
      <c r="BVT17" s="19"/>
      <c r="BVU17" s="19"/>
      <c r="BVV17" s="19"/>
      <c r="BVW17" s="19"/>
      <c r="BVX17" s="19"/>
      <c r="BVY17" s="19"/>
      <c r="BVZ17" s="19"/>
      <c r="BWA17" s="19"/>
      <c r="BWB17" s="19"/>
      <c r="BWC17" s="19"/>
      <c r="BWD17" s="19"/>
      <c r="BWE17" s="19"/>
      <c r="BWF17" s="19"/>
      <c r="BWG17" s="19"/>
      <c r="BWH17" s="19"/>
      <c r="BWI17" s="19"/>
      <c r="BWJ17" s="19"/>
      <c r="BWK17" s="19"/>
      <c r="BWL17" s="19"/>
      <c r="BWM17" s="19"/>
      <c r="BWN17" s="19"/>
      <c r="BWO17" s="19"/>
      <c r="BWP17" s="19"/>
      <c r="BWQ17" s="19"/>
      <c r="BWR17" s="19"/>
      <c r="BWS17" s="19"/>
      <c r="BWT17" s="19"/>
      <c r="BWU17" s="19"/>
      <c r="BWV17" s="19"/>
      <c r="BWW17" s="19"/>
      <c r="BWX17" s="19"/>
      <c r="BWY17" s="19"/>
      <c r="BWZ17" s="19"/>
      <c r="BXA17" s="19"/>
      <c r="BXB17" s="19"/>
      <c r="BXC17" s="19"/>
      <c r="BXD17" s="19"/>
      <c r="BXE17" s="19"/>
      <c r="BXF17" s="19"/>
      <c r="BXG17" s="19"/>
      <c r="BXH17" s="19"/>
      <c r="BXI17" s="19"/>
      <c r="BXJ17" s="19"/>
      <c r="BXK17" s="19"/>
      <c r="BXL17" s="19"/>
      <c r="BXM17" s="19"/>
      <c r="BXN17" s="19"/>
      <c r="BXO17" s="19"/>
      <c r="BXP17" s="19"/>
      <c r="BXQ17" s="19"/>
      <c r="BXR17" s="19"/>
      <c r="BXS17" s="19"/>
      <c r="BXT17" s="19"/>
      <c r="BXU17" s="19"/>
      <c r="BXV17" s="19"/>
      <c r="BXW17" s="19"/>
      <c r="BXX17" s="19"/>
      <c r="BXY17" s="19"/>
      <c r="BXZ17" s="19"/>
      <c r="BYA17" s="19"/>
      <c r="BYB17" s="19"/>
      <c r="BYC17" s="19"/>
      <c r="BYD17" s="19"/>
      <c r="BYE17" s="19"/>
      <c r="BYF17" s="19"/>
      <c r="BYG17" s="19"/>
      <c r="BYH17" s="19"/>
      <c r="BYI17" s="19"/>
      <c r="BYJ17" s="19"/>
      <c r="BYK17" s="19"/>
      <c r="BYL17" s="19"/>
      <c r="BYM17" s="19"/>
      <c r="BYN17" s="19"/>
      <c r="BYO17" s="19"/>
      <c r="BYP17" s="19"/>
      <c r="BYQ17" s="19"/>
      <c r="BYR17" s="19"/>
      <c r="BYS17" s="19"/>
      <c r="BYT17" s="19"/>
      <c r="BYU17" s="19"/>
      <c r="BYV17" s="19"/>
      <c r="BYW17" s="19"/>
      <c r="BYX17" s="19"/>
      <c r="BYY17" s="19"/>
      <c r="BYZ17" s="19"/>
      <c r="BZA17" s="19"/>
      <c r="BZB17" s="19"/>
      <c r="BZC17" s="19"/>
      <c r="BZD17" s="19"/>
      <c r="BZE17" s="19"/>
      <c r="BZF17" s="19"/>
      <c r="BZG17" s="19"/>
      <c r="BZH17" s="19"/>
      <c r="BZI17" s="19"/>
      <c r="BZJ17" s="19"/>
      <c r="BZK17" s="19"/>
      <c r="BZL17" s="19"/>
      <c r="BZM17" s="19"/>
      <c r="BZN17" s="19"/>
      <c r="BZO17" s="19"/>
      <c r="BZP17" s="19"/>
      <c r="BZQ17" s="19"/>
      <c r="BZR17" s="19"/>
      <c r="BZS17" s="19"/>
      <c r="BZT17" s="19"/>
      <c r="BZU17" s="19"/>
      <c r="BZV17" s="19"/>
      <c r="BZW17" s="19"/>
      <c r="BZX17" s="19"/>
      <c r="BZY17" s="19"/>
      <c r="BZZ17" s="19"/>
      <c r="CAA17" s="19"/>
      <c r="CAB17" s="19"/>
      <c r="CAC17" s="19"/>
      <c r="CAD17" s="19"/>
      <c r="CAE17" s="19"/>
      <c r="CAF17" s="19"/>
      <c r="CAG17" s="19"/>
      <c r="CAH17" s="19"/>
      <c r="CAI17" s="19"/>
      <c r="CAJ17" s="19"/>
      <c r="CAK17" s="19"/>
      <c r="CAL17" s="19"/>
      <c r="CAM17" s="19"/>
      <c r="CAN17" s="19"/>
      <c r="CAO17" s="19"/>
      <c r="CAP17" s="19"/>
      <c r="CAQ17" s="19"/>
      <c r="CAR17" s="19"/>
      <c r="CAS17" s="19"/>
      <c r="CAT17" s="19"/>
      <c r="CAU17" s="19"/>
      <c r="CAV17" s="19"/>
      <c r="CAW17" s="19"/>
      <c r="CAX17" s="19"/>
      <c r="CAY17" s="19"/>
      <c r="CAZ17" s="19"/>
      <c r="CBA17" s="19"/>
      <c r="CBB17" s="19"/>
      <c r="CBC17" s="19"/>
      <c r="CBD17" s="19"/>
      <c r="CBE17" s="19"/>
      <c r="CBF17" s="19"/>
      <c r="CBG17" s="19"/>
      <c r="CBH17" s="19"/>
      <c r="CBI17" s="19"/>
      <c r="CBJ17" s="19"/>
      <c r="CBK17" s="19"/>
      <c r="CBL17" s="19"/>
      <c r="CBM17" s="19"/>
      <c r="CBN17" s="19"/>
      <c r="CBO17" s="19"/>
      <c r="CBP17" s="19"/>
      <c r="CBQ17" s="19"/>
      <c r="CBR17" s="19"/>
      <c r="CBS17" s="19"/>
      <c r="CBT17" s="19"/>
      <c r="CBU17" s="19"/>
      <c r="CBV17" s="19"/>
      <c r="CBW17" s="19"/>
      <c r="CBX17" s="19"/>
      <c r="CBY17" s="19"/>
      <c r="CBZ17" s="19"/>
      <c r="CCA17" s="19"/>
      <c r="CCB17" s="19"/>
      <c r="CCC17" s="19"/>
      <c r="CCD17" s="19"/>
      <c r="CCE17" s="19"/>
      <c r="CCF17" s="19"/>
      <c r="CCG17" s="19"/>
      <c r="CCH17" s="19"/>
      <c r="CCI17" s="19"/>
      <c r="CCJ17" s="19"/>
      <c r="CCK17" s="19"/>
      <c r="CCL17" s="19"/>
      <c r="CCM17" s="19"/>
      <c r="CCN17" s="19"/>
      <c r="CCO17" s="19"/>
      <c r="CCP17" s="19"/>
      <c r="CCQ17" s="19"/>
      <c r="CCR17" s="19"/>
      <c r="CCS17" s="19"/>
      <c r="CCT17" s="19"/>
      <c r="CCU17" s="19"/>
      <c r="CCV17" s="19"/>
      <c r="CCW17" s="19"/>
      <c r="CCX17" s="19"/>
      <c r="CCY17" s="19"/>
      <c r="CCZ17" s="19"/>
      <c r="CDA17" s="19"/>
      <c r="CDB17" s="19"/>
      <c r="CDC17" s="19"/>
      <c r="CDD17" s="19"/>
      <c r="CDE17" s="19"/>
      <c r="CDF17" s="19"/>
      <c r="CDG17" s="19"/>
      <c r="CDH17" s="19"/>
      <c r="CDI17" s="19"/>
      <c r="CDJ17" s="19"/>
      <c r="CDK17" s="19"/>
      <c r="CDL17" s="19"/>
      <c r="CDM17" s="19"/>
      <c r="CDN17" s="19"/>
      <c r="CDO17" s="19"/>
      <c r="CDP17" s="19"/>
      <c r="CDQ17" s="19"/>
      <c r="CDR17" s="19"/>
      <c r="CDS17" s="19"/>
      <c r="CDT17" s="19"/>
      <c r="CDU17" s="19"/>
      <c r="CDV17" s="19"/>
      <c r="CDW17" s="19"/>
      <c r="CDX17" s="19"/>
      <c r="CDY17" s="19"/>
      <c r="CDZ17" s="19"/>
      <c r="CEA17" s="19"/>
      <c r="CEB17" s="19"/>
      <c r="CEC17" s="19"/>
      <c r="CED17" s="19"/>
      <c r="CEE17" s="19"/>
      <c r="CEF17" s="19"/>
      <c r="CEG17" s="19"/>
      <c r="CEH17" s="19"/>
      <c r="CEI17" s="19"/>
      <c r="CEJ17" s="19"/>
      <c r="CEK17" s="19"/>
      <c r="CEL17" s="19"/>
      <c r="CEM17" s="19"/>
      <c r="CEN17" s="19"/>
      <c r="CEO17" s="19"/>
      <c r="CEP17" s="19"/>
      <c r="CEQ17" s="19"/>
      <c r="CER17" s="19"/>
      <c r="CES17" s="19"/>
      <c r="CET17" s="19"/>
      <c r="CEU17" s="19"/>
      <c r="CEV17" s="19"/>
      <c r="CEW17" s="19"/>
      <c r="CEX17" s="19"/>
      <c r="CEY17" s="19"/>
      <c r="CEZ17" s="19"/>
      <c r="CFA17" s="19"/>
      <c r="CFB17" s="19"/>
      <c r="CFC17" s="19"/>
      <c r="CFD17" s="19"/>
      <c r="CFE17" s="19"/>
      <c r="CFF17" s="19"/>
      <c r="CFG17" s="19"/>
      <c r="CFH17" s="19"/>
      <c r="CFI17" s="19"/>
      <c r="CFJ17" s="19"/>
      <c r="CFK17" s="19"/>
      <c r="CFL17" s="19"/>
      <c r="CFM17" s="19"/>
      <c r="CFN17" s="19"/>
      <c r="CFO17" s="19"/>
      <c r="CFP17" s="19"/>
      <c r="CFQ17" s="19"/>
      <c r="CFR17" s="19"/>
      <c r="CFS17" s="19"/>
      <c r="CFT17" s="19"/>
      <c r="CFU17" s="19"/>
      <c r="CFV17" s="19"/>
      <c r="CFW17" s="19"/>
      <c r="CFX17" s="19"/>
      <c r="CFY17" s="19"/>
      <c r="CFZ17" s="19"/>
      <c r="CGA17" s="19"/>
      <c r="CGB17" s="19"/>
      <c r="CGC17" s="19"/>
      <c r="CGD17" s="19"/>
      <c r="CGE17" s="19"/>
      <c r="CGF17" s="19"/>
      <c r="CGG17" s="19"/>
      <c r="CGH17" s="19"/>
      <c r="CGI17" s="19"/>
      <c r="CGJ17" s="19"/>
      <c r="CGK17" s="19"/>
      <c r="CGL17" s="19"/>
      <c r="CGM17" s="19"/>
      <c r="CGN17" s="19"/>
      <c r="CGO17" s="19"/>
      <c r="CGP17" s="19"/>
      <c r="CGQ17" s="19"/>
      <c r="CGR17" s="19"/>
      <c r="CGS17" s="19"/>
      <c r="CGT17" s="19"/>
      <c r="CGU17" s="19"/>
      <c r="CGV17" s="19"/>
      <c r="CGW17" s="19"/>
      <c r="CGX17" s="19"/>
      <c r="CGY17" s="19"/>
      <c r="CGZ17" s="19"/>
      <c r="CHA17" s="19"/>
      <c r="CHB17" s="19"/>
      <c r="CHC17" s="19"/>
      <c r="CHD17" s="19"/>
      <c r="CHE17" s="19"/>
      <c r="CHF17" s="19"/>
      <c r="CHG17" s="19"/>
      <c r="CHH17" s="19"/>
      <c r="CHI17" s="19"/>
      <c r="CHJ17" s="19"/>
      <c r="CHK17" s="19"/>
      <c r="CHL17" s="19"/>
      <c r="CHM17" s="19"/>
      <c r="CHN17" s="19"/>
      <c r="CHO17" s="19"/>
      <c r="CHP17" s="19"/>
      <c r="CHQ17" s="19"/>
      <c r="CHR17" s="19"/>
      <c r="CHS17" s="19"/>
      <c r="CHT17" s="19"/>
      <c r="CHU17" s="19"/>
      <c r="CHV17" s="19"/>
      <c r="CHW17" s="19"/>
      <c r="CHX17" s="19"/>
      <c r="CHY17" s="19"/>
      <c r="CHZ17" s="19"/>
      <c r="CIA17" s="19"/>
      <c r="CIB17" s="19"/>
      <c r="CIC17" s="19"/>
      <c r="CID17" s="19"/>
      <c r="CIE17" s="19"/>
      <c r="CIF17" s="19"/>
      <c r="CIG17" s="19"/>
      <c r="CIH17" s="19"/>
      <c r="CII17" s="19"/>
      <c r="CIJ17" s="19"/>
      <c r="CIK17" s="19"/>
      <c r="CIL17" s="19"/>
      <c r="CIM17" s="19"/>
      <c r="CIN17" s="19"/>
      <c r="CIO17" s="19"/>
      <c r="CIP17" s="19"/>
      <c r="CIQ17" s="19"/>
      <c r="CIR17" s="19"/>
      <c r="CIS17" s="19"/>
      <c r="CIT17" s="19"/>
      <c r="CIU17" s="19"/>
      <c r="CIV17" s="19"/>
      <c r="CIW17" s="19"/>
      <c r="CIX17" s="19"/>
      <c r="CIY17" s="19"/>
      <c r="CIZ17" s="19"/>
      <c r="CJA17" s="19"/>
      <c r="CJB17" s="19"/>
      <c r="CJC17" s="19"/>
      <c r="CJD17" s="19"/>
      <c r="CJE17" s="19"/>
      <c r="CJF17" s="19"/>
      <c r="CJG17" s="19"/>
      <c r="CJH17" s="19"/>
      <c r="CJI17" s="19"/>
      <c r="CJJ17" s="19"/>
      <c r="CJK17" s="19"/>
      <c r="CJL17" s="19"/>
      <c r="CJM17" s="19"/>
      <c r="CJN17" s="19"/>
      <c r="CJO17" s="19"/>
      <c r="CJP17" s="19"/>
      <c r="CJQ17" s="19"/>
      <c r="CJR17" s="19"/>
      <c r="CJS17" s="19"/>
      <c r="CJT17" s="19"/>
      <c r="CJU17" s="19"/>
      <c r="CJV17" s="19"/>
      <c r="CJW17" s="19"/>
      <c r="CJX17" s="19"/>
      <c r="CJY17" s="19"/>
      <c r="CJZ17" s="19"/>
      <c r="CKA17" s="19"/>
      <c r="CKB17" s="19"/>
      <c r="CKC17" s="19"/>
      <c r="CKD17" s="19"/>
      <c r="CKE17" s="19"/>
      <c r="CKF17" s="19"/>
      <c r="CKG17" s="19"/>
      <c r="CKH17" s="19"/>
      <c r="CKI17" s="19"/>
      <c r="CKJ17" s="19"/>
      <c r="CKK17" s="19"/>
      <c r="CKL17" s="19"/>
      <c r="CKM17" s="19"/>
      <c r="CKN17" s="19"/>
      <c r="CKO17" s="19"/>
      <c r="CKP17" s="19"/>
      <c r="CKQ17" s="19"/>
      <c r="CKR17" s="19"/>
      <c r="CKS17" s="19"/>
      <c r="CKT17" s="19"/>
      <c r="CKU17" s="19"/>
      <c r="CKV17" s="19"/>
      <c r="CKW17" s="19"/>
      <c r="CKX17" s="19"/>
      <c r="CKY17" s="19"/>
      <c r="CKZ17" s="19"/>
      <c r="CLA17" s="19"/>
      <c r="CLB17" s="19"/>
      <c r="CLC17" s="19"/>
      <c r="CLD17" s="19"/>
      <c r="CLE17" s="19"/>
      <c r="CLF17" s="19"/>
      <c r="CLG17" s="19"/>
      <c r="CLH17" s="19"/>
      <c r="CLI17" s="19"/>
      <c r="CLJ17" s="19"/>
      <c r="CLK17" s="19"/>
      <c r="CLL17" s="19"/>
      <c r="CLM17" s="19"/>
      <c r="CLN17" s="19"/>
      <c r="CLO17" s="19"/>
      <c r="CLP17" s="19"/>
      <c r="CLQ17" s="19"/>
      <c r="CLR17" s="19"/>
      <c r="CLS17" s="19"/>
      <c r="CLT17" s="19"/>
      <c r="CLU17" s="19"/>
      <c r="CLV17" s="19"/>
      <c r="CLW17" s="19"/>
      <c r="CLX17" s="19"/>
      <c r="CLY17" s="19"/>
      <c r="CLZ17" s="19"/>
      <c r="CMA17" s="19"/>
      <c r="CMB17" s="19"/>
      <c r="CMC17" s="19"/>
      <c r="CMD17" s="19"/>
      <c r="CME17" s="19"/>
      <c r="CMF17" s="19"/>
      <c r="CMG17" s="19"/>
      <c r="CMH17" s="19"/>
      <c r="CMI17" s="19"/>
      <c r="CMJ17" s="19"/>
      <c r="CMK17" s="19"/>
      <c r="CML17" s="19"/>
      <c r="CMM17" s="19"/>
      <c r="CMN17" s="19"/>
      <c r="CMO17" s="19"/>
      <c r="CMP17" s="19"/>
      <c r="CMQ17" s="19"/>
      <c r="CMR17" s="19"/>
      <c r="CMS17" s="19"/>
      <c r="CMT17" s="19"/>
      <c r="CMU17" s="19"/>
      <c r="CMV17" s="19"/>
      <c r="CMW17" s="19"/>
      <c r="CMX17" s="19"/>
      <c r="CMY17" s="19"/>
      <c r="CMZ17" s="19"/>
      <c r="CNA17" s="19"/>
      <c r="CNB17" s="19"/>
      <c r="CNC17" s="19"/>
      <c r="CND17" s="19"/>
      <c r="CNE17" s="19"/>
      <c r="CNF17" s="19"/>
      <c r="CNG17" s="19"/>
      <c r="CNH17" s="19"/>
      <c r="CNI17" s="19"/>
      <c r="CNJ17" s="19"/>
      <c r="CNK17" s="19"/>
      <c r="CNL17" s="19"/>
      <c r="CNM17" s="19"/>
      <c r="CNN17" s="19"/>
      <c r="CNO17" s="19"/>
      <c r="CNP17" s="19"/>
      <c r="CNQ17" s="19"/>
      <c r="CNR17" s="19"/>
      <c r="CNS17" s="19"/>
      <c r="CNT17" s="19"/>
      <c r="CNU17" s="19"/>
      <c r="CNV17" s="19"/>
      <c r="CNW17" s="19"/>
      <c r="CNX17" s="19"/>
      <c r="CNY17" s="19"/>
      <c r="CNZ17" s="19"/>
      <c r="COA17" s="19"/>
      <c r="COB17" s="19"/>
      <c r="COC17" s="19"/>
      <c r="COD17" s="19"/>
      <c r="COE17" s="19"/>
      <c r="COF17" s="19"/>
      <c r="COG17" s="19"/>
      <c r="COH17" s="19"/>
      <c r="COI17" s="19"/>
      <c r="COJ17" s="19"/>
      <c r="COK17" s="19"/>
      <c r="COL17" s="19"/>
      <c r="COM17" s="19"/>
      <c r="CON17" s="19"/>
      <c r="COO17" s="19"/>
      <c r="COP17" s="19"/>
      <c r="COQ17" s="19"/>
      <c r="COR17" s="19"/>
      <c r="COS17" s="19"/>
      <c r="COT17" s="19"/>
      <c r="COU17" s="19"/>
      <c r="COV17" s="19"/>
      <c r="COW17" s="19"/>
      <c r="COX17" s="19"/>
      <c r="COY17" s="19"/>
      <c r="COZ17" s="19"/>
      <c r="CPA17" s="19"/>
      <c r="CPB17" s="19"/>
      <c r="CPC17" s="19"/>
      <c r="CPD17" s="19"/>
      <c r="CPE17" s="19"/>
      <c r="CPF17" s="19"/>
      <c r="CPG17" s="19"/>
      <c r="CPH17" s="19"/>
      <c r="CPI17" s="19"/>
      <c r="CPJ17" s="19"/>
      <c r="CPK17" s="19"/>
      <c r="CPL17" s="19"/>
      <c r="CPM17" s="19"/>
      <c r="CPN17" s="19"/>
      <c r="CPO17" s="19"/>
      <c r="CPP17" s="19"/>
      <c r="CPQ17" s="19"/>
      <c r="CPR17" s="19"/>
      <c r="CPS17" s="19"/>
      <c r="CPT17" s="19"/>
      <c r="CPU17" s="19"/>
      <c r="CPV17" s="19"/>
      <c r="CPW17" s="19"/>
      <c r="CPX17" s="19"/>
      <c r="CPY17" s="19"/>
      <c r="CPZ17" s="19"/>
      <c r="CQA17" s="19"/>
      <c r="CQB17" s="19"/>
      <c r="CQC17" s="19"/>
      <c r="CQD17" s="19"/>
      <c r="CQE17" s="19"/>
      <c r="CQF17" s="19"/>
      <c r="CQG17" s="19"/>
      <c r="CQH17" s="19"/>
      <c r="CQI17" s="19"/>
      <c r="CQJ17" s="19"/>
      <c r="CQK17" s="19"/>
      <c r="CQL17" s="19"/>
      <c r="CQM17" s="19"/>
      <c r="CQN17" s="19"/>
      <c r="CQO17" s="19"/>
      <c r="CQP17" s="19"/>
      <c r="CQQ17" s="19"/>
      <c r="CQR17" s="19"/>
      <c r="CQS17" s="19"/>
      <c r="CQT17" s="19"/>
      <c r="CQU17" s="19"/>
      <c r="CQV17" s="19"/>
      <c r="CQW17" s="19"/>
      <c r="CQX17" s="19"/>
      <c r="CQY17" s="19"/>
      <c r="CQZ17" s="19"/>
      <c r="CRA17" s="19"/>
      <c r="CRB17" s="19"/>
      <c r="CRC17" s="19"/>
      <c r="CRD17" s="19"/>
      <c r="CRE17" s="19"/>
      <c r="CRF17" s="19"/>
      <c r="CRG17" s="19"/>
      <c r="CRH17" s="19"/>
      <c r="CRI17" s="19"/>
      <c r="CRJ17" s="19"/>
      <c r="CRK17" s="19"/>
      <c r="CRL17" s="19"/>
      <c r="CRM17" s="19"/>
      <c r="CRN17" s="19"/>
      <c r="CRO17" s="19"/>
      <c r="CRP17" s="19"/>
      <c r="CRQ17" s="19"/>
      <c r="CRR17" s="19"/>
      <c r="CRS17" s="19"/>
      <c r="CRT17" s="19"/>
      <c r="CRU17" s="19"/>
      <c r="CRV17" s="19"/>
      <c r="CRW17" s="19"/>
      <c r="CRX17" s="19"/>
      <c r="CRY17" s="19"/>
      <c r="CRZ17" s="19"/>
      <c r="CSA17" s="19"/>
      <c r="CSB17" s="19"/>
      <c r="CSC17" s="19"/>
      <c r="CSD17" s="19"/>
      <c r="CSE17" s="19"/>
      <c r="CSF17" s="19"/>
      <c r="CSG17" s="19"/>
      <c r="CSH17" s="19"/>
      <c r="CSI17" s="19"/>
      <c r="CSJ17" s="19"/>
      <c r="CSK17" s="19"/>
      <c r="CSL17" s="19"/>
      <c r="CSM17" s="19"/>
      <c r="CSN17" s="19"/>
      <c r="CSO17" s="19"/>
      <c r="CSP17" s="19"/>
      <c r="CSQ17" s="19"/>
      <c r="CSR17" s="19"/>
      <c r="CSS17" s="19"/>
      <c r="CST17" s="19"/>
      <c r="CSU17" s="19"/>
      <c r="CSV17" s="19"/>
      <c r="CSW17" s="19"/>
      <c r="CSX17" s="19"/>
      <c r="CSY17" s="19"/>
      <c r="CSZ17" s="19"/>
      <c r="CTA17" s="19"/>
      <c r="CTB17" s="19"/>
      <c r="CTC17" s="19"/>
      <c r="CTD17" s="19"/>
      <c r="CTE17" s="19"/>
      <c r="CTF17" s="19"/>
      <c r="CTG17" s="19"/>
      <c r="CTH17" s="19"/>
      <c r="CTI17" s="19"/>
      <c r="CTJ17" s="19"/>
      <c r="CTK17" s="19"/>
      <c r="CTL17" s="19"/>
      <c r="CTM17" s="19"/>
      <c r="CTN17" s="19"/>
      <c r="CTO17" s="19"/>
      <c r="CTP17" s="19"/>
      <c r="CTQ17" s="19"/>
      <c r="CTR17" s="19"/>
      <c r="CTS17" s="19"/>
      <c r="CTT17" s="19"/>
      <c r="CTU17" s="19"/>
      <c r="CTV17" s="19"/>
      <c r="CTW17" s="19"/>
      <c r="CTX17" s="19"/>
      <c r="CTY17" s="19"/>
      <c r="CTZ17" s="19"/>
      <c r="CUA17" s="19"/>
      <c r="CUB17" s="19"/>
      <c r="CUC17" s="19"/>
      <c r="CUD17" s="19"/>
      <c r="CUE17" s="19"/>
      <c r="CUF17" s="19"/>
      <c r="CUG17" s="19"/>
      <c r="CUH17" s="19"/>
      <c r="CUI17" s="19"/>
      <c r="CUJ17" s="19"/>
      <c r="CUK17" s="19"/>
      <c r="CUL17" s="19"/>
      <c r="CUM17" s="19"/>
      <c r="CUN17" s="19"/>
      <c r="CUO17" s="19"/>
      <c r="CUP17" s="19"/>
      <c r="CUQ17" s="19"/>
      <c r="CUR17" s="19"/>
      <c r="CUS17" s="19"/>
      <c r="CUT17" s="19"/>
      <c r="CUU17" s="19"/>
      <c r="CUV17" s="19"/>
      <c r="CUW17" s="19"/>
      <c r="CUX17" s="19"/>
      <c r="CUY17" s="19"/>
      <c r="CUZ17" s="19"/>
      <c r="CVA17" s="19"/>
      <c r="CVB17" s="19"/>
      <c r="CVC17" s="19"/>
      <c r="CVD17" s="19"/>
      <c r="CVE17" s="19"/>
      <c r="CVF17" s="19"/>
      <c r="CVG17" s="19"/>
      <c r="CVH17" s="19"/>
      <c r="CVI17" s="19"/>
      <c r="CVJ17" s="19"/>
      <c r="CVK17" s="19"/>
      <c r="CVL17" s="19"/>
      <c r="CVM17" s="19"/>
      <c r="CVN17" s="19"/>
      <c r="CVO17" s="19"/>
      <c r="CVP17" s="19"/>
      <c r="CVQ17" s="19"/>
      <c r="CVR17" s="19"/>
      <c r="CVS17" s="19"/>
      <c r="CVT17" s="19"/>
      <c r="CVU17" s="19"/>
      <c r="CVV17" s="19"/>
      <c r="CVW17" s="19"/>
      <c r="CVX17" s="19"/>
      <c r="CVY17" s="19"/>
      <c r="CVZ17" s="19"/>
      <c r="CWA17" s="19"/>
      <c r="CWB17" s="19"/>
      <c r="CWC17" s="19"/>
      <c r="CWD17" s="19"/>
      <c r="CWE17" s="19"/>
      <c r="CWF17" s="19"/>
      <c r="CWG17" s="19"/>
      <c r="CWH17" s="19"/>
      <c r="CWI17" s="19"/>
      <c r="CWJ17" s="19"/>
      <c r="CWK17" s="19"/>
      <c r="CWL17" s="19"/>
      <c r="CWM17" s="19"/>
      <c r="CWN17" s="19"/>
      <c r="CWO17" s="19"/>
      <c r="CWP17" s="19"/>
      <c r="CWQ17" s="19"/>
      <c r="CWR17" s="19"/>
      <c r="CWS17" s="19"/>
      <c r="CWT17" s="19"/>
      <c r="CWU17" s="19"/>
      <c r="CWV17" s="19"/>
      <c r="CWW17" s="19"/>
      <c r="CWX17" s="19"/>
      <c r="CWY17" s="19"/>
      <c r="CWZ17" s="19"/>
      <c r="CXA17" s="19"/>
      <c r="CXB17" s="19"/>
      <c r="CXC17" s="19"/>
      <c r="CXD17" s="19"/>
      <c r="CXE17" s="19"/>
      <c r="CXF17" s="19"/>
      <c r="CXG17" s="19"/>
      <c r="CXH17" s="19"/>
      <c r="CXI17" s="19"/>
      <c r="CXJ17" s="19"/>
      <c r="CXK17" s="19"/>
      <c r="CXL17" s="19"/>
      <c r="CXM17" s="19"/>
      <c r="CXN17" s="19"/>
      <c r="CXO17" s="19"/>
      <c r="CXP17" s="19"/>
      <c r="CXQ17" s="19"/>
      <c r="CXR17" s="19"/>
      <c r="CXS17" s="19"/>
      <c r="CXT17" s="19"/>
      <c r="CXU17" s="19"/>
      <c r="CXV17" s="19"/>
      <c r="CXW17" s="19"/>
      <c r="CXX17" s="19"/>
      <c r="CXY17" s="19"/>
      <c r="CXZ17" s="19"/>
      <c r="CYA17" s="19"/>
      <c r="CYB17" s="19"/>
      <c r="CYC17" s="19"/>
      <c r="CYD17" s="19"/>
      <c r="CYE17" s="19"/>
      <c r="CYF17" s="19"/>
      <c r="CYG17" s="19"/>
      <c r="CYH17" s="19"/>
      <c r="CYI17" s="19"/>
      <c r="CYJ17" s="19"/>
      <c r="CYK17" s="19"/>
      <c r="CYL17" s="19"/>
      <c r="CYM17" s="19"/>
      <c r="CYN17" s="19"/>
      <c r="CYO17" s="19"/>
      <c r="CYP17" s="19"/>
      <c r="CYQ17" s="19"/>
      <c r="CYR17" s="19"/>
      <c r="CYS17" s="19"/>
      <c r="CYT17" s="19"/>
      <c r="CYU17" s="19"/>
      <c r="CYV17" s="19"/>
      <c r="CYW17" s="19"/>
      <c r="CYX17" s="19"/>
      <c r="CYY17" s="19"/>
      <c r="CYZ17" s="19"/>
      <c r="CZA17" s="19"/>
      <c r="CZB17" s="19"/>
      <c r="CZC17" s="19"/>
      <c r="CZD17" s="19"/>
      <c r="CZE17" s="19"/>
      <c r="CZF17" s="19"/>
      <c r="CZG17" s="19"/>
      <c r="CZH17" s="19"/>
      <c r="CZI17" s="19"/>
      <c r="CZJ17" s="19"/>
      <c r="CZK17" s="19"/>
      <c r="CZL17" s="19"/>
      <c r="CZM17" s="19"/>
      <c r="CZN17" s="19"/>
      <c r="CZO17" s="19"/>
      <c r="CZP17" s="19"/>
      <c r="CZQ17" s="19"/>
      <c r="CZR17" s="19"/>
      <c r="CZS17" s="19"/>
      <c r="CZT17" s="19"/>
      <c r="CZU17" s="19"/>
      <c r="CZV17" s="19"/>
      <c r="CZW17" s="19"/>
      <c r="CZX17" s="19"/>
      <c r="CZY17" s="19"/>
      <c r="CZZ17" s="19"/>
      <c r="DAA17" s="19"/>
      <c r="DAB17" s="19"/>
      <c r="DAC17" s="19"/>
      <c r="DAD17" s="19"/>
      <c r="DAE17" s="19"/>
      <c r="DAF17" s="19"/>
      <c r="DAG17" s="19"/>
      <c r="DAH17" s="19"/>
      <c r="DAI17" s="19"/>
      <c r="DAJ17" s="19"/>
      <c r="DAK17" s="19"/>
      <c r="DAL17" s="19"/>
      <c r="DAM17" s="19"/>
      <c r="DAN17" s="19"/>
      <c r="DAO17" s="19"/>
      <c r="DAP17" s="19"/>
      <c r="DAQ17" s="19"/>
      <c r="DAR17" s="19"/>
      <c r="DAS17" s="19"/>
      <c r="DAT17" s="19"/>
      <c r="DAU17" s="19"/>
      <c r="DAV17" s="19"/>
      <c r="DAW17" s="19"/>
      <c r="DAX17" s="19"/>
      <c r="DAY17" s="19"/>
      <c r="DAZ17" s="19"/>
      <c r="DBA17" s="19"/>
      <c r="DBB17" s="19"/>
      <c r="DBC17" s="19"/>
      <c r="DBD17" s="19"/>
      <c r="DBE17" s="19"/>
      <c r="DBF17" s="19"/>
      <c r="DBG17" s="19"/>
      <c r="DBH17" s="19"/>
      <c r="DBI17" s="19"/>
      <c r="DBJ17" s="19"/>
      <c r="DBK17" s="19"/>
      <c r="DBL17" s="19"/>
      <c r="DBM17" s="19"/>
      <c r="DBN17" s="19"/>
      <c r="DBO17" s="19"/>
      <c r="DBP17" s="19"/>
      <c r="DBQ17" s="19"/>
      <c r="DBR17" s="19"/>
      <c r="DBS17" s="19"/>
      <c r="DBT17" s="19"/>
      <c r="DBU17" s="19"/>
      <c r="DBV17" s="19"/>
      <c r="DBW17" s="19"/>
      <c r="DBX17" s="19"/>
      <c r="DBY17" s="19"/>
      <c r="DBZ17" s="19"/>
      <c r="DCA17" s="19"/>
      <c r="DCB17" s="19"/>
      <c r="DCC17" s="19"/>
      <c r="DCD17" s="19"/>
      <c r="DCE17" s="19"/>
      <c r="DCF17" s="19"/>
      <c r="DCG17" s="19"/>
      <c r="DCH17" s="19"/>
      <c r="DCI17" s="19"/>
      <c r="DCJ17" s="19"/>
      <c r="DCK17" s="19"/>
      <c r="DCL17" s="19"/>
      <c r="DCM17" s="19"/>
      <c r="DCN17" s="19"/>
      <c r="DCO17" s="19"/>
      <c r="DCP17" s="19"/>
      <c r="DCQ17" s="19"/>
      <c r="DCR17" s="19"/>
      <c r="DCS17" s="19"/>
      <c r="DCT17" s="19"/>
      <c r="DCU17" s="19"/>
      <c r="DCV17" s="19"/>
      <c r="DCW17" s="19"/>
      <c r="DCX17" s="19"/>
      <c r="DCY17" s="19"/>
      <c r="DCZ17" s="19"/>
      <c r="DDA17" s="19"/>
      <c r="DDB17" s="19"/>
      <c r="DDC17" s="19"/>
      <c r="DDD17" s="19"/>
      <c r="DDE17" s="19"/>
      <c r="DDF17" s="19"/>
      <c r="DDG17" s="19"/>
      <c r="DDH17" s="19"/>
      <c r="DDI17" s="19"/>
      <c r="DDJ17" s="19"/>
      <c r="DDK17" s="19"/>
      <c r="DDL17" s="19"/>
      <c r="DDM17" s="19"/>
      <c r="DDN17" s="19"/>
      <c r="DDO17" s="19"/>
      <c r="DDP17" s="19"/>
      <c r="DDQ17" s="19"/>
      <c r="DDR17" s="19"/>
      <c r="DDS17" s="19"/>
      <c r="DDT17" s="19"/>
      <c r="DDU17" s="19"/>
      <c r="DDV17" s="19"/>
      <c r="DDW17" s="19"/>
      <c r="DDX17" s="19"/>
      <c r="DDY17" s="19"/>
      <c r="DDZ17" s="19"/>
      <c r="DEA17" s="19"/>
      <c r="DEB17" s="19"/>
      <c r="DEC17" s="19"/>
      <c r="DED17" s="19"/>
      <c r="DEE17" s="19"/>
      <c r="DEF17" s="19"/>
      <c r="DEG17" s="19"/>
      <c r="DEH17" s="19"/>
      <c r="DEI17" s="19"/>
      <c r="DEJ17" s="19"/>
      <c r="DEK17" s="19"/>
      <c r="DEL17" s="19"/>
      <c r="DEM17" s="19"/>
      <c r="DEN17" s="19"/>
      <c r="DEO17" s="19"/>
      <c r="DEP17" s="19"/>
      <c r="DEQ17" s="19"/>
      <c r="DER17" s="19"/>
      <c r="DES17" s="19"/>
      <c r="DET17" s="19"/>
      <c r="DEU17" s="19"/>
      <c r="DEV17" s="19"/>
      <c r="DEW17" s="19"/>
      <c r="DEX17" s="19"/>
      <c r="DEY17" s="19"/>
      <c r="DEZ17" s="19"/>
      <c r="DFA17" s="19"/>
      <c r="DFB17" s="19"/>
      <c r="DFC17" s="19"/>
      <c r="DFD17" s="19"/>
      <c r="DFE17" s="19"/>
      <c r="DFF17" s="19"/>
      <c r="DFG17" s="19"/>
      <c r="DFH17" s="19"/>
      <c r="DFI17" s="19"/>
      <c r="DFJ17" s="19"/>
      <c r="DFK17" s="19"/>
      <c r="DFL17" s="19"/>
      <c r="DFM17" s="19"/>
      <c r="DFN17" s="19"/>
      <c r="DFO17" s="19"/>
      <c r="DFP17" s="19"/>
      <c r="DFQ17" s="19"/>
      <c r="DFR17" s="19"/>
      <c r="DFS17" s="19"/>
      <c r="DFT17" s="19"/>
      <c r="DFU17" s="19"/>
      <c r="DFV17" s="19"/>
      <c r="DFW17" s="19"/>
      <c r="DFX17" s="19"/>
      <c r="DFY17" s="19"/>
      <c r="DFZ17" s="19"/>
      <c r="DGA17" s="19"/>
      <c r="DGB17" s="19"/>
      <c r="DGC17" s="19"/>
      <c r="DGD17" s="19"/>
      <c r="DGE17" s="19"/>
      <c r="DGF17" s="19"/>
      <c r="DGG17" s="19"/>
      <c r="DGH17" s="19"/>
      <c r="DGI17" s="19"/>
      <c r="DGJ17" s="19"/>
      <c r="DGK17" s="19"/>
      <c r="DGL17" s="19"/>
      <c r="DGM17" s="19"/>
      <c r="DGN17" s="19"/>
      <c r="DGO17" s="19"/>
      <c r="DGP17" s="19"/>
      <c r="DGQ17" s="19"/>
      <c r="DGR17" s="19"/>
      <c r="DGS17" s="19"/>
      <c r="DGT17" s="19"/>
      <c r="DGU17" s="19"/>
      <c r="DGV17" s="19"/>
      <c r="DGW17" s="19"/>
      <c r="DGX17" s="19"/>
      <c r="DGY17" s="19"/>
      <c r="DGZ17" s="19"/>
      <c r="DHA17" s="19"/>
      <c r="DHB17" s="19"/>
      <c r="DHC17" s="19"/>
      <c r="DHD17" s="19"/>
      <c r="DHE17" s="19"/>
      <c r="DHF17" s="19"/>
      <c r="DHG17" s="19"/>
      <c r="DHH17" s="19"/>
      <c r="DHI17" s="19"/>
      <c r="DHJ17" s="19"/>
      <c r="DHK17" s="19"/>
      <c r="DHL17" s="19"/>
      <c r="DHM17" s="19"/>
      <c r="DHN17" s="19"/>
      <c r="DHO17" s="19"/>
      <c r="DHP17" s="19"/>
      <c r="DHQ17" s="19"/>
      <c r="DHR17" s="19"/>
      <c r="DHS17" s="19"/>
      <c r="DHT17" s="19"/>
      <c r="DHU17" s="19"/>
      <c r="DHV17" s="19"/>
      <c r="DHW17" s="19"/>
      <c r="DHX17" s="19"/>
      <c r="DHY17" s="19"/>
      <c r="DHZ17" s="19"/>
      <c r="DIA17" s="19"/>
      <c r="DIB17" s="19"/>
      <c r="DIC17" s="19"/>
      <c r="DID17" s="19"/>
      <c r="DIE17" s="19"/>
      <c r="DIF17" s="19"/>
      <c r="DIG17" s="19"/>
      <c r="DIH17" s="19"/>
      <c r="DII17" s="19"/>
      <c r="DIJ17" s="19"/>
      <c r="DIK17" s="19"/>
      <c r="DIL17" s="19"/>
      <c r="DIM17" s="19"/>
      <c r="DIN17" s="19"/>
      <c r="DIO17" s="19"/>
      <c r="DIP17" s="19"/>
      <c r="DIQ17" s="19"/>
      <c r="DIR17" s="19"/>
      <c r="DIS17" s="19"/>
      <c r="DIT17" s="19"/>
      <c r="DIU17" s="19"/>
      <c r="DIV17" s="19"/>
      <c r="DIW17" s="19"/>
      <c r="DIX17" s="19"/>
      <c r="DIY17" s="19"/>
      <c r="DIZ17" s="19"/>
      <c r="DJA17" s="19"/>
      <c r="DJB17" s="19"/>
      <c r="DJC17" s="19"/>
      <c r="DJD17" s="19"/>
      <c r="DJE17" s="19"/>
      <c r="DJF17" s="19"/>
      <c r="DJG17" s="19"/>
      <c r="DJH17" s="19"/>
      <c r="DJI17" s="19"/>
      <c r="DJJ17" s="19"/>
      <c r="DJK17" s="19"/>
      <c r="DJL17" s="19"/>
      <c r="DJM17" s="19"/>
      <c r="DJN17" s="19"/>
      <c r="DJO17" s="19"/>
      <c r="DJP17" s="19"/>
      <c r="DJQ17" s="19"/>
      <c r="DJR17" s="19"/>
      <c r="DJS17" s="19"/>
      <c r="DJT17" s="19"/>
      <c r="DJU17" s="19"/>
      <c r="DJV17" s="19"/>
      <c r="DJW17" s="19"/>
      <c r="DJX17" s="19"/>
      <c r="DJY17" s="19"/>
      <c r="DJZ17" s="19"/>
      <c r="DKA17" s="19"/>
      <c r="DKB17" s="19"/>
      <c r="DKC17" s="19"/>
      <c r="DKD17" s="19"/>
      <c r="DKE17" s="19"/>
      <c r="DKF17" s="19"/>
      <c r="DKG17" s="19"/>
      <c r="DKH17" s="19"/>
      <c r="DKI17" s="19"/>
      <c r="DKJ17" s="19"/>
      <c r="DKK17" s="19"/>
      <c r="DKL17" s="19"/>
      <c r="DKM17" s="19"/>
      <c r="DKN17" s="19"/>
      <c r="DKO17" s="19"/>
      <c r="DKP17" s="19"/>
      <c r="DKQ17" s="19"/>
      <c r="DKR17" s="19"/>
      <c r="DKS17" s="19"/>
      <c r="DKT17" s="19"/>
      <c r="DKU17" s="19"/>
      <c r="DKV17" s="19"/>
      <c r="DKW17" s="19"/>
      <c r="DKX17" s="19"/>
      <c r="DKY17" s="19"/>
      <c r="DKZ17" s="19"/>
      <c r="DLA17" s="19"/>
      <c r="DLB17" s="19"/>
      <c r="DLC17" s="19"/>
      <c r="DLD17" s="19"/>
      <c r="DLE17" s="19"/>
      <c r="DLF17" s="19"/>
      <c r="DLG17" s="19"/>
      <c r="DLH17" s="19"/>
      <c r="DLI17" s="19"/>
      <c r="DLJ17" s="19"/>
      <c r="DLK17" s="19"/>
      <c r="DLL17" s="19"/>
      <c r="DLM17" s="19"/>
      <c r="DLN17" s="19"/>
      <c r="DLO17" s="19"/>
      <c r="DLP17" s="19"/>
      <c r="DLQ17" s="19"/>
      <c r="DLR17" s="19"/>
      <c r="DLS17" s="19"/>
      <c r="DLT17" s="19"/>
      <c r="DLU17" s="19"/>
      <c r="DLV17" s="19"/>
      <c r="DLW17" s="19"/>
      <c r="DLX17" s="19"/>
      <c r="DLY17" s="19"/>
      <c r="DLZ17" s="19"/>
      <c r="DMA17" s="19"/>
      <c r="DMB17" s="19"/>
      <c r="DMC17" s="19"/>
      <c r="DMD17" s="19"/>
      <c r="DME17" s="19"/>
      <c r="DMF17" s="19"/>
      <c r="DMG17" s="19"/>
      <c r="DMH17" s="19"/>
      <c r="DMI17" s="19"/>
      <c r="DMJ17" s="19"/>
      <c r="DMK17" s="19"/>
      <c r="DML17" s="19"/>
      <c r="DMM17" s="19"/>
      <c r="DMN17" s="19"/>
      <c r="DMO17" s="19"/>
      <c r="DMP17" s="19"/>
      <c r="DMQ17" s="19"/>
      <c r="DMR17" s="19"/>
      <c r="DMS17" s="19"/>
      <c r="DMT17" s="19"/>
      <c r="DMU17" s="19"/>
      <c r="DMV17" s="19"/>
      <c r="DMW17" s="19"/>
      <c r="DMX17" s="19"/>
      <c r="DMY17" s="19"/>
      <c r="DMZ17" s="19"/>
      <c r="DNA17" s="19"/>
      <c r="DNB17" s="19"/>
      <c r="DNC17" s="19"/>
      <c r="DND17" s="19"/>
      <c r="DNE17" s="19"/>
      <c r="DNF17" s="19"/>
      <c r="DNG17" s="19"/>
      <c r="DNH17" s="19"/>
      <c r="DNI17" s="19"/>
      <c r="DNJ17" s="19"/>
      <c r="DNK17" s="19"/>
      <c r="DNL17" s="19"/>
      <c r="DNM17" s="19"/>
      <c r="DNN17" s="19"/>
      <c r="DNO17" s="19"/>
      <c r="DNP17" s="19"/>
      <c r="DNQ17" s="19"/>
      <c r="DNR17" s="19"/>
      <c r="DNS17" s="19"/>
      <c r="DNT17" s="19"/>
      <c r="DNU17" s="19"/>
      <c r="DNV17" s="19"/>
      <c r="DNW17" s="19"/>
      <c r="DNX17" s="19"/>
      <c r="DNY17" s="19"/>
      <c r="DNZ17" s="19"/>
      <c r="DOA17" s="19"/>
      <c r="DOB17" s="19"/>
      <c r="DOC17" s="19"/>
      <c r="DOD17" s="19"/>
      <c r="DOE17" s="19"/>
      <c r="DOF17" s="19"/>
      <c r="DOG17" s="19"/>
      <c r="DOH17" s="19"/>
      <c r="DOI17" s="19"/>
      <c r="DOJ17" s="19"/>
      <c r="DOK17" s="19"/>
      <c r="DOL17" s="19"/>
      <c r="DOM17" s="19"/>
      <c r="DON17" s="19"/>
      <c r="DOO17" s="19"/>
      <c r="DOP17" s="19"/>
      <c r="DOQ17" s="19"/>
      <c r="DOR17" s="19"/>
      <c r="DOS17" s="19"/>
      <c r="DOT17" s="19"/>
      <c r="DOU17" s="19"/>
      <c r="DOV17" s="19"/>
      <c r="DOW17" s="19"/>
      <c r="DOX17" s="19"/>
      <c r="DOY17" s="19"/>
      <c r="DOZ17" s="19"/>
      <c r="DPA17" s="19"/>
      <c r="DPB17" s="19"/>
      <c r="DPC17" s="19"/>
      <c r="DPD17" s="19"/>
      <c r="DPE17" s="19"/>
      <c r="DPF17" s="19"/>
      <c r="DPG17" s="19"/>
      <c r="DPH17" s="19"/>
      <c r="DPI17" s="19"/>
      <c r="DPJ17" s="19"/>
      <c r="DPK17" s="19"/>
      <c r="DPL17" s="19"/>
      <c r="DPM17" s="19"/>
      <c r="DPN17" s="19"/>
      <c r="DPO17" s="19"/>
      <c r="DPP17" s="19"/>
      <c r="DPQ17" s="19"/>
      <c r="DPR17" s="19"/>
      <c r="DPS17" s="19"/>
      <c r="DPT17" s="19"/>
      <c r="DPU17" s="19"/>
      <c r="DPV17" s="19"/>
      <c r="DPW17" s="19"/>
      <c r="DPX17" s="19"/>
      <c r="DPY17" s="19"/>
      <c r="DPZ17" s="19"/>
      <c r="DQA17" s="19"/>
      <c r="DQB17" s="19"/>
      <c r="DQC17" s="19"/>
      <c r="DQD17" s="19"/>
      <c r="DQE17" s="19"/>
      <c r="DQF17" s="19"/>
      <c r="DQG17" s="19"/>
      <c r="DQH17" s="19"/>
      <c r="DQI17" s="19"/>
      <c r="DQJ17" s="19"/>
      <c r="DQK17" s="19"/>
      <c r="DQL17" s="19"/>
      <c r="DQM17" s="19"/>
      <c r="DQN17" s="19"/>
      <c r="DQO17" s="19"/>
      <c r="DQP17" s="19"/>
      <c r="DQQ17" s="19"/>
      <c r="DQR17" s="19"/>
      <c r="DQS17" s="19"/>
      <c r="DQT17" s="19"/>
      <c r="DQU17" s="19"/>
      <c r="DQV17" s="19"/>
      <c r="DQW17" s="19"/>
      <c r="DQX17" s="19"/>
      <c r="DQY17" s="19"/>
      <c r="DQZ17" s="19"/>
      <c r="DRA17" s="19"/>
      <c r="DRB17" s="19"/>
      <c r="DRC17" s="19"/>
      <c r="DRD17" s="19"/>
      <c r="DRE17" s="19"/>
      <c r="DRF17" s="19"/>
      <c r="DRG17" s="19"/>
      <c r="DRH17" s="19"/>
      <c r="DRI17" s="19"/>
      <c r="DRJ17" s="19"/>
      <c r="DRK17" s="19"/>
      <c r="DRL17" s="19"/>
      <c r="DRM17" s="19"/>
      <c r="DRN17" s="19"/>
      <c r="DRO17" s="19"/>
      <c r="DRP17" s="19"/>
      <c r="DRQ17" s="19"/>
      <c r="DRR17" s="19"/>
      <c r="DRS17" s="19"/>
      <c r="DRT17" s="19"/>
      <c r="DRU17" s="19"/>
      <c r="DRV17" s="19"/>
      <c r="DRW17" s="19"/>
      <c r="DRX17" s="19"/>
      <c r="DRY17" s="19"/>
      <c r="DRZ17" s="19"/>
      <c r="DSA17" s="19"/>
      <c r="DSB17" s="19"/>
      <c r="DSC17" s="19"/>
      <c r="DSD17" s="19"/>
      <c r="DSE17" s="19"/>
      <c r="DSF17" s="19"/>
      <c r="DSG17" s="19"/>
      <c r="DSH17" s="19"/>
      <c r="DSI17" s="19"/>
      <c r="DSJ17" s="19"/>
      <c r="DSK17" s="19"/>
      <c r="DSL17" s="19"/>
      <c r="DSM17" s="19"/>
      <c r="DSN17" s="19"/>
      <c r="DSO17" s="19"/>
      <c r="DSP17" s="19"/>
      <c r="DSQ17" s="19"/>
      <c r="DSR17" s="19"/>
      <c r="DSS17" s="19"/>
      <c r="DST17" s="19"/>
      <c r="DSU17" s="19"/>
      <c r="DSV17" s="19"/>
      <c r="DSW17" s="19"/>
      <c r="DSX17" s="19"/>
      <c r="DSY17" s="19"/>
      <c r="DSZ17" s="19"/>
      <c r="DTA17" s="19"/>
      <c r="DTB17" s="19"/>
      <c r="DTC17" s="19"/>
      <c r="DTD17" s="19"/>
      <c r="DTE17" s="19"/>
      <c r="DTF17" s="19"/>
      <c r="DTG17" s="19"/>
      <c r="DTH17" s="19"/>
      <c r="DTI17" s="19"/>
      <c r="DTJ17" s="19"/>
      <c r="DTK17" s="19"/>
      <c r="DTL17" s="19"/>
      <c r="DTM17" s="19"/>
      <c r="DTN17" s="19"/>
      <c r="DTO17" s="19"/>
      <c r="DTP17" s="19"/>
      <c r="DTQ17" s="19"/>
      <c r="DTR17" s="19"/>
      <c r="DTS17" s="19"/>
      <c r="DTT17" s="19"/>
      <c r="DTU17" s="19"/>
      <c r="DTV17" s="19"/>
      <c r="DTW17" s="19"/>
      <c r="DTX17" s="19"/>
      <c r="DTY17" s="19"/>
      <c r="DTZ17" s="19"/>
      <c r="DUA17" s="19"/>
      <c r="DUB17" s="19"/>
      <c r="DUC17" s="19"/>
      <c r="DUD17" s="19"/>
      <c r="DUE17" s="19"/>
      <c r="DUF17" s="19"/>
      <c r="DUG17" s="19"/>
      <c r="DUH17" s="19"/>
      <c r="DUI17" s="19"/>
      <c r="DUJ17" s="19"/>
      <c r="DUK17" s="19"/>
      <c r="DUL17" s="19"/>
      <c r="DUM17" s="19"/>
      <c r="DUN17" s="19"/>
      <c r="DUO17" s="19"/>
      <c r="DUP17" s="19"/>
      <c r="DUQ17" s="19"/>
      <c r="DUR17" s="19"/>
      <c r="DUS17" s="19"/>
      <c r="DUT17" s="19"/>
      <c r="DUU17" s="19"/>
      <c r="DUV17" s="19"/>
      <c r="DUW17" s="19"/>
      <c r="DUX17" s="19"/>
      <c r="DUY17" s="19"/>
      <c r="DUZ17" s="19"/>
      <c r="DVA17" s="19"/>
      <c r="DVB17" s="19"/>
      <c r="DVC17" s="19"/>
      <c r="DVD17" s="19"/>
      <c r="DVE17" s="19"/>
      <c r="DVF17" s="19"/>
      <c r="DVG17" s="19"/>
      <c r="DVH17" s="19"/>
      <c r="DVI17" s="19"/>
      <c r="DVJ17" s="19"/>
      <c r="DVK17" s="19"/>
      <c r="DVL17" s="19"/>
      <c r="DVM17" s="19"/>
      <c r="DVN17" s="19"/>
      <c r="DVO17" s="19"/>
      <c r="DVP17" s="19"/>
      <c r="DVQ17" s="19"/>
      <c r="DVR17" s="19"/>
      <c r="DVS17" s="19"/>
      <c r="DVT17" s="19"/>
      <c r="DVU17" s="19"/>
      <c r="DVV17" s="19"/>
      <c r="DVW17" s="19"/>
      <c r="DVX17" s="19"/>
      <c r="DVY17" s="19"/>
      <c r="DVZ17" s="19"/>
      <c r="DWA17" s="19"/>
      <c r="DWB17" s="19"/>
      <c r="DWC17" s="19"/>
      <c r="DWD17" s="19"/>
      <c r="DWE17" s="19"/>
      <c r="DWF17" s="19"/>
      <c r="DWG17" s="19"/>
      <c r="DWH17" s="19"/>
      <c r="DWI17" s="19"/>
      <c r="DWJ17" s="19"/>
      <c r="DWK17" s="19"/>
      <c r="DWL17" s="19"/>
      <c r="DWM17" s="19"/>
      <c r="DWN17" s="19"/>
      <c r="DWO17" s="19"/>
      <c r="DWP17" s="19"/>
      <c r="DWQ17" s="19"/>
      <c r="DWR17" s="19"/>
      <c r="DWS17" s="19"/>
      <c r="DWT17" s="19"/>
      <c r="DWU17" s="19"/>
      <c r="DWV17" s="19"/>
      <c r="DWW17" s="19"/>
      <c r="DWX17" s="19"/>
      <c r="DWY17" s="19"/>
      <c r="DWZ17" s="19"/>
      <c r="DXA17" s="19"/>
      <c r="DXB17" s="19"/>
      <c r="DXC17" s="19"/>
      <c r="DXD17" s="19"/>
      <c r="DXE17" s="19"/>
      <c r="DXF17" s="19"/>
      <c r="DXG17" s="19"/>
      <c r="DXH17" s="19"/>
      <c r="DXI17" s="19"/>
      <c r="DXJ17" s="19"/>
      <c r="DXK17" s="19"/>
      <c r="DXL17" s="19"/>
      <c r="DXM17" s="19"/>
      <c r="DXN17" s="19"/>
      <c r="DXO17" s="19"/>
      <c r="DXP17" s="19"/>
      <c r="DXQ17" s="19"/>
      <c r="DXR17" s="19"/>
      <c r="DXS17" s="19"/>
      <c r="DXT17" s="19"/>
      <c r="DXU17" s="19"/>
      <c r="DXV17" s="19"/>
      <c r="DXW17" s="19"/>
      <c r="DXX17" s="19"/>
      <c r="DXY17" s="19"/>
      <c r="DXZ17" s="19"/>
      <c r="DYA17" s="19"/>
      <c r="DYB17" s="19"/>
      <c r="DYC17" s="19"/>
      <c r="DYD17" s="19"/>
      <c r="DYE17" s="19"/>
      <c r="DYF17" s="19"/>
      <c r="DYG17" s="19"/>
      <c r="DYH17" s="19"/>
      <c r="DYI17" s="19"/>
      <c r="DYJ17" s="19"/>
      <c r="DYK17" s="19"/>
      <c r="DYL17" s="19"/>
      <c r="DYM17" s="19"/>
      <c r="DYN17" s="19"/>
      <c r="DYO17" s="19"/>
      <c r="DYP17" s="19"/>
      <c r="DYQ17" s="19"/>
      <c r="DYR17" s="19"/>
      <c r="DYS17" s="19"/>
      <c r="DYT17" s="19"/>
      <c r="DYU17" s="19"/>
      <c r="DYV17" s="19"/>
      <c r="DYW17" s="19"/>
      <c r="DYX17" s="19"/>
      <c r="DYY17" s="19"/>
      <c r="DYZ17" s="19"/>
      <c r="DZA17" s="19"/>
      <c r="DZB17" s="19"/>
      <c r="DZC17" s="19"/>
      <c r="DZD17" s="19"/>
      <c r="DZE17" s="19"/>
      <c r="DZF17" s="19"/>
      <c r="DZG17" s="19"/>
      <c r="DZH17" s="19"/>
      <c r="DZI17" s="19"/>
      <c r="DZJ17" s="19"/>
      <c r="DZK17" s="19"/>
      <c r="DZL17" s="19"/>
      <c r="DZM17" s="19"/>
      <c r="DZN17" s="19"/>
      <c r="DZO17" s="19"/>
      <c r="DZP17" s="19"/>
      <c r="DZQ17" s="19"/>
      <c r="DZR17" s="19"/>
      <c r="DZS17" s="19"/>
      <c r="DZT17" s="19"/>
      <c r="DZU17" s="19"/>
      <c r="DZV17" s="19"/>
      <c r="DZW17" s="19"/>
      <c r="DZX17" s="19"/>
      <c r="DZY17" s="19"/>
      <c r="DZZ17" s="19"/>
      <c r="EAA17" s="19"/>
      <c r="EAB17" s="19"/>
      <c r="EAC17" s="19"/>
      <c r="EAD17" s="19"/>
      <c r="EAE17" s="19"/>
      <c r="EAF17" s="19"/>
      <c r="EAG17" s="19"/>
      <c r="EAH17" s="19"/>
      <c r="EAI17" s="19"/>
      <c r="EAJ17" s="19"/>
      <c r="EAK17" s="19"/>
      <c r="EAL17" s="19"/>
      <c r="EAM17" s="19"/>
      <c r="EAN17" s="19"/>
      <c r="EAO17" s="19"/>
      <c r="EAP17" s="19"/>
      <c r="EAQ17" s="19"/>
      <c r="EAR17" s="19"/>
      <c r="EAS17" s="19"/>
      <c r="EAT17" s="19"/>
      <c r="EAU17" s="19"/>
      <c r="EAV17" s="19"/>
      <c r="EAW17" s="19"/>
      <c r="EAX17" s="19"/>
      <c r="EAY17" s="19"/>
      <c r="EAZ17" s="19"/>
      <c r="EBA17" s="19"/>
      <c r="EBB17" s="19"/>
      <c r="EBC17" s="19"/>
      <c r="EBD17" s="19"/>
      <c r="EBE17" s="19"/>
      <c r="EBF17" s="19"/>
      <c r="EBG17" s="19"/>
      <c r="EBH17" s="19"/>
      <c r="EBI17" s="19"/>
      <c r="EBJ17" s="19"/>
      <c r="EBK17" s="19"/>
      <c r="EBL17" s="19"/>
      <c r="EBM17" s="19"/>
      <c r="EBN17" s="19"/>
      <c r="EBO17" s="19"/>
      <c r="EBP17" s="19"/>
      <c r="EBQ17" s="19"/>
      <c r="EBR17" s="19"/>
      <c r="EBS17" s="19"/>
      <c r="EBT17" s="19"/>
      <c r="EBU17" s="19"/>
      <c r="EBV17" s="19"/>
      <c r="EBW17" s="19"/>
      <c r="EBX17" s="19"/>
      <c r="EBY17" s="19"/>
      <c r="EBZ17" s="19"/>
      <c r="ECA17" s="19"/>
      <c r="ECB17" s="19"/>
      <c r="ECC17" s="19"/>
      <c r="ECD17" s="19"/>
      <c r="ECE17" s="19"/>
      <c r="ECF17" s="19"/>
      <c r="ECG17" s="19"/>
      <c r="ECH17" s="19"/>
      <c r="ECI17" s="19"/>
      <c r="ECJ17" s="19"/>
      <c r="ECK17" s="19"/>
      <c r="ECL17" s="19"/>
      <c r="ECM17" s="19"/>
      <c r="ECN17" s="19"/>
      <c r="ECO17" s="19"/>
      <c r="ECP17" s="19"/>
      <c r="ECQ17" s="19"/>
      <c r="ECR17" s="19"/>
      <c r="ECS17" s="19"/>
      <c r="ECT17" s="19"/>
      <c r="ECU17" s="19"/>
      <c r="ECV17" s="19"/>
      <c r="ECW17" s="19"/>
      <c r="ECX17" s="19"/>
      <c r="ECY17" s="19"/>
      <c r="ECZ17" s="19"/>
      <c r="EDA17" s="19"/>
      <c r="EDB17" s="19"/>
      <c r="EDC17" s="19"/>
      <c r="EDD17" s="19"/>
      <c r="EDE17" s="19"/>
      <c r="EDF17" s="19"/>
      <c r="EDG17" s="19"/>
      <c r="EDH17" s="19"/>
      <c r="EDI17" s="19"/>
      <c r="EDJ17" s="19"/>
      <c r="EDK17" s="19"/>
      <c r="EDL17" s="19"/>
      <c r="EDM17" s="19"/>
      <c r="EDN17" s="19"/>
      <c r="EDO17" s="19"/>
      <c r="EDP17" s="19"/>
      <c r="EDQ17" s="19"/>
      <c r="EDR17" s="19"/>
      <c r="EDS17" s="19"/>
      <c r="EDT17" s="19"/>
      <c r="EDU17" s="19"/>
      <c r="EDV17" s="19"/>
      <c r="EDW17" s="19"/>
      <c r="EDX17" s="19"/>
      <c r="EDY17" s="19"/>
      <c r="EDZ17" s="19"/>
      <c r="EEA17" s="19"/>
      <c r="EEB17" s="19"/>
      <c r="EEC17" s="19"/>
      <c r="EED17" s="19"/>
      <c r="EEE17" s="19"/>
      <c r="EEF17" s="19"/>
      <c r="EEG17" s="19"/>
      <c r="EEH17" s="19"/>
      <c r="EEI17" s="19"/>
      <c r="EEJ17" s="19"/>
      <c r="EEK17" s="19"/>
      <c r="EEL17" s="19"/>
      <c r="EEM17" s="19"/>
      <c r="EEN17" s="19"/>
      <c r="EEO17" s="19"/>
      <c r="EEP17" s="19"/>
      <c r="EEQ17" s="19"/>
      <c r="EER17" s="19"/>
      <c r="EES17" s="19"/>
      <c r="EET17" s="19"/>
      <c r="EEU17" s="19"/>
      <c r="EEV17" s="19"/>
      <c r="EEW17" s="19"/>
      <c r="EEX17" s="19"/>
      <c r="EEY17" s="19"/>
      <c r="EEZ17" s="19"/>
      <c r="EFA17" s="19"/>
      <c r="EFB17" s="19"/>
      <c r="EFC17" s="19"/>
      <c r="EFD17" s="19"/>
      <c r="EFE17" s="19"/>
      <c r="EFF17" s="19"/>
      <c r="EFG17" s="19"/>
      <c r="EFH17" s="19"/>
      <c r="EFI17" s="19"/>
      <c r="EFJ17" s="19"/>
      <c r="EFK17" s="19"/>
      <c r="EFL17" s="19"/>
      <c r="EFM17" s="19"/>
      <c r="EFN17" s="19"/>
      <c r="EFO17" s="19"/>
      <c r="EFP17" s="19"/>
      <c r="EFQ17" s="19"/>
      <c r="EFR17" s="19"/>
      <c r="EFS17" s="19"/>
      <c r="EFT17" s="19"/>
      <c r="EFU17" s="19"/>
      <c r="EFV17" s="19"/>
      <c r="EFW17" s="19"/>
      <c r="EFX17" s="19"/>
      <c r="EFY17" s="19"/>
      <c r="EFZ17" s="19"/>
      <c r="EGA17" s="19"/>
      <c r="EGB17" s="19"/>
      <c r="EGC17" s="19"/>
      <c r="EGD17" s="19"/>
      <c r="EGE17" s="19"/>
      <c r="EGF17" s="19"/>
      <c r="EGG17" s="19"/>
      <c r="EGH17" s="19"/>
      <c r="EGI17" s="19"/>
      <c r="EGJ17" s="19"/>
      <c r="EGK17" s="19"/>
      <c r="EGL17" s="19"/>
      <c r="EGM17" s="19"/>
      <c r="EGN17" s="19"/>
      <c r="EGO17" s="19"/>
      <c r="EGP17" s="19"/>
      <c r="EGQ17" s="19"/>
      <c r="EGR17" s="19"/>
      <c r="EGS17" s="19"/>
      <c r="EGT17" s="19"/>
      <c r="EGU17" s="19"/>
      <c r="EGV17" s="19"/>
      <c r="EGW17" s="19"/>
      <c r="EGX17" s="19"/>
      <c r="EGY17" s="19"/>
      <c r="EGZ17" s="19"/>
      <c r="EHA17" s="19"/>
      <c r="EHB17" s="19"/>
      <c r="EHC17" s="19"/>
      <c r="EHD17" s="19"/>
      <c r="EHE17" s="19"/>
      <c r="EHF17" s="19"/>
      <c r="EHG17" s="19"/>
      <c r="EHH17" s="19"/>
      <c r="EHI17" s="19"/>
      <c r="EHJ17" s="19"/>
      <c r="EHK17" s="19"/>
      <c r="EHL17" s="19"/>
      <c r="EHM17" s="19"/>
      <c r="EHN17" s="19"/>
      <c r="EHO17" s="19"/>
      <c r="EHP17" s="19"/>
      <c r="EHQ17" s="19"/>
      <c r="EHR17" s="19"/>
      <c r="EHS17" s="19"/>
      <c r="EHT17" s="19"/>
      <c r="EHU17" s="19"/>
      <c r="EHV17" s="19"/>
      <c r="EHW17" s="19"/>
      <c r="EHX17" s="19"/>
      <c r="EHY17" s="19"/>
      <c r="EHZ17" s="19"/>
      <c r="EIA17" s="19"/>
      <c r="EIB17" s="19"/>
      <c r="EIC17" s="19"/>
      <c r="EID17" s="19"/>
      <c r="EIE17" s="19"/>
      <c r="EIF17" s="19"/>
      <c r="EIG17" s="19"/>
      <c r="EIH17" s="19"/>
      <c r="EII17" s="19"/>
      <c r="EIJ17" s="19"/>
      <c r="EIK17" s="19"/>
      <c r="EIL17" s="19"/>
      <c r="EIM17" s="19"/>
      <c r="EIN17" s="19"/>
      <c r="EIO17" s="19"/>
      <c r="EIP17" s="19"/>
      <c r="EIQ17" s="19"/>
      <c r="EIR17" s="19"/>
      <c r="EIS17" s="19"/>
      <c r="EIT17" s="19"/>
      <c r="EIU17" s="19"/>
      <c r="EIV17" s="19"/>
      <c r="EIW17" s="19"/>
      <c r="EIX17" s="19"/>
      <c r="EIY17" s="19"/>
      <c r="EIZ17" s="19"/>
      <c r="EJA17" s="19"/>
      <c r="EJB17" s="19"/>
      <c r="EJC17" s="19"/>
      <c r="EJD17" s="19"/>
      <c r="EJE17" s="19"/>
      <c r="EJF17" s="19"/>
      <c r="EJG17" s="19"/>
      <c r="EJH17" s="19"/>
      <c r="EJI17" s="19"/>
      <c r="EJJ17" s="19"/>
      <c r="EJK17" s="19"/>
      <c r="EJL17" s="19"/>
      <c r="EJM17" s="19"/>
      <c r="EJN17" s="19"/>
      <c r="EJO17" s="19"/>
      <c r="EJP17" s="19"/>
      <c r="EJQ17" s="19"/>
      <c r="EJR17" s="19"/>
      <c r="EJS17" s="19"/>
      <c r="EJT17" s="19"/>
      <c r="EJU17" s="19"/>
      <c r="EJV17" s="19"/>
      <c r="EJW17" s="19"/>
      <c r="EJX17" s="19"/>
      <c r="EJY17" s="19"/>
      <c r="EJZ17" s="19"/>
      <c r="EKA17" s="19"/>
      <c r="EKB17" s="19"/>
      <c r="EKC17" s="19"/>
      <c r="EKD17" s="19"/>
      <c r="EKE17" s="19"/>
      <c r="EKF17" s="19"/>
      <c r="EKG17" s="19"/>
      <c r="EKH17" s="19"/>
      <c r="EKI17" s="19"/>
      <c r="EKJ17" s="19"/>
      <c r="EKK17" s="19"/>
      <c r="EKL17" s="19"/>
      <c r="EKM17" s="19"/>
      <c r="EKN17" s="19"/>
      <c r="EKO17" s="19"/>
      <c r="EKP17" s="19"/>
      <c r="EKQ17" s="19"/>
      <c r="EKR17" s="19"/>
      <c r="EKS17" s="19"/>
      <c r="EKT17" s="19"/>
      <c r="EKU17" s="19"/>
      <c r="EKV17" s="19"/>
      <c r="EKW17" s="19"/>
      <c r="EKX17" s="19"/>
      <c r="EKY17" s="19"/>
      <c r="EKZ17" s="19"/>
      <c r="ELA17" s="19"/>
      <c r="ELB17" s="19"/>
      <c r="ELC17" s="19"/>
      <c r="ELD17" s="19"/>
      <c r="ELE17" s="19"/>
      <c r="ELF17" s="19"/>
      <c r="ELG17" s="19"/>
      <c r="ELH17" s="19"/>
      <c r="ELI17" s="19"/>
      <c r="ELJ17" s="19"/>
      <c r="ELK17" s="19"/>
      <c r="ELL17" s="19"/>
      <c r="ELM17" s="19"/>
      <c r="ELN17" s="19"/>
      <c r="ELO17" s="19"/>
      <c r="ELP17" s="19"/>
      <c r="ELQ17" s="19"/>
      <c r="ELR17" s="19"/>
      <c r="ELS17" s="19"/>
      <c r="ELT17" s="19"/>
      <c r="ELU17" s="19"/>
      <c r="ELV17" s="19"/>
      <c r="ELW17" s="19"/>
      <c r="ELX17" s="19"/>
      <c r="ELY17" s="19"/>
      <c r="ELZ17" s="19"/>
      <c r="EMA17" s="19"/>
      <c r="EMB17" s="19"/>
      <c r="EMC17" s="19"/>
      <c r="EMD17" s="19"/>
      <c r="EME17" s="19"/>
      <c r="EMF17" s="19"/>
      <c r="EMG17" s="19"/>
      <c r="EMH17" s="19"/>
      <c r="EMI17" s="19"/>
      <c r="EMJ17" s="19"/>
      <c r="EMK17" s="19"/>
      <c r="EML17" s="19"/>
      <c r="EMM17" s="19"/>
      <c r="EMN17" s="19"/>
      <c r="EMO17" s="19"/>
      <c r="EMP17" s="19"/>
      <c r="EMQ17" s="19"/>
      <c r="EMR17" s="19"/>
      <c r="EMS17" s="19"/>
      <c r="EMT17" s="19"/>
      <c r="EMU17" s="19"/>
      <c r="EMV17" s="19"/>
      <c r="EMW17" s="19"/>
      <c r="EMX17" s="19"/>
      <c r="EMY17" s="19"/>
      <c r="EMZ17" s="19"/>
      <c r="ENA17" s="19"/>
      <c r="ENB17" s="19"/>
      <c r="ENC17" s="19"/>
      <c r="END17" s="19"/>
      <c r="ENE17" s="19"/>
      <c r="ENF17" s="19"/>
      <c r="ENG17" s="19"/>
      <c r="ENH17" s="19"/>
      <c r="ENI17" s="19"/>
      <c r="ENJ17" s="19"/>
      <c r="ENK17" s="19"/>
      <c r="ENL17" s="19"/>
      <c r="ENM17" s="19"/>
      <c r="ENN17" s="19"/>
      <c r="ENO17" s="19"/>
      <c r="ENP17" s="19"/>
      <c r="ENQ17" s="19"/>
      <c r="ENR17" s="19"/>
      <c r="ENS17" s="19"/>
      <c r="ENT17" s="19"/>
      <c r="ENU17" s="19"/>
      <c r="ENV17" s="19"/>
      <c r="ENW17" s="19"/>
      <c r="ENX17" s="19"/>
      <c r="ENY17" s="19"/>
      <c r="ENZ17" s="19"/>
      <c r="EOA17" s="19"/>
      <c r="EOB17" s="19"/>
      <c r="EOC17" s="19"/>
      <c r="EOD17" s="19"/>
      <c r="EOE17" s="19"/>
      <c r="EOF17" s="19"/>
      <c r="EOG17" s="19"/>
      <c r="EOH17" s="19"/>
      <c r="EOI17" s="19"/>
      <c r="EOJ17" s="19"/>
      <c r="EOK17" s="19"/>
      <c r="EOL17" s="19"/>
      <c r="EOM17" s="19"/>
      <c r="EON17" s="19"/>
      <c r="EOO17" s="19"/>
      <c r="EOP17" s="19"/>
      <c r="EOQ17" s="19"/>
      <c r="EOR17" s="19"/>
      <c r="EOS17" s="19"/>
      <c r="EOT17" s="19"/>
      <c r="EOU17" s="19"/>
      <c r="EOV17" s="19"/>
      <c r="EOW17" s="19"/>
      <c r="EOX17" s="19"/>
      <c r="EOY17" s="19"/>
      <c r="EOZ17" s="19"/>
      <c r="EPA17" s="19"/>
      <c r="EPB17" s="19"/>
      <c r="EPC17" s="19"/>
      <c r="EPD17" s="19"/>
      <c r="EPE17" s="19"/>
      <c r="EPF17" s="19"/>
      <c r="EPG17" s="19"/>
      <c r="EPH17" s="19"/>
      <c r="EPI17" s="19"/>
      <c r="EPJ17" s="19"/>
      <c r="EPK17" s="19"/>
      <c r="EPL17" s="19"/>
      <c r="EPM17" s="19"/>
      <c r="EPN17" s="19"/>
      <c r="EPO17" s="19"/>
      <c r="EPP17" s="19"/>
      <c r="EPQ17" s="19"/>
      <c r="EPR17" s="19"/>
      <c r="EPS17" s="19"/>
      <c r="EPT17" s="19"/>
      <c r="EPU17" s="19"/>
      <c r="EPV17" s="19"/>
      <c r="EPW17" s="19"/>
      <c r="EPX17" s="19"/>
      <c r="EPY17" s="19"/>
      <c r="EPZ17" s="19"/>
      <c r="EQA17" s="19"/>
      <c r="EQB17" s="19"/>
      <c r="EQC17" s="19"/>
      <c r="EQD17" s="19"/>
      <c r="EQE17" s="19"/>
      <c r="EQF17" s="19"/>
      <c r="EQG17" s="19"/>
      <c r="EQH17" s="19"/>
      <c r="EQI17" s="19"/>
      <c r="EQJ17" s="19"/>
      <c r="EQK17" s="19"/>
      <c r="EQL17" s="19"/>
      <c r="EQM17" s="19"/>
      <c r="EQN17" s="19"/>
      <c r="EQO17" s="19"/>
      <c r="EQP17" s="19"/>
      <c r="EQQ17" s="19"/>
      <c r="EQR17" s="19"/>
      <c r="EQS17" s="19"/>
      <c r="EQT17" s="19"/>
      <c r="EQU17" s="19"/>
      <c r="EQV17" s="19"/>
      <c r="EQW17" s="19"/>
      <c r="EQX17" s="19"/>
      <c r="EQY17" s="19"/>
      <c r="EQZ17" s="19"/>
      <c r="ERA17" s="19"/>
      <c r="ERB17" s="19"/>
      <c r="ERC17" s="19"/>
      <c r="ERD17" s="19"/>
      <c r="ERE17" s="19"/>
      <c r="ERF17" s="19"/>
      <c r="ERG17" s="19"/>
      <c r="ERH17" s="19"/>
      <c r="ERI17" s="19"/>
      <c r="ERJ17" s="19"/>
      <c r="ERK17" s="19"/>
      <c r="ERL17" s="19"/>
      <c r="ERM17" s="19"/>
      <c r="ERN17" s="19"/>
      <c r="ERO17" s="19"/>
      <c r="ERP17" s="19"/>
      <c r="ERQ17" s="19"/>
      <c r="ERR17" s="19"/>
      <c r="ERS17" s="19"/>
      <c r="ERT17" s="19"/>
      <c r="ERU17" s="19"/>
      <c r="ERV17" s="19"/>
      <c r="ERW17" s="19"/>
      <c r="ERX17" s="19"/>
      <c r="ERY17" s="19"/>
      <c r="ERZ17" s="19"/>
      <c r="ESA17" s="19"/>
      <c r="ESB17" s="19"/>
      <c r="ESC17" s="19"/>
      <c r="ESD17" s="19"/>
      <c r="ESE17" s="19"/>
      <c r="ESF17" s="19"/>
      <c r="ESG17" s="19"/>
      <c r="ESH17" s="19"/>
      <c r="ESI17" s="19"/>
      <c r="ESJ17" s="19"/>
      <c r="ESK17" s="19"/>
      <c r="ESL17" s="19"/>
      <c r="ESM17" s="19"/>
      <c r="ESN17" s="19"/>
      <c r="ESO17" s="19"/>
      <c r="ESP17" s="19"/>
      <c r="ESQ17" s="19"/>
      <c r="ESR17" s="19"/>
      <c r="ESS17" s="19"/>
      <c r="EST17" s="19"/>
      <c r="ESU17" s="19"/>
      <c r="ESV17" s="19"/>
      <c r="ESW17" s="19"/>
      <c r="ESX17" s="19"/>
      <c r="ESY17" s="19"/>
      <c r="ESZ17" s="19"/>
      <c r="ETA17" s="19"/>
      <c r="ETB17" s="19"/>
      <c r="ETC17" s="19"/>
      <c r="ETD17" s="19"/>
      <c r="ETE17" s="19"/>
      <c r="ETF17" s="19"/>
      <c r="ETG17" s="19"/>
      <c r="ETH17" s="19"/>
      <c r="ETI17" s="19"/>
      <c r="ETJ17" s="19"/>
      <c r="ETK17" s="19"/>
      <c r="ETL17" s="19"/>
      <c r="ETM17" s="19"/>
      <c r="ETN17" s="19"/>
      <c r="ETO17" s="19"/>
      <c r="ETP17" s="19"/>
      <c r="ETQ17" s="19"/>
      <c r="ETR17" s="19"/>
      <c r="ETS17" s="19"/>
      <c r="ETT17" s="19"/>
      <c r="ETU17" s="19"/>
      <c r="ETV17" s="19"/>
      <c r="ETW17" s="19"/>
      <c r="ETX17" s="19"/>
      <c r="ETY17" s="19"/>
      <c r="ETZ17" s="19"/>
      <c r="EUA17" s="19"/>
      <c r="EUB17" s="19"/>
      <c r="EUC17" s="19"/>
      <c r="EUD17" s="19"/>
      <c r="EUE17" s="19"/>
      <c r="EUF17" s="19"/>
      <c r="EUG17" s="19"/>
      <c r="EUH17" s="19"/>
      <c r="EUI17" s="19"/>
      <c r="EUJ17" s="19"/>
      <c r="EUK17" s="19"/>
      <c r="EUL17" s="19"/>
      <c r="EUM17" s="19"/>
      <c r="EUN17" s="19"/>
      <c r="EUO17" s="19"/>
      <c r="EUP17" s="19"/>
      <c r="EUQ17" s="19"/>
      <c r="EUR17" s="19"/>
      <c r="EUS17" s="19"/>
      <c r="EUT17" s="19"/>
      <c r="EUU17" s="19"/>
      <c r="EUV17" s="19"/>
      <c r="EUW17" s="19"/>
      <c r="EUX17" s="19"/>
      <c r="EUY17" s="19"/>
      <c r="EUZ17" s="19"/>
      <c r="EVA17" s="19"/>
      <c r="EVB17" s="19"/>
      <c r="EVC17" s="19"/>
      <c r="EVD17" s="19"/>
      <c r="EVE17" s="19"/>
      <c r="EVF17" s="19"/>
      <c r="EVG17" s="19"/>
      <c r="EVH17" s="19"/>
      <c r="EVI17" s="19"/>
      <c r="EVJ17" s="19"/>
      <c r="EVK17" s="19"/>
      <c r="EVL17" s="19"/>
      <c r="EVM17" s="19"/>
      <c r="EVN17" s="19"/>
      <c r="EVO17" s="19"/>
      <c r="EVP17" s="19"/>
      <c r="EVQ17" s="19"/>
      <c r="EVR17" s="19"/>
      <c r="EVS17" s="19"/>
      <c r="EVT17" s="19"/>
      <c r="EVU17" s="19"/>
      <c r="EVV17" s="19"/>
      <c r="EVW17" s="19"/>
      <c r="EVX17" s="19"/>
      <c r="EVY17" s="19"/>
      <c r="EVZ17" s="19"/>
      <c r="EWA17" s="19"/>
      <c r="EWB17" s="19"/>
      <c r="EWC17" s="19"/>
      <c r="EWD17" s="19"/>
      <c r="EWE17" s="19"/>
      <c r="EWF17" s="19"/>
      <c r="EWG17" s="19"/>
      <c r="EWH17" s="19"/>
      <c r="EWI17" s="19"/>
      <c r="EWJ17" s="19"/>
      <c r="EWK17" s="19"/>
      <c r="EWL17" s="19"/>
      <c r="EWM17" s="19"/>
      <c r="EWN17" s="19"/>
      <c r="EWO17" s="19"/>
      <c r="EWP17" s="19"/>
      <c r="EWQ17" s="19"/>
      <c r="EWR17" s="19"/>
      <c r="EWS17" s="19"/>
      <c r="EWT17" s="19"/>
      <c r="EWU17" s="19"/>
      <c r="EWV17" s="19"/>
      <c r="EWW17" s="19"/>
      <c r="EWX17" s="19"/>
      <c r="EWY17" s="19"/>
      <c r="EWZ17" s="19"/>
      <c r="EXA17" s="19"/>
      <c r="EXB17" s="19"/>
      <c r="EXC17" s="19"/>
      <c r="EXD17" s="19"/>
      <c r="EXE17" s="19"/>
      <c r="EXF17" s="19"/>
      <c r="EXG17" s="19"/>
      <c r="EXH17" s="19"/>
      <c r="EXI17" s="19"/>
      <c r="EXJ17" s="19"/>
      <c r="EXK17" s="19"/>
      <c r="EXL17" s="19"/>
      <c r="EXM17" s="19"/>
      <c r="EXN17" s="19"/>
      <c r="EXO17" s="19"/>
      <c r="EXP17" s="19"/>
      <c r="EXQ17" s="19"/>
      <c r="EXR17" s="19"/>
      <c r="EXS17" s="19"/>
      <c r="EXT17" s="19"/>
      <c r="EXU17" s="19"/>
      <c r="EXV17" s="19"/>
      <c r="EXW17" s="19"/>
      <c r="EXX17" s="19"/>
      <c r="EXY17" s="19"/>
      <c r="EXZ17" s="19"/>
      <c r="EYA17" s="19"/>
      <c r="EYB17" s="19"/>
      <c r="EYC17" s="19"/>
      <c r="EYD17" s="19"/>
      <c r="EYE17" s="19"/>
      <c r="EYF17" s="19"/>
      <c r="EYG17" s="19"/>
      <c r="EYH17" s="19"/>
      <c r="EYI17" s="19"/>
      <c r="EYJ17" s="19"/>
      <c r="EYK17" s="19"/>
      <c r="EYL17" s="19"/>
      <c r="EYM17" s="19"/>
      <c r="EYN17" s="19"/>
      <c r="EYO17" s="19"/>
      <c r="EYP17" s="19"/>
      <c r="EYQ17" s="19"/>
      <c r="EYR17" s="19"/>
      <c r="EYS17" s="19"/>
      <c r="EYT17" s="19"/>
      <c r="EYU17" s="19"/>
      <c r="EYV17" s="19"/>
      <c r="EYW17" s="19"/>
      <c r="EYX17" s="19"/>
      <c r="EYY17" s="19"/>
      <c r="EYZ17" s="19"/>
      <c r="EZA17" s="19"/>
      <c r="EZB17" s="19"/>
      <c r="EZC17" s="19"/>
      <c r="EZD17" s="19"/>
      <c r="EZE17" s="19"/>
      <c r="EZF17" s="19"/>
      <c r="EZG17" s="19"/>
      <c r="EZH17" s="19"/>
      <c r="EZI17" s="19"/>
      <c r="EZJ17" s="19"/>
      <c r="EZK17" s="19"/>
      <c r="EZL17" s="19"/>
      <c r="EZM17" s="19"/>
      <c r="EZN17" s="19"/>
      <c r="EZO17" s="19"/>
      <c r="EZP17" s="19"/>
      <c r="EZQ17" s="19"/>
      <c r="EZR17" s="19"/>
      <c r="EZS17" s="19"/>
      <c r="EZT17" s="19"/>
      <c r="EZU17" s="19"/>
      <c r="EZV17" s="19"/>
      <c r="EZW17" s="19"/>
      <c r="EZX17" s="19"/>
      <c r="EZY17" s="19"/>
      <c r="EZZ17" s="19"/>
      <c r="FAA17" s="19"/>
      <c r="FAB17" s="19"/>
      <c r="FAC17" s="19"/>
      <c r="FAD17" s="19"/>
      <c r="FAE17" s="19"/>
      <c r="FAF17" s="19"/>
      <c r="FAG17" s="19"/>
      <c r="FAH17" s="19"/>
      <c r="FAI17" s="19"/>
      <c r="FAJ17" s="19"/>
      <c r="FAK17" s="19"/>
      <c r="FAL17" s="19"/>
      <c r="FAM17" s="19"/>
      <c r="FAN17" s="19"/>
      <c r="FAO17" s="19"/>
      <c r="FAP17" s="19"/>
      <c r="FAQ17" s="19"/>
      <c r="FAR17" s="19"/>
      <c r="FAS17" s="19"/>
      <c r="FAT17" s="19"/>
      <c r="FAU17" s="19"/>
      <c r="FAV17" s="19"/>
      <c r="FAW17" s="19"/>
      <c r="FAX17" s="19"/>
      <c r="FAY17" s="19"/>
      <c r="FAZ17" s="19"/>
      <c r="FBA17" s="19"/>
      <c r="FBB17" s="19"/>
      <c r="FBC17" s="19"/>
      <c r="FBD17" s="19"/>
      <c r="FBE17" s="19"/>
      <c r="FBF17" s="19"/>
      <c r="FBG17" s="19"/>
      <c r="FBH17" s="19"/>
      <c r="FBI17" s="19"/>
      <c r="FBJ17" s="19"/>
      <c r="FBK17" s="19"/>
      <c r="FBL17" s="19"/>
      <c r="FBM17" s="19"/>
      <c r="FBN17" s="19"/>
      <c r="FBO17" s="19"/>
      <c r="FBP17" s="19"/>
      <c r="FBQ17" s="19"/>
      <c r="FBR17" s="19"/>
      <c r="FBS17" s="19"/>
      <c r="FBT17" s="19"/>
      <c r="FBU17" s="19"/>
      <c r="FBV17" s="19"/>
      <c r="FBW17" s="19"/>
      <c r="FBX17" s="19"/>
      <c r="FBY17" s="19"/>
      <c r="FBZ17" s="19"/>
      <c r="FCA17" s="19"/>
      <c r="FCB17" s="19"/>
      <c r="FCC17" s="19"/>
      <c r="FCD17" s="19"/>
      <c r="FCE17" s="19"/>
      <c r="FCF17" s="19"/>
      <c r="FCG17" s="19"/>
      <c r="FCH17" s="19"/>
      <c r="FCI17" s="19"/>
      <c r="FCJ17" s="19"/>
      <c r="FCK17" s="19"/>
      <c r="FCL17" s="19"/>
      <c r="FCM17" s="19"/>
      <c r="FCN17" s="19"/>
      <c r="FCO17" s="19"/>
      <c r="FCP17" s="19"/>
      <c r="FCQ17" s="19"/>
      <c r="FCR17" s="19"/>
      <c r="FCS17" s="19"/>
      <c r="FCT17" s="19"/>
      <c r="FCU17" s="19"/>
      <c r="FCV17" s="19"/>
      <c r="FCW17" s="19"/>
      <c r="FCX17" s="19"/>
      <c r="FCY17" s="19"/>
      <c r="FCZ17" s="19"/>
      <c r="FDA17" s="19"/>
      <c r="FDB17" s="19"/>
      <c r="FDC17" s="19"/>
      <c r="FDD17" s="19"/>
      <c r="FDE17" s="19"/>
      <c r="FDF17" s="19"/>
      <c r="FDG17" s="19"/>
      <c r="FDH17" s="19"/>
      <c r="FDI17" s="19"/>
      <c r="FDJ17" s="19"/>
      <c r="FDK17" s="19"/>
      <c r="FDL17" s="19"/>
      <c r="FDM17" s="19"/>
      <c r="FDN17" s="19"/>
      <c r="FDO17" s="19"/>
      <c r="FDP17" s="19"/>
      <c r="FDQ17" s="19"/>
      <c r="FDR17" s="19"/>
      <c r="FDS17" s="19"/>
      <c r="FDT17" s="19"/>
      <c r="FDU17" s="19"/>
      <c r="FDV17" s="19"/>
      <c r="FDW17" s="19"/>
      <c r="FDX17" s="19"/>
      <c r="FDY17" s="19"/>
      <c r="FDZ17" s="19"/>
      <c r="FEA17" s="19"/>
      <c r="FEB17" s="19"/>
      <c r="FEC17" s="19"/>
      <c r="FED17" s="19"/>
      <c r="FEE17" s="19"/>
      <c r="FEF17" s="19"/>
      <c r="FEG17" s="19"/>
      <c r="FEH17" s="19"/>
      <c r="FEI17" s="19"/>
      <c r="FEJ17" s="19"/>
      <c r="FEK17" s="19"/>
      <c r="FEL17" s="19"/>
      <c r="FEM17" s="19"/>
      <c r="FEN17" s="19"/>
      <c r="FEO17" s="19"/>
      <c r="FEP17" s="19"/>
      <c r="FEQ17" s="19"/>
      <c r="FER17" s="19"/>
      <c r="FES17" s="19"/>
      <c r="FET17" s="19"/>
      <c r="FEU17" s="19"/>
      <c r="FEV17" s="19"/>
      <c r="FEW17" s="19"/>
      <c r="FEX17" s="19"/>
      <c r="FEY17" s="19"/>
      <c r="FEZ17" s="19"/>
      <c r="FFA17" s="19"/>
      <c r="FFB17" s="19"/>
      <c r="FFC17" s="19"/>
      <c r="FFD17" s="19"/>
      <c r="FFE17" s="19"/>
      <c r="FFF17" s="19"/>
      <c r="FFG17" s="19"/>
      <c r="FFH17" s="19"/>
      <c r="FFI17" s="19"/>
      <c r="FFJ17" s="19"/>
      <c r="FFK17" s="19"/>
      <c r="FFL17" s="19"/>
      <c r="FFM17" s="19"/>
      <c r="FFN17" s="19"/>
      <c r="FFO17" s="19"/>
      <c r="FFP17" s="19"/>
      <c r="FFQ17" s="19"/>
      <c r="FFR17" s="19"/>
      <c r="FFS17" s="19"/>
      <c r="FFT17" s="19"/>
      <c r="FFU17" s="19"/>
      <c r="FFV17" s="19"/>
      <c r="FFW17" s="19"/>
      <c r="FFX17" s="19"/>
      <c r="FFY17" s="19"/>
      <c r="FFZ17" s="19"/>
      <c r="FGA17" s="19"/>
      <c r="FGB17" s="19"/>
      <c r="FGC17" s="19"/>
      <c r="FGD17" s="19"/>
      <c r="FGE17" s="19"/>
      <c r="FGF17" s="19"/>
      <c r="FGG17" s="19"/>
      <c r="FGH17" s="19"/>
      <c r="FGI17" s="19"/>
      <c r="FGJ17" s="19"/>
      <c r="FGK17" s="19"/>
      <c r="FGL17" s="19"/>
      <c r="FGM17" s="19"/>
      <c r="FGN17" s="19"/>
      <c r="FGO17" s="19"/>
      <c r="FGP17" s="19"/>
      <c r="FGQ17" s="19"/>
      <c r="FGR17" s="19"/>
      <c r="FGS17" s="19"/>
      <c r="FGT17" s="19"/>
      <c r="FGU17" s="19"/>
      <c r="FGV17" s="19"/>
      <c r="FGW17" s="19"/>
      <c r="FGX17" s="19"/>
      <c r="FGY17" s="19"/>
      <c r="FGZ17" s="19"/>
      <c r="FHA17" s="19"/>
      <c r="FHB17" s="19"/>
      <c r="FHC17" s="19"/>
      <c r="FHD17" s="19"/>
      <c r="FHE17" s="19"/>
      <c r="FHF17" s="19"/>
      <c r="FHG17" s="19"/>
      <c r="FHH17" s="19"/>
      <c r="FHI17" s="19"/>
      <c r="FHJ17" s="19"/>
      <c r="FHK17" s="19"/>
      <c r="FHL17" s="19"/>
      <c r="FHM17" s="19"/>
      <c r="FHN17" s="19"/>
      <c r="FHO17" s="19"/>
      <c r="FHP17" s="19"/>
      <c r="FHQ17" s="19"/>
      <c r="FHR17" s="19"/>
      <c r="FHS17" s="19"/>
      <c r="FHT17" s="19"/>
      <c r="FHU17" s="19"/>
      <c r="FHV17" s="19"/>
      <c r="FHW17" s="19"/>
      <c r="FHX17" s="19"/>
      <c r="FHY17" s="19"/>
      <c r="FHZ17" s="19"/>
      <c r="FIA17" s="19"/>
      <c r="FIB17" s="19"/>
      <c r="FIC17" s="19"/>
      <c r="FID17" s="19"/>
      <c r="FIE17" s="19"/>
      <c r="FIF17" s="19"/>
      <c r="FIG17" s="19"/>
      <c r="FIH17" s="19"/>
      <c r="FII17" s="19"/>
      <c r="FIJ17" s="19"/>
      <c r="FIK17" s="19"/>
      <c r="FIL17" s="19"/>
      <c r="FIM17" s="19"/>
      <c r="FIN17" s="19"/>
      <c r="FIO17" s="19"/>
      <c r="FIP17" s="19"/>
      <c r="FIQ17" s="19"/>
      <c r="FIR17" s="19"/>
      <c r="FIS17" s="19"/>
      <c r="FIT17" s="19"/>
      <c r="FIU17" s="19"/>
      <c r="FIV17" s="19"/>
      <c r="FIW17" s="19"/>
      <c r="FIX17" s="19"/>
      <c r="FIY17" s="19"/>
      <c r="FIZ17" s="19"/>
      <c r="FJA17" s="19"/>
      <c r="FJB17" s="19"/>
      <c r="FJC17" s="19"/>
      <c r="FJD17" s="19"/>
      <c r="FJE17" s="19"/>
      <c r="FJF17" s="19"/>
      <c r="FJG17" s="19"/>
      <c r="FJH17" s="19"/>
      <c r="FJI17" s="19"/>
      <c r="FJJ17" s="19"/>
      <c r="FJK17" s="19"/>
      <c r="FJL17" s="19"/>
      <c r="FJM17" s="19"/>
      <c r="FJN17" s="19"/>
      <c r="FJO17" s="19"/>
      <c r="FJP17" s="19"/>
      <c r="FJQ17" s="19"/>
      <c r="FJR17" s="19"/>
      <c r="FJS17" s="19"/>
      <c r="FJT17" s="19"/>
      <c r="FJU17" s="19"/>
      <c r="FJV17" s="19"/>
      <c r="FJW17" s="19"/>
      <c r="FJX17" s="19"/>
      <c r="FJY17" s="19"/>
      <c r="FJZ17" s="19"/>
      <c r="FKA17" s="19"/>
      <c r="FKB17" s="19"/>
      <c r="FKC17" s="19"/>
      <c r="FKD17" s="19"/>
      <c r="FKE17" s="19"/>
      <c r="FKF17" s="19"/>
      <c r="FKG17" s="19"/>
      <c r="FKH17" s="19"/>
      <c r="FKI17" s="19"/>
      <c r="FKJ17" s="19"/>
      <c r="FKK17" s="19"/>
      <c r="FKL17" s="19"/>
      <c r="FKM17" s="19"/>
      <c r="FKN17" s="19"/>
      <c r="FKO17" s="19"/>
      <c r="FKP17" s="19"/>
      <c r="FKQ17" s="19"/>
      <c r="FKR17" s="19"/>
      <c r="FKS17" s="19"/>
      <c r="FKT17" s="19"/>
      <c r="FKU17" s="19"/>
      <c r="FKV17" s="19"/>
      <c r="FKW17" s="19"/>
      <c r="FKX17" s="19"/>
      <c r="FKY17" s="19"/>
      <c r="FKZ17" s="19"/>
      <c r="FLA17" s="19"/>
      <c r="FLB17" s="19"/>
      <c r="FLC17" s="19"/>
      <c r="FLD17" s="19"/>
      <c r="FLE17" s="19"/>
      <c r="FLF17" s="19"/>
      <c r="FLG17" s="19"/>
      <c r="FLH17" s="19"/>
      <c r="FLI17" s="19"/>
      <c r="FLJ17" s="19"/>
      <c r="FLK17" s="19"/>
      <c r="FLL17" s="19"/>
      <c r="FLM17" s="19"/>
      <c r="FLN17" s="19"/>
      <c r="FLO17" s="19"/>
      <c r="FLP17" s="19"/>
      <c r="FLQ17" s="19"/>
      <c r="FLR17" s="19"/>
      <c r="FLS17" s="19"/>
      <c r="FLT17" s="19"/>
      <c r="FLU17" s="19"/>
      <c r="FLV17" s="19"/>
      <c r="FLW17" s="19"/>
      <c r="FLX17" s="19"/>
      <c r="FLY17" s="19"/>
      <c r="FLZ17" s="19"/>
      <c r="FMA17" s="19"/>
      <c r="FMB17" s="19"/>
      <c r="FMC17" s="19"/>
      <c r="FMD17" s="19"/>
      <c r="FME17" s="19"/>
      <c r="FMF17" s="19"/>
      <c r="FMG17" s="19"/>
      <c r="FMH17" s="19"/>
      <c r="FMI17" s="19"/>
      <c r="FMJ17" s="19"/>
      <c r="FMK17" s="19"/>
      <c r="FML17" s="19"/>
      <c r="FMM17" s="19"/>
      <c r="FMN17" s="19"/>
      <c r="FMO17" s="19"/>
      <c r="FMP17" s="19"/>
      <c r="FMQ17" s="19"/>
      <c r="FMR17" s="19"/>
      <c r="FMS17" s="19"/>
      <c r="FMT17" s="19"/>
      <c r="FMU17" s="19"/>
      <c r="FMV17" s="19"/>
      <c r="FMW17" s="19"/>
      <c r="FMX17" s="19"/>
      <c r="FMY17" s="19"/>
      <c r="FMZ17" s="19"/>
      <c r="FNA17" s="19"/>
      <c r="FNB17" s="19"/>
      <c r="FNC17" s="19"/>
      <c r="FND17" s="19"/>
      <c r="FNE17" s="19"/>
      <c r="FNF17" s="19"/>
      <c r="FNG17" s="19"/>
      <c r="FNH17" s="19"/>
      <c r="FNI17" s="19"/>
      <c r="FNJ17" s="19"/>
      <c r="FNK17" s="19"/>
      <c r="FNL17" s="19"/>
      <c r="FNM17" s="19"/>
      <c r="FNN17" s="19"/>
      <c r="FNO17" s="19"/>
      <c r="FNP17" s="19"/>
      <c r="FNQ17" s="19"/>
      <c r="FNR17" s="19"/>
      <c r="FNS17" s="19"/>
      <c r="FNT17" s="19"/>
      <c r="FNU17" s="19"/>
      <c r="FNV17" s="19"/>
      <c r="FNW17" s="19"/>
      <c r="FNX17" s="19"/>
      <c r="FNY17" s="19"/>
      <c r="FNZ17" s="19"/>
      <c r="FOA17" s="19"/>
      <c r="FOB17" s="19"/>
      <c r="FOC17" s="19"/>
      <c r="FOD17" s="19"/>
      <c r="FOE17" s="19"/>
      <c r="FOF17" s="19"/>
      <c r="FOG17" s="19"/>
      <c r="FOH17" s="19"/>
      <c r="FOI17" s="19"/>
      <c r="FOJ17" s="19"/>
      <c r="FOK17" s="19"/>
      <c r="FOL17" s="19"/>
      <c r="FOM17" s="19"/>
      <c r="FON17" s="19"/>
      <c r="FOO17" s="19"/>
      <c r="FOP17" s="19"/>
      <c r="FOQ17" s="19"/>
      <c r="FOR17" s="19"/>
      <c r="FOS17" s="19"/>
      <c r="FOT17" s="19"/>
      <c r="FOU17" s="19"/>
      <c r="FOV17" s="19"/>
      <c r="FOW17" s="19"/>
      <c r="FOX17" s="19"/>
      <c r="FOY17" s="19"/>
      <c r="FOZ17" s="19"/>
      <c r="FPA17" s="19"/>
      <c r="FPB17" s="19"/>
      <c r="FPC17" s="19"/>
      <c r="FPD17" s="19"/>
      <c r="FPE17" s="19"/>
      <c r="FPF17" s="19"/>
      <c r="FPG17" s="19"/>
      <c r="FPH17" s="19"/>
      <c r="FPI17" s="19"/>
      <c r="FPJ17" s="19"/>
      <c r="FPK17" s="19"/>
      <c r="FPL17" s="19"/>
      <c r="FPM17" s="19"/>
      <c r="FPN17" s="19"/>
      <c r="FPO17" s="19"/>
      <c r="FPP17" s="19"/>
      <c r="FPQ17" s="19"/>
      <c r="FPR17" s="19"/>
      <c r="FPS17" s="19"/>
      <c r="FPT17" s="19"/>
      <c r="FPU17" s="19"/>
      <c r="FPV17" s="19"/>
      <c r="FPW17" s="19"/>
      <c r="FPX17" s="19"/>
      <c r="FPY17" s="19"/>
      <c r="FPZ17" s="19"/>
      <c r="FQA17" s="19"/>
      <c r="FQB17" s="19"/>
      <c r="FQC17" s="19"/>
      <c r="FQD17" s="19"/>
      <c r="FQE17" s="19"/>
      <c r="FQF17" s="19"/>
      <c r="FQG17" s="19"/>
      <c r="FQH17" s="19"/>
      <c r="FQI17" s="19"/>
      <c r="FQJ17" s="19"/>
      <c r="FQK17" s="19"/>
      <c r="FQL17" s="19"/>
      <c r="FQM17" s="19"/>
      <c r="FQN17" s="19"/>
      <c r="FQO17" s="19"/>
      <c r="FQP17" s="19"/>
      <c r="FQQ17" s="19"/>
      <c r="FQR17" s="19"/>
      <c r="FQS17" s="19"/>
      <c r="FQT17" s="19"/>
      <c r="FQU17" s="19"/>
      <c r="FQV17" s="19"/>
      <c r="FQW17" s="19"/>
      <c r="FQX17" s="19"/>
      <c r="FQY17" s="19"/>
      <c r="FQZ17" s="19"/>
      <c r="FRA17" s="19"/>
      <c r="FRB17" s="19"/>
      <c r="FRC17" s="19"/>
      <c r="FRD17" s="19"/>
      <c r="FRE17" s="19"/>
      <c r="FRF17" s="19"/>
      <c r="FRG17" s="19"/>
      <c r="FRH17" s="19"/>
      <c r="FRI17" s="19"/>
      <c r="FRJ17" s="19"/>
      <c r="FRK17" s="19"/>
      <c r="FRL17" s="19"/>
      <c r="FRM17" s="19"/>
      <c r="FRN17" s="19"/>
      <c r="FRO17" s="19"/>
      <c r="FRP17" s="19"/>
      <c r="FRQ17" s="19"/>
      <c r="FRR17" s="19"/>
      <c r="FRS17" s="19"/>
      <c r="FRT17" s="19"/>
      <c r="FRU17" s="19"/>
      <c r="FRV17" s="19"/>
      <c r="FRW17" s="19"/>
      <c r="FRX17" s="19"/>
      <c r="FRY17" s="19"/>
      <c r="FRZ17" s="19"/>
      <c r="FSA17" s="19"/>
      <c r="FSB17" s="19"/>
      <c r="FSC17" s="19"/>
      <c r="FSD17" s="19"/>
      <c r="FSE17" s="19"/>
      <c r="FSF17" s="19"/>
      <c r="FSG17" s="19"/>
      <c r="FSH17" s="19"/>
      <c r="FSI17" s="19"/>
      <c r="FSJ17" s="19"/>
      <c r="FSK17" s="19"/>
      <c r="FSL17" s="19"/>
      <c r="FSM17" s="19"/>
      <c r="FSN17" s="19"/>
      <c r="FSO17" s="19"/>
      <c r="FSP17" s="19"/>
      <c r="FSQ17" s="19"/>
      <c r="FSR17" s="19"/>
      <c r="FSS17" s="19"/>
      <c r="FST17" s="19"/>
      <c r="FSU17" s="19"/>
      <c r="FSV17" s="19"/>
      <c r="FSW17" s="19"/>
      <c r="FSX17" s="19"/>
      <c r="FSY17" s="19"/>
      <c r="FSZ17" s="19"/>
      <c r="FTA17" s="19"/>
      <c r="FTB17" s="19"/>
      <c r="FTC17" s="19"/>
      <c r="FTD17" s="19"/>
      <c r="FTE17" s="19"/>
      <c r="FTF17" s="19"/>
      <c r="FTG17" s="19"/>
      <c r="FTH17" s="19"/>
      <c r="FTI17" s="19"/>
      <c r="FTJ17" s="19"/>
      <c r="FTK17" s="19"/>
      <c r="FTL17" s="19"/>
      <c r="FTM17" s="19"/>
      <c r="FTN17" s="19"/>
      <c r="FTO17" s="19"/>
      <c r="FTP17" s="19"/>
      <c r="FTQ17" s="19"/>
      <c r="FTR17" s="19"/>
      <c r="FTS17" s="19"/>
      <c r="FTT17" s="19"/>
      <c r="FTU17" s="19"/>
      <c r="FTV17" s="19"/>
      <c r="FTW17" s="19"/>
      <c r="FTX17" s="19"/>
      <c r="FTY17" s="19"/>
      <c r="FTZ17" s="19"/>
      <c r="FUA17" s="19"/>
      <c r="FUB17" s="19"/>
      <c r="FUC17" s="19"/>
      <c r="FUD17" s="19"/>
      <c r="FUE17" s="19"/>
      <c r="FUF17" s="19"/>
      <c r="FUG17" s="19"/>
      <c r="FUH17" s="19"/>
      <c r="FUI17" s="19"/>
      <c r="FUJ17" s="19"/>
      <c r="FUK17" s="19"/>
      <c r="FUL17" s="19"/>
      <c r="FUM17" s="19"/>
      <c r="FUN17" s="19"/>
      <c r="FUO17" s="19"/>
      <c r="FUP17" s="19"/>
      <c r="FUQ17" s="19"/>
      <c r="FUR17" s="19"/>
      <c r="FUS17" s="19"/>
      <c r="FUT17" s="19"/>
      <c r="FUU17" s="19"/>
      <c r="FUV17" s="19"/>
      <c r="FUW17" s="19"/>
      <c r="FUX17" s="19"/>
      <c r="FUY17" s="19"/>
      <c r="FUZ17" s="19"/>
      <c r="FVA17" s="19"/>
      <c r="FVB17" s="19"/>
      <c r="FVC17" s="19"/>
      <c r="FVD17" s="19"/>
      <c r="FVE17" s="19"/>
      <c r="FVF17" s="19"/>
      <c r="FVG17" s="19"/>
      <c r="FVH17" s="19"/>
      <c r="FVI17" s="19"/>
      <c r="FVJ17" s="19"/>
      <c r="FVK17" s="19"/>
      <c r="FVL17" s="19"/>
      <c r="FVM17" s="19"/>
      <c r="FVN17" s="19"/>
      <c r="FVO17" s="19"/>
      <c r="FVP17" s="19"/>
      <c r="FVQ17" s="19"/>
      <c r="FVR17" s="19"/>
      <c r="FVS17" s="19"/>
      <c r="FVT17" s="19"/>
      <c r="FVU17" s="19"/>
      <c r="FVV17" s="19"/>
      <c r="FVW17" s="19"/>
      <c r="FVX17" s="19"/>
      <c r="FVY17" s="19"/>
      <c r="FVZ17" s="19"/>
      <c r="FWA17" s="19"/>
      <c r="FWB17" s="19"/>
      <c r="FWC17" s="19"/>
      <c r="FWD17" s="19"/>
      <c r="FWE17" s="19"/>
      <c r="FWF17" s="19"/>
      <c r="FWG17" s="19"/>
      <c r="FWH17" s="19"/>
      <c r="FWI17" s="19"/>
      <c r="FWJ17" s="19"/>
      <c r="FWK17" s="19"/>
      <c r="FWL17" s="19"/>
      <c r="FWM17" s="19"/>
      <c r="FWN17" s="19"/>
      <c r="FWO17" s="19"/>
      <c r="FWP17" s="19"/>
      <c r="FWQ17" s="19"/>
      <c r="FWR17" s="19"/>
      <c r="FWS17" s="19"/>
      <c r="FWT17" s="19"/>
      <c r="FWU17" s="19"/>
      <c r="FWV17" s="19"/>
      <c r="FWW17" s="19"/>
      <c r="FWX17" s="19"/>
      <c r="FWY17" s="19"/>
      <c r="FWZ17" s="19"/>
      <c r="FXA17" s="19"/>
      <c r="FXB17" s="19"/>
      <c r="FXC17" s="19"/>
      <c r="FXD17" s="19"/>
      <c r="FXE17" s="19"/>
      <c r="FXF17" s="19"/>
      <c r="FXG17" s="19"/>
      <c r="FXH17" s="19"/>
      <c r="FXI17" s="19"/>
      <c r="FXJ17" s="19"/>
      <c r="FXK17" s="19"/>
      <c r="FXL17" s="19"/>
      <c r="FXM17" s="19"/>
      <c r="FXN17" s="19"/>
      <c r="FXO17" s="19"/>
      <c r="FXP17" s="19"/>
      <c r="FXQ17" s="19"/>
      <c r="FXR17" s="19"/>
      <c r="FXS17" s="19"/>
      <c r="FXT17" s="19"/>
      <c r="FXU17" s="19"/>
      <c r="FXV17" s="19"/>
      <c r="FXW17" s="19"/>
      <c r="FXX17" s="19"/>
      <c r="FXY17" s="19"/>
      <c r="FXZ17" s="19"/>
      <c r="FYA17" s="19"/>
      <c r="FYB17" s="19"/>
      <c r="FYC17" s="19"/>
      <c r="FYD17" s="19"/>
      <c r="FYE17" s="19"/>
      <c r="FYF17" s="19"/>
      <c r="FYG17" s="19"/>
      <c r="FYH17" s="19"/>
      <c r="FYI17" s="19"/>
      <c r="FYJ17" s="19"/>
      <c r="FYK17" s="19"/>
      <c r="FYL17" s="19"/>
      <c r="FYM17" s="19"/>
      <c r="FYN17" s="19"/>
      <c r="FYO17" s="19"/>
      <c r="FYP17" s="19"/>
      <c r="FYQ17" s="19"/>
      <c r="FYR17" s="19"/>
      <c r="FYS17" s="19"/>
      <c r="FYT17" s="19"/>
      <c r="FYU17" s="19"/>
      <c r="FYV17" s="19"/>
      <c r="FYW17" s="19"/>
      <c r="FYX17" s="19"/>
      <c r="FYY17" s="19"/>
      <c r="FYZ17" s="19"/>
      <c r="FZA17" s="19"/>
      <c r="FZB17" s="19"/>
      <c r="FZC17" s="19"/>
      <c r="FZD17" s="19"/>
      <c r="FZE17" s="19"/>
      <c r="FZF17" s="19"/>
      <c r="FZG17" s="19"/>
      <c r="FZH17" s="19"/>
      <c r="FZI17" s="19"/>
      <c r="FZJ17" s="19"/>
      <c r="FZK17" s="19"/>
      <c r="FZL17" s="19"/>
      <c r="FZM17" s="19"/>
      <c r="FZN17" s="19"/>
      <c r="FZO17" s="19"/>
      <c r="FZP17" s="19"/>
      <c r="FZQ17" s="19"/>
      <c r="FZR17" s="19"/>
      <c r="FZS17" s="19"/>
      <c r="FZT17" s="19"/>
      <c r="FZU17" s="19"/>
      <c r="FZV17" s="19"/>
      <c r="FZW17" s="19"/>
      <c r="FZX17" s="19"/>
      <c r="FZY17" s="19"/>
      <c r="FZZ17" s="19"/>
      <c r="GAA17" s="19"/>
      <c r="GAB17" s="19"/>
      <c r="GAC17" s="19"/>
      <c r="GAD17" s="19"/>
      <c r="GAE17" s="19"/>
      <c r="GAF17" s="19"/>
      <c r="GAG17" s="19"/>
      <c r="GAH17" s="19"/>
      <c r="GAI17" s="19"/>
      <c r="GAJ17" s="19"/>
      <c r="GAK17" s="19"/>
      <c r="GAL17" s="19"/>
      <c r="GAM17" s="19"/>
      <c r="GAN17" s="19"/>
      <c r="GAO17" s="19"/>
      <c r="GAP17" s="19"/>
      <c r="GAQ17" s="19"/>
      <c r="GAR17" s="19"/>
      <c r="GAS17" s="19"/>
      <c r="GAT17" s="19"/>
      <c r="GAU17" s="19"/>
      <c r="GAV17" s="19"/>
      <c r="GAW17" s="19"/>
      <c r="GAX17" s="19"/>
      <c r="GAY17" s="19"/>
      <c r="GAZ17" s="19"/>
      <c r="GBA17" s="19"/>
      <c r="GBB17" s="19"/>
      <c r="GBC17" s="19"/>
      <c r="GBD17" s="19"/>
      <c r="GBE17" s="19"/>
      <c r="GBF17" s="19"/>
      <c r="GBG17" s="19"/>
      <c r="GBH17" s="19"/>
      <c r="GBI17" s="19"/>
      <c r="GBJ17" s="19"/>
      <c r="GBK17" s="19"/>
      <c r="GBL17" s="19"/>
      <c r="GBM17" s="19"/>
      <c r="GBN17" s="19"/>
      <c r="GBO17" s="19"/>
      <c r="GBP17" s="19"/>
      <c r="GBQ17" s="19"/>
      <c r="GBR17" s="19"/>
      <c r="GBS17" s="19"/>
      <c r="GBT17" s="19"/>
      <c r="GBU17" s="19"/>
      <c r="GBV17" s="19"/>
      <c r="GBW17" s="19"/>
      <c r="GBX17" s="19"/>
      <c r="GBY17" s="19"/>
      <c r="GBZ17" s="19"/>
      <c r="GCA17" s="19"/>
      <c r="GCB17" s="19"/>
      <c r="GCC17" s="19"/>
      <c r="GCD17" s="19"/>
      <c r="GCE17" s="19"/>
      <c r="GCF17" s="19"/>
      <c r="GCG17" s="19"/>
      <c r="GCH17" s="19"/>
      <c r="GCI17" s="19"/>
      <c r="GCJ17" s="19"/>
      <c r="GCK17" s="19"/>
      <c r="GCL17" s="19"/>
      <c r="GCM17" s="19"/>
      <c r="GCN17" s="19"/>
      <c r="GCO17" s="19"/>
      <c r="GCP17" s="19"/>
      <c r="GCQ17" s="19"/>
      <c r="GCR17" s="19"/>
      <c r="GCS17" s="19"/>
      <c r="GCT17" s="19"/>
      <c r="GCU17" s="19"/>
      <c r="GCV17" s="19"/>
      <c r="GCW17" s="19"/>
      <c r="GCX17" s="19"/>
      <c r="GCY17" s="19"/>
      <c r="GCZ17" s="19"/>
      <c r="GDA17" s="19"/>
      <c r="GDB17" s="19"/>
      <c r="GDC17" s="19"/>
      <c r="GDD17" s="19"/>
      <c r="GDE17" s="19"/>
      <c r="GDF17" s="19"/>
      <c r="GDG17" s="19"/>
      <c r="GDH17" s="19"/>
      <c r="GDI17" s="19"/>
      <c r="GDJ17" s="19"/>
      <c r="GDK17" s="19"/>
      <c r="GDL17" s="19"/>
      <c r="GDM17" s="19"/>
      <c r="GDN17" s="19"/>
      <c r="GDO17" s="19"/>
      <c r="GDP17" s="19"/>
      <c r="GDQ17" s="19"/>
      <c r="GDR17" s="19"/>
      <c r="GDS17" s="19"/>
      <c r="GDT17" s="19"/>
      <c r="GDU17" s="19"/>
      <c r="GDV17" s="19"/>
      <c r="GDW17" s="19"/>
      <c r="GDX17" s="19"/>
      <c r="GDY17" s="19"/>
      <c r="GDZ17" s="19"/>
      <c r="GEA17" s="19"/>
      <c r="GEB17" s="19"/>
      <c r="GEC17" s="19"/>
      <c r="GED17" s="19"/>
      <c r="GEE17" s="19"/>
      <c r="GEF17" s="19"/>
      <c r="GEG17" s="19"/>
      <c r="GEH17" s="19"/>
      <c r="GEI17" s="19"/>
      <c r="GEJ17" s="19"/>
      <c r="GEK17" s="19"/>
      <c r="GEL17" s="19"/>
      <c r="GEM17" s="19"/>
      <c r="GEN17" s="19"/>
      <c r="GEO17" s="19"/>
      <c r="GEP17" s="19"/>
      <c r="GEQ17" s="19"/>
      <c r="GER17" s="19"/>
      <c r="GES17" s="19"/>
      <c r="GET17" s="19"/>
      <c r="GEU17" s="19"/>
      <c r="GEV17" s="19"/>
      <c r="GEW17" s="19"/>
      <c r="GEX17" s="19"/>
      <c r="GEY17" s="19"/>
      <c r="GEZ17" s="19"/>
      <c r="GFA17" s="19"/>
      <c r="GFB17" s="19"/>
      <c r="GFC17" s="19"/>
      <c r="GFD17" s="19"/>
      <c r="GFE17" s="19"/>
      <c r="GFF17" s="19"/>
      <c r="GFG17" s="19"/>
      <c r="GFH17" s="19"/>
      <c r="GFI17" s="19"/>
      <c r="GFJ17" s="19"/>
      <c r="GFK17" s="19"/>
      <c r="GFL17" s="19"/>
      <c r="GFM17" s="19"/>
      <c r="GFN17" s="19"/>
      <c r="GFO17" s="19"/>
      <c r="GFP17" s="19"/>
      <c r="GFQ17" s="19"/>
      <c r="GFR17" s="19"/>
      <c r="GFS17" s="19"/>
      <c r="GFT17" s="19"/>
      <c r="GFU17" s="19"/>
      <c r="GFV17" s="19"/>
      <c r="GFW17" s="19"/>
      <c r="GFX17" s="19"/>
      <c r="GFY17" s="19"/>
      <c r="GFZ17" s="19"/>
      <c r="GGA17" s="19"/>
      <c r="GGB17" s="19"/>
      <c r="GGC17" s="19"/>
      <c r="GGD17" s="19"/>
      <c r="GGE17" s="19"/>
      <c r="GGF17" s="19"/>
      <c r="GGG17" s="19"/>
      <c r="GGH17" s="19"/>
      <c r="GGI17" s="19"/>
      <c r="GGJ17" s="19"/>
      <c r="GGK17" s="19"/>
      <c r="GGL17" s="19"/>
      <c r="GGM17" s="19"/>
      <c r="GGN17" s="19"/>
      <c r="GGO17" s="19"/>
      <c r="GGP17" s="19"/>
      <c r="GGQ17" s="19"/>
      <c r="GGR17" s="19"/>
      <c r="GGS17" s="19"/>
      <c r="GGT17" s="19"/>
      <c r="GGU17" s="19"/>
      <c r="GGV17" s="19"/>
      <c r="GGW17" s="19"/>
      <c r="GGX17" s="19"/>
      <c r="GGY17" s="19"/>
      <c r="GGZ17" s="19"/>
      <c r="GHA17" s="19"/>
      <c r="GHB17" s="19"/>
      <c r="GHC17" s="19"/>
      <c r="GHD17" s="19"/>
      <c r="GHE17" s="19"/>
      <c r="GHF17" s="19"/>
      <c r="GHG17" s="19"/>
      <c r="GHH17" s="19"/>
      <c r="GHI17" s="19"/>
      <c r="GHJ17" s="19"/>
      <c r="GHK17" s="19"/>
      <c r="GHL17" s="19"/>
      <c r="GHM17" s="19"/>
      <c r="GHN17" s="19"/>
      <c r="GHO17" s="19"/>
      <c r="GHP17" s="19"/>
      <c r="GHQ17" s="19"/>
      <c r="GHR17" s="19"/>
      <c r="GHS17" s="19"/>
      <c r="GHT17" s="19"/>
      <c r="GHU17" s="19"/>
      <c r="GHV17" s="19"/>
      <c r="GHW17" s="19"/>
      <c r="GHX17" s="19"/>
      <c r="GHY17" s="19"/>
      <c r="GHZ17" s="19"/>
      <c r="GIA17" s="19"/>
      <c r="GIB17" s="19"/>
      <c r="GIC17" s="19"/>
      <c r="GID17" s="19"/>
      <c r="GIE17" s="19"/>
      <c r="GIF17" s="19"/>
      <c r="GIG17" s="19"/>
      <c r="GIH17" s="19"/>
      <c r="GII17" s="19"/>
      <c r="GIJ17" s="19"/>
      <c r="GIK17" s="19"/>
      <c r="GIL17" s="19"/>
      <c r="GIM17" s="19"/>
      <c r="GIN17" s="19"/>
      <c r="GIO17" s="19"/>
      <c r="GIP17" s="19"/>
      <c r="GIQ17" s="19"/>
      <c r="GIR17" s="19"/>
      <c r="GIS17" s="19"/>
      <c r="GIT17" s="19"/>
      <c r="GIU17" s="19"/>
      <c r="GIV17" s="19"/>
      <c r="GIW17" s="19"/>
      <c r="GIX17" s="19"/>
      <c r="GIY17" s="19"/>
      <c r="GIZ17" s="19"/>
      <c r="GJA17" s="19"/>
      <c r="GJB17" s="19"/>
      <c r="GJC17" s="19"/>
      <c r="GJD17" s="19"/>
      <c r="GJE17" s="19"/>
      <c r="GJF17" s="19"/>
      <c r="GJG17" s="19"/>
      <c r="GJH17" s="19"/>
      <c r="GJI17" s="19"/>
      <c r="GJJ17" s="19"/>
      <c r="GJK17" s="19"/>
      <c r="GJL17" s="19"/>
      <c r="GJM17" s="19"/>
      <c r="GJN17" s="19"/>
      <c r="GJO17" s="19"/>
      <c r="GJP17" s="19"/>
      <c r="GJQ17" s="19"/>
      <c r="GJR17" s="19"/>
      <c r="GJS17" s="19"/>
      <c r="GJT17" s="19"/>
      <c r="GJU17" s="19"/>
      <c r="GJV17" s="19"/>
      <c r="GJW17" s="19"/>
      <c r="GJX17" s="19"/>
      <c r="GJY17" s="19"/>
      <c r="GJZ17" s="19"/>
      <c r="GKA17" s="19"/>
      <c r="GKB17" s="19"/>
      <c r="GKC17" s="19"/>
      <c r="GKD17" s="19"/>
      <c r="GKE17" s="19"/>
      <c r="GKF17" s="19"/>
      <c r="GKG17" s="19"/>
      <c r="GKH17" s="19"/>
      <c r="GKI17" s="19"/>
      <c r="GKJ17" s="19"/>
      <c r="GKK17" s="19"/>
      <c r="GKL17" s="19"/>
      <c r="GKM17" s="19"/>
      <c r="GKN17" s="19"/>
      <c r="GKO17" s="19"/>
      <c r="GKP17" s="19"/>
      <c r="GKQ17" s="19"/>
      <c r="GKR17" s="19"/>
      <c r="GKS17" s="19"/>
      <c r="GKT17" s="19"/>
      <c r="GKU17" s="19"/>
      <c r="GKV17" s="19"/>
      <c r="GKW17" s="19"/>
      <c r="GKX17" s="19"/>
      <c r="GKY17" s="19"/>
      <c r="GKZ17" s="19"/>
      <c r="GLA17" s="19"/>
      <c r="GLB17" s="19"/>
      <c r="GLC17" s="19"/>
      <c r="GLD17" s="19"/>
      <c r="GLE17" s="19"/>
      <c r="GLF17" s="19"/>
      <c r="GLG17" s="19"/>
      <c r="GLH17" s="19"/>
      <c r="GLI17" s="19"/>
      <c r="GLJ17" s="19"/>
      <c r="GLK17" s="19"/>
      <c r="GLL17" s="19"/>
      <c r="GLM17" s="19"/>
      <c r="GLN17" s="19"/>
      <c r="GLO17" s="19"/>
      <c r="GLP17" s="19"/>
      <c r="GLQ17" s="19"/>
      <c r="GLR17" s="19"/>
      <c r="GLS17" s="19"/>
      <c r="GLT17" s="19"/>
      <c r="GLU17" s="19"/>
      <c r="GLV17" s="19"/>
      <c r="GLW17" s="19"/>
      <c r="GLX17" s="19"/>
      <c r="GLY17" s="19"/>
      <c r="GLZ17" s="19"/>
      <c r="GMA17" s="19"/>
      <c r="GMB17" s="19"/>
      <c r="GMC17" s="19"/>
      <c r="GMD17" s="19"/>
      <c r="GME17" s="19"/>
      <c r="GMF17" s="19"/>
      <c r="GMG17" s="19"/>
      <c r="GMH17" s="19"/>
      <c r="GMI17" s="19"/>
      <c r="GMJ17" s="19"/>
      <c r="GMK17" s="19"/>
      <c r="GML17" s="19"/>
      <c r="GMM17" s="19"/>
      <c r="GMN17" s="19"/>
      <c r="GMO17" s="19"/>
      <c r="GMP17" s="19"/>
      <c r="GMQ17" s="19"/>
      <c r="GMR17" s="19"/>
      <c r="GMS17" s="19"/>
      <c r="GMT17" s="19"/>
      <c r="GMU17" s="19"/>
      <c r="GMV17" s="19"/>
      <c r="GMW17" s="19"/>
      <c r="GMX17" s="19"/>
      <c r="GMY17" s="19"/>
      <c r="GMZ17" s="19"/>
      <c r="GNA17" s="19"/>
      <c r="GNB17" s="19"/>
      <c r="GNC17" s="19"/>
      <c r="GND17" s="19"/>
      <c r="GNE17" s="19"/>
      <c r="GNF17" s="19"/>
      <c r="GNG17" s="19"/>
      <c r="GNH17" s="19"/>
      <c r="GNI17" s="19"/>
      <c r="GNJ17" s="19"/>
      <c r="GNK17" s="19"/>
      <c r="GNL17" s="19"/>
      <c r="GNM17" s="19"/>
      <c r="GNN17" s="19"/>
      <c r="GNO17" s="19"/>
      <c r="GNP17" s="19"/>
      <c r="GNQ17" s="19"/>
      <c r="GNR17" s="19"/>
      <c r="GNS17" s="19"/>
      <c r="GNT17" s="19"/>
      <c r="GNU17" s="19"/>
      <c r="GNV17" s="19"/>
      <c r="GNW17" s="19"/>
      <c r="GNX17" s="19"/>
      <c r="GNY17" s="19"/>
      <c r="GNZ17" s="19"/>
      <c r="GOA17" s="19"/>
      <c r="GOB17" s="19"/>
      <c r="GOC17" s="19"/>
      <c r="GOD17" s="19"/>
      <c r="GOE17" s="19"/>
      <c r="GOF17" s="19"/>
      <c r="GOG17" s="19"/>
      <c r="GOH17" s="19"/>
      <c r="GOI17" s="19"/>
      <c r="GOJ17" s="19"/>
      <c r="GOK17" s="19"/>
      <c r="GOL17" s="19"/>
      <c r="GOM17" s="19"/>
      <c r="GON17" s="19"/>
      <c r="GOO17" s="19"/>
      <c r="GOP17" s="19"/>
      <c r="GOQ17" s="19"/>
      <c r="GOR17" s="19"/>
      <c r="GOS17" s="19"/>
      <c r="GOT17" s="19"/>
      <c r="GOU17" s="19"/>
      <c r="GOV17" s="19"/>
      <c r="GOW17" s="19"/>
      <c r="GOX17" s="19"/>
      <c r="GOY17" s="19"/>
      <c r="GOZ17" s="19"/>
      <c r="GPA17" s="19"/>
      <c r="GPB17" s="19"/>
      <c r="GPC17" s="19"/>
      <c r="GPD17" s="19"/>
      <c r="GPE17" s="19"/>
      <c r="GPF17" s="19"/>
      <c r="GPG17" s="19"/>
      <c r="GPH17" s="19"/>
      <c r="GPI17" s="19"/>
      <c r="GPJ17" s="19"/>
      <c r="GPK17" s="19"/>
      <c r="GPL17" s="19"/>
      <c r="GPM17" s="19"/>
      <c r="GPN17" s="19"/>
      <c r="GPO17" s="19"/>
      <c r="GPP17" s="19"/>
      <c r="GPQ17" s="19"/>
      <c r="GPR17" s="19"/>
      <c r="GPS17" s="19"/>
      <c r="GPT17" s="19"/>
      <c r="GPU17" s="19"/>
      <c r="GPV17" s="19"/>
      <c r="GPW17" s="19"/>
      <c r="GPX17" s="19"/>
      <c r="GPY17" s="19"/>
      <c r="GPZ17" s="19"/>
      <c r="GQA17" s="19"/>
      <c r="GQB17" s="19"/>
      <c r="GQC17" s="19"/>
      <c r="GQD17" s="19"/>
      <c r="GQE17" s="19"/>
      <c r="GQF17" s="19"/>
      <c r="GQG17" s="19"/>
      <c r="GQH17" s="19"/>
      <c r="GQI17" s="19"/>
      <c r="GQJ17" s="19"/>
      <c r="GQK17" s="19"/>
      <c r="GQL17" s="19"/>
      <c r="GQM17" s="19"/>
      <c r="GQN17" s="19"/>
      <c r="GQO17" s="19"/>
      <c r="GQP17" s="19"/>
      <c r="GQQ17" s="19"/>
      <c r="GQR17" s="19"/>
      <c r="GQS17" s="19"/>
      <c r="GQT17" s="19"/>
      <c r="GQU17" s="19"/>
      <c r="GQV17" s="19"/>
      <c r="GQW17" s="19"/>
      <c r="GQX17" s="19"/>
      <c r="GQY17" s="19"/>
      <c r="GQZ17" s="19"/>
      <c r="GRA17" s="19"/>
      <c r="GRB17" s="19"/>
      <c r="GRC17" s="19"/>
      <c r="GRD17" s="19"/>
      <c r="GRE17" s="19"/>
      <c r="GRF17" s="19"/>
      <c r="GRG17" s="19"/>
      <c r="GRH17" s="19"/>
      <c r="GRI17" s="19"/>
      <c r="GRJ17" s="19"/>
      <c r="GRK17" s="19"/>
      <c r="GRL17" s="19"/>
      <c r="GRM17" s="19"/>
      <c r="GRN17" s="19"/>
      <c r="GRO17" s="19"/>
      <c r="GRP17" s="19"/>
      <c r="GRQ17" s="19"/>
      <c r="GRR17" s="19"/>
      <c r="GRS17" s="19"/>
      <c r="GRT17" s="19"/>
      <c r="GRU17" s="19"/>
      <c r="GRV17" s="19"/>
      <c r="GRW17" s="19"/>
      <c r="GRX17" s="19"/>
      <c r="GRY17" s="19"/>
      <c r="GRZ17" s="19"/>
      <c r="GSA17" s="19"/>
      <c r="GSB17" s="19"/>
      <c r="GSC17" s="19"/>
      <c r="GSD17" s="19"/>
      <c r="GSE17" s="19"/>
      <c r="GSF17" s="19"/>
      <c r="GSG17" s="19"/>
      <c r="GSH17" s="19"/>
      <c r="GSI17" s="19"/>
      <c r="GSJ17" s="19"/>
      <c r="GSK17" s="19"/>
      <c r="GSL17" s="19"/>
      <c r="GSM17" s="19"/>
      <c r="GSN17" s="19"/>
      <c r="GSO17" s="19"/>
      <c r="GSP17" s="19"/>
      <c r="GSQ17" s="19"/>
      <c r="GSR17" s="19"/>
      <c r="GSS17" s="19"/>
      <c r="GST17" s="19"/>
      <c r="GSU17" s="19"/>
      <c r="GSV17" s="19"/>
      <c r="GSW17" s="19"/>
      <c r="GSX17" s="19"/>
      <c r="GSY17" s="19"/>
      <c r="GSZ17" s="19"/>
      <c r="GTA17" s="19"/>
      <c r="GTB17" s="19"/>
      <c r="GTC17" s="19"/>
      <c r="GTD17" s="19"/>
      <c r="GTE17" s="19"/>
      <c r="GTF17" s="19"/>
      <c r="GTG17" s="19"/>
      <c r="GTH17" s="19"/>
      <c r="GTI17" s="19"/>
      <c r="GTJ17" s="19"/>
      <c r="GTK17" s="19"/>
      <c r="GTL17" s="19"/>
      <c r="GTM17" s="19"/>
      <c r="GTN17" s="19"/>
      <c r="GTO17" s="19"/>
      <c r="GTP17" s="19"/>
      <c r="GTQ17" s="19"/>
      <c r="GTR17" s="19"/>
      <c r="GTS17" s="19"/>
      <c r="GTT17" s="19"/>
      <c r="GTU17" s="19"/>
      <c r="GTV17" s="19"/>
      <c r="GTW17" s="19"/>
      <c r="GTX17" s="19"/>
      <c r="GTY17" s="19"/>
      <c r="GTZ17" s="19"/>
      <c r="GUA17" s="19"/>
      <c r="GUB17" s="19"/>
      <c r="GUC17" s="19"/>
      <c r="GUD17" s="19"/>
      <c r="GUE17" s="19"/>
      <c r="GUF17" s="19"/>
      <c r="GUG17" s="19"/>
      <c r="GUH17" s="19"/>
      <c r="GUI17" s="19"/>
      <c r="GUJ17" s="19"/>
      <c r="GUK17" s="19"/>
      <c r="GUL17" s="19"/>
      <c r="GUM17" s="19"/>
      <c r="GUN17" s="19"/>
      <c r="GUO17" s="19"/>
      <c r="GUP17" s="19"/>
      <c r="GUQ17" s="19"/>
      <c r="GUR17" s="19"/>
      <c r="GUS17" s="19"/>
      <c r="GUT17" s="19"/>
      <c r="GUU17" s="19"/>
      <c r="GUV17" s="19"/>
      <c r="GUW17" s="19"/>
      <c r="GUX17" s="19"/>
      <c r="GUY17" s="19"/>
      <c r="GUZ17" s="19"/>
      <c r="GVA17" s="19"/>
      <c r="GVB17" s="19"/>
      <c r="GVC17" s="19"/>
      <c r="GVD17" s="19"/>
      <c r="GVE17" s="19"/>
      <c r="GVF17" s="19"/>
      <c r="GVG17" s="19"/>
      <c r="GVH17" s="19"/>
      <c r="GVI17" s="19"/>
      <c r="GVJ17" s="19"/>
      <c r="GVK17" s="19"/>
      <c r="GVL17" s="19"/>
      <c r="GVM17" s="19"/>
      <c r="GVN17" s="19"/>
      <c r="GVO17" s="19"/>
      <c r="GVP17" s="19"/>
      <c r="GVQ17" s="19"/>
      <c r="GVR17" s="19"/>
      <c r="GVS17" s="19"/>
      <c r="GVT17" s="19"/>
      <c r="GVU17" s="19"/>
      <c r="GVV17" s="19"/>
      <c r="GVW17" s="19"/>
      <c r="GVX17" s="19"/>
      <c r="GVY17" s="19"/>
      <c r="GVZ17" s="19"/>
      <c r="GWA17" s="19"/>
      <c r="GWB17" s="19"/>
      <c r="GWC17" s="19"/>
      <c r="GWD17" s="19"/>
      <c r="GWE17" s="19"/>
      <c r="GWF17" s="19"/>
      <c r="GWG17" s="19"/>
      <c r="GWH17" s="19"/>
      <c r="GWI17" s="19"/>
      <c r="GWJ17" s="19"/>
      <c r="GWK17" s="19"/>
      <c r="GWL17" s="19"/>
      <c r="GWM17" s="19"/>
      <c r="GWN17" s="19"/>
      <c r="GWO17" s="19"/>
      <c r="GWP17" s="19"/>
      <c r="GWQ17" s="19"/>
      <c r="GWR17" s="19"/>
      <c r="GWS17" s="19"/>
      <c r="GWT17" s="19"/>
      <c r="GWU17" s="19"/>
      <c r="GWV17" s="19"/>
      <c r="GWW17" s="19"/>
      <c r="GWX17" s="19"/>
      <c r="GWY17" s="19"/>
      <c r="GWZ17" s="19"/>
      <c r="GXA17" s="19"/>
      <c r="GXB17" s="19"/>
      <c r="GXC17" s="19"/>
      <c r="GXD17" s="19"/>
      <c r="GXE17" s="19"/>
      <c r="GXF17" s="19"/>
      <c r="GXG17" s="19"/>
      <c r="GXH17" s="19"/>
      <c r="GXI17" s="19"/>
      <c r="GXJ17" s="19"/>
      <c r="GXK17" s="19"/>
      <c r="GXL17" s="19"/>
      <c r="GXM17" s="19"/>
      <c r="GXN17" s="19"/>
      <c r="GXO17" s="19"/>
      <c r="GXP17" s="19"/>
      <c r="GXQ17" s="19"/>
      <c r="GXR17" s="19"/>
      <c r="GXS17" s="19"/>
      <c r="GXT17" s="19"/>
      <c r="GXU17" s="19"/>
      <c r="GXV17" s="19"/>
      <c r="GXW17" s="19"/>
      <c r="GXX17" s="19"/>
      <c r="GXY17" s="19"/>
      <c r="GXZ17" s="19"/>
      <c r="GYA17" s="19"/>
      <c r="GYB17" s="19"/>
      <c r="GYC17" s="19"/>
      <c r="GYD17" s="19"/>
      <c r="GYE17" s="19"/>
      <c r="GYF17" s="19"/>
      <c r="GYG17" s="19"/>
      <c r="GYH17" s="19"/>
      <c r="GYI17" s="19"/>
      <c r="GYJ17" s="19"/>
      <c r="GYK17" s="19"/>
      <c r="GYL17" s="19"/>
      <c r="GYM17" s="19"/>
      <c r="GYN17" s="19"/>
      <c r="GYO17" s="19"/>
      <c r="GYP17" s="19"/>
      <c r="GYQ17" s="19"/>
      <c r="GYR17" s="19"/>
      <c r="GYS17" s="19"/>
      <c r="GYT17" s="19"/>
      <c r="GYU17" s="19"/>
      <c r="GYV17" s="19"/>
      <c r="GYW17" s="19"/>
      <c r="GYX17" s="19"/>
      <c r="GYY17" s="19"/>
      <c r="GYZ17" s="19"/>
      <c r="GZA17" s="19"/>
      <c r="GZB17" s="19"/>
      <c r="GZC17" s="19"/>
      <c r="GZD17" s="19"/>
      <c r="GZE17" s="19"/>
      <c r="GZF17" s="19"/>
      <c r="GZG17" s="19"/>
      <c r="GZH17" s="19"/>
      <c r="GZI17" s="19"/>
      <c r="GZJ17" s="19"/>
      <c r="GZK17" s="19"/>
      <c r="GZL17" s="19"/>
      <c r="GZM17" s="19"/>
      <c r="GZN17" s="19"/>
      <c r="GZO17" s="19"/>
      <c r="GZP17" s="19"/>
      <c r="GZQ17" s="19"/>
      <c r="GZR17" s="19"/>
      <c r="GZS17" s="19"/>
      <c r="GZT17" s="19"/>
      <c r="GZU17" s="19"/>
      <c r="GZV17" s="19"/>
      <c r="GZW17" s="19"/>
      <c r="GZX17" s="19"/>
      <c r="GZY17" s="19"/>
      <c r="GZZ17" s="19"/>
      <c r="HAA17" s="19"/>
      <c r="HAB17" s="19"/>
      <c r="HAC17" s="19"/>
      <c r="HAD17" s="19"/>
      <c r="HAE17" s="19"/>
      <c r="HAF17" s="19"/>
      <c r="HAG17" s="19"/>
      <c r="HAH17" s="19"/>
      <c r="HAI17" s="19"/>
      <c r="HAJ17" s="19"/>
      <c r="HAK17" s="19"/>
      <c r="HAL17" s="19"/>
      <c r="HAM17" s="19"/>
      <c r="HAN17" s="19"/>
      <c r="HAO17" s="19"/>
      <c r="HAP17" s="19"/>
      <c r="HAQ17" s="19"/>
      <c r="HAR17" s="19"/>
      <c r="HAS17" s="19"/>
      <c r="HAT17" s="19"/>
      <c r="HAU17" s="19"/>
      <c r="HAV17" s="19"/>
      <c r="HAW17" s="19"/>
      <c r="HAX17" s="19"/>
      <c r="HAY17" s="19"/>
      <c r="HAZ17" s="19"/>
      <c r="HBA17" s="19"/>
      <c r="HBB17" s="19"/>
      <c r="HBC17" s="19"/>
      <c r="HBD17" s="19"/>
      <c r="HBE17" s="19"/>
      <c r="HBF17" s="19"/>
      <c r="HBG17" s="19"/>
      <c r="HBH17" s="19"/>
      <c r="HBI17" s="19"/>
      <c r="HBJ17" s="19"/>
      <c r="HBK17" s="19"/>
      <c r="HBL17" s="19"/>
      <c r="HBM17" s="19"/>
      <c r="HBN17" s="19"/>
      <c r="HBO17" s="19"/>
      <c r="HBP17" s="19"/>
      <c r="HBQ17" s="19"/>
      <c r="HBR17" s="19"/>
      <c r="HBS17" s="19"/>
      <c r="HBT17" s="19"/>
      <c r="HBU17" s="19"/>
      <c r="HBV17" s="19"/>
      <c r="HBW17" s="19"/>
      <c r="HBX17" s="19"/>
      <c r="HBY17" s="19"/>
      <c r="HBZ17" s="19"/>
      <c r="HCA17" s="19"/>
      <c r="HCB17" s="19"/>
      <c r="HCC17" s="19"/>
      <c r="HCD17" s="19"/>
      <c r="HCE17" s="19"/>
      <c r="HCF17" s="19"/>
      <c r="HCG17" s="19"/>
      <c r="HCH17" s="19"/>
      <c r="HCI17" s="19"/>
      <c r="HCJ17" s="19"/>
      <c r="HCK17" s="19"/>
      <c r="HCL17" s="19"/>
      <c r="HCM17" s="19"/>
      <c r="HCN17" s="19"/>
      <c r="HCO17" s="19"/>
      <c r="HCP17" s="19"/>
      <c r="HCQ17" s="19"/>
      <c r="HCR17" s="19"/>
      <c r="HCS17" s="19"/>
      <c r="HCT17" s="19"/>
      <c r="HCU17" s="19"/>
      <c r="HCV17" s="19"/>
      <c r="HCW17" s="19"/>
      <c r="HCX17" s="19"/>
      <c r="HCY17" s="19"/>
      <c r="HCZ17" s="19"/>
      <c r="HDA17" s="19"/>
      <c r="HDB17" s="19"/>
      <c r="HDC17" s="19"/>
      <c r="HDD17" s="19"/>
      <c r="HDE17" s="19"/>
      <c r="HDF17" s="19"/>
      <c r="HDG17" s="19"/>
      <c r="HDH17" s="19"/>
      <c r="HDI17" s="19"/>
      <c r="HDJ17" s="19"/>
      <c r="HDK17" s="19"/>
      <c r="HDL17" s="19"/>
      <c r="HDM17" s="19"/>
      <c r="HDN17" s="19"/>
      <c r="HDO17" s="19"/>
      <c r="HDP17" s="19"/>
      <c r="HDQ17" s="19"/>
      <c r="HDR17" s="19"/>
      <c r="HDS17" s="19"/>
      <c r="HDT17" s="19"/>
      <c r="HDU17" s="19"/>
      <c r="HDV17" s="19"/>
      <c r="HDW17" s="19"/>
      <c r="HDX17" s="19"/>
      <c r="HDY17" s="19"/>
      <c r="HDZ17" s="19"/>
      <c r="HEA17" s="19"/>
      <c r="HEB17" s="19"/>
      <c r="HEC17" s="19"/>
      <c r="HED17" s="19"/>
      <c r="HEE17" s="19"/>
      <c r="HEF17" s="19"/>
      <c r="HEG17" s="19"/>
      <c r="HEH17" s="19"/>
      <c r="HEI17" s="19"/>
      <c r="HEJ17" s="19"/>
      <c r="HEK17" s="19"/>
      <c r="HEL17" s="19"/>
      <c r="HEM17" s="19"/>
      <c r="HEN17" s="19"/>
      <c r="HEO17" s="19"/>
      <c r="HEP17" s="19"/>
      <c r="HEQ17" s="19"/>
      <c r="HER17" s="19"/>
      <c r="HES17" s="19"/>
      <c r="HET17" s="19"/>
      <c r="HEU17" s="19"/>
      <c r="HEV17" s="19"/>
      <c r="HEW17" s="19"/>
      <c r="HEX17" s="19"/>
      <c r="HEY17" s="19"/>
      <c r="HEZ17" s="19"/>
      <c r="HFA17" s="19"/>
      <c r="HFB17" s="19"/>
      <c r="HFC17" s="19"/>
      <c r="HFD17" s="19"/>
      <c r="HFE17" s="19"/>
      <c r="HFF17" s="19"/>
      <c r="HFG17" s="19"/>
      <c r="HFH17" s="19"/>
      <c r="HFI17" s="19"/>
      <c r="HFJ17" s="19"/>
      <c r="HFK17" s="19"/>
      <c r="HFL17" s="19"/>
      <c r="HFM17" s="19"/>
      <c r="HFN17" s="19"/>
      <c r="HFO17" s="19"/>
      <c r="HFP17" s="19"/>
      <c r="HFQ17" s="19"/>
      <c r="HFR17" s="19"/>
      <c r="HFS17" s="19"/>
      <c r="HFT17" s="19"/>
      <c r="HFU17" s="19"/>
      <c r="HFV17" s="19"/>
      <c r="HFW17" s="19"/>
      <c r="HFX17" s="19"/>
      <c r="HFY17" s="19"/>
      <c r="HFZ17" s="19"/>
      <c r="HGA17" s="19"/>
      <c r="HGB17" s="19"/>
      <c r="HGC17" s="19"/>
      <c r="HGD17" s="19"/>
      <c r="HGE17" s="19"/>
      <c r="HGF17" s="19"/>
      <c r="HGG17" s="19"/>
      <c r="HGH17" s="19"/>
      <c r="HGI17" s="19"/>
      <c r="HGJ17" s="19"/>
      <c r="HGK17" s="19"/>
      <c r="HGL17" s="19"/>
      <c r="HGM17" s="19"/>
      <c r="HGN17" s="19"/>
      <c r="HGO17" s="19"/>
      <c r="HGP17" s="19"/>
      <c r="HGQ17" s="19"/>
      <c r="HGR17" s="19"/>
      <c r="HGS17" s="19"/>
      <c r="HGT17" s="19"/>
      <c r="HGU17" s="19"/>
      <c r="HGV17" s="19"/>
      <c r="HGW17" s="19"/>
      <c r="HGX17" s="19"/>
      <c r="HGY17" s="19"/>
      <c r="HGZ17" s="19"/>
      <c r="HHA17" s="19"/>
      <c r="HHB17" s="19"/>
      <c r="HHC17" s="19"/>
      <c r="HHD17" s="19"/>
      <c r="HHE17" s="19"/>
      <c r="HHF17" s="19"/>
      <c r="HHG17" s="19"/>
      <c r="HHH17" s="19"/>
      <c r="HHI17" s="19"/>
      <c r="HHJ17" s="19"/>
      <c r="HHK17" s="19"/>
      <c r="HHL17" s="19"/>
      <c r="HHM17" s="19"/>
      <c r="HHN17" s="19"/>
      <c r="HHO17" s="19"/>
      <c r="HHP17" s="19"/>
      <c r="HHQ17" s="19"/>
      <c r="HHR17" s="19"/>
      <c r="HHS17" s="19"/>
      <c r="HHT17" s="19"/>
      <c r="HHU17" s="19"/>
      <c r="HHV17" s="19"/>
      <c r="HHW17" s="19"/>
      <c r="HHX17" s="19"/>
      <c r="HHY17" s="19"/>
      <c r="HHZ17" s="19"/>
      <c r="HIA17" s="19"/>
      <c r="HIB17" s="19"/>
      <c r="HIC17" s="19"/>
      <c r="HID17" s="19"/>
      <c r="HIE17" s="19"/>
      <c r="HIF17" s="19"/>
      <c r="HIG17" s="19"/>
      <c r="HIH17" s="19"/>
      <c r="HII17" s="19"/>
      <c r="HIJ17" s="19"/>
      <c r="HIK17" s="19"/>
      <c r="HIL17" s="19"/>
      <c r="HIM17" s="19"/>
      <c r="HIN17" s="19"/>
      <c r="HIO17" s="19"/>
      <c r="HIP17" s="19"/>
      <c r="HIQ17" s="19"/>
      <c r="HIR17" s="19"/>
      <c r="HIS17" s="19"/>
      <c r="HIT17" s="19"/>
      <c r="HIU17" s="19"/>
      <c r="HIV17" s="19"/>
      <c r="HIW17" s="19"/>
      <c r="HIX17" s="19"/>
      <c r="HIY17" s="19"/>
      <c r="HIZ17" s="19"/>
      <c r="HJA17" s="19"/>
      <c r="HJB17" s="19"/>
      <c r="HJC17" s="19"/>
      <c r="HJD17" s="19"/>
      <c r="HJE17" s="19"/>
      <c r="HJF17" s="19"/>
      <c r="HJG17" s="19"/>
      <c r="HJH17" s="19"/>
      <c r="HJI17" s="19"/>
      <c r="HJJ17" s="19"/>
      <c r="HJK17" s="19"/>
      <c r="HJL17" s="19"/>
      <c r="HJM17" s="19"/>
      <c r="HJN17" s="19"/>
      <c r="HJO17" s="19"/>
      <c r="HJP17" s="19"/>
      <c r="HJQ17" s="19"/>
      <c r="HJR17" s="19"/>
      <c r="HJS17" s="19"/>
      <c r="HJT17" s="19"/>
      <c r="HJU17" s="19"/>
      <c r="HJV17" s="19"/>
      <c r="HJW17" s="19"/>
      <c r="HJX17" s="19"/>
      <c r="HJY17" s="19"/>
      <c r="HJZ17" s="19"/>
      <c r="HKA17" s="19"/>
      <c r="HKB17" s="19"/>
      <c r="HKC17" s="19"/>
      <c r="HKD17" s="19"/>
      <c r="HKE17" s="19"/>
      <c r="HKF17" s="19"/>
      <c r="HKG17" s="19"/>
      <c r="HKH17" s="19"/>
      <c r="HKI17" s="19"/>
      <c r="HKJ17" s="19"/>
      <c r="HKK17" s="19"/>
      <c r="HKL17" s="19"/>
      <c r="HKM17" s="19"/>
      <c r="HKN17" s="19"/>
      <c r="HKO17" s="19"/>
      <c r="HKP17" s="19"/>
      <c r="HKQ17" s="19"/>
      <c r="HKR17" s="19"/>
      <c r="HKS17" s="19"/>
      <c r="HKT17" s="19"/>
      <c r="HKU17" s="19"/>
      <c r="HKV17" s="19"/>
      <c r="HKW17" s="19"/>
      <c r="HKX17" s="19"/>
      <c r="HKY17" s="19"/>
      <c r="HKZ17" s="19"/>
      <c r="HLA17" s="19"/>
      <c r="HLB17" s="19"/>
      <c r="HLC17" s="19"/>
      <c r="HLD17" s="19"/>
      <c r="HLE17" s="19"/>
      <c r="HLF17" s="19"/>
      <c r="HLG17" s="19"/>
      <c r="HLH17" s="19"/>
      <c r="HLI17" s="19"/>
      <c r="HLJ17" s="19"/>
      <c r="HLK17" s="19"/>
      <c r="HLL17" s="19"/>
      <c r="HLM17" s="19"/>
      <c r="HLN17" s="19"/>
      <c r="HLO17" s="19"/>
      <c r="HLP17" s="19"/>
      <c r="HLQ17" s="19"/>
      <c r="HLR17" s="19"/>
      <c r="HLS17" s="19"/>
      <c r="HLT17" s="19"/>
      <c r="HLU17" s="19"/>
      <c r="HLV17" s="19"/>
      <c r="HLW17" s="19"/>
      <c r="HLX17" s="19"/>
      <c r="HLY17" s="19"/>
      <c r="HLZ17" s="19"/>
      <c r="HMA17" s="19"/>
      <c r="HMB17" s="19"/>
      <c r="HMC17" s="19"/>
      <c r="HMD17" s="19"/>
      <c r="HME17" s="19"/>
      <c r="HMF17" s="19"/>
      <c r="HMG17" s="19"/>
      <c r="HMH17" s="19"/>
      <c r="HMI17" s="19"/>
      <c r="HMJ17" s="19"/>
      <c r="HMK17" s="19"/>
      <c r="HML17" s="19"/>
      <c r="HMM17" s="19"/>
      <c r="HMN17" s="19"/>
      <c r="HMO17" s="19"/>
      <c r="HMP17" s="19"/>
      <c r="HMQ17" s="19"/>
      <c r="HMR17" s="19"/>
      <c r="HMS17" s="19"/>
      <c r="HMT17" s="19"/>
      <c r="HMU17" s="19"/>
      <c r="HMV17" s="19"/>
      <c r="HMW17" s="19"/>
      <c r="HMX17" s="19"/>
      <c r="HMY17" s="19"/>
      <c r="HMZ17" s="19"/>
      <c r="HNA17" s="19"/>
      <c r="HNB17" s="19"/>
      <c r="HNC17" s="19"/>
      <c r="HND17" s="19"/>
      <c r="HNE17" s="19"/>
      <c r="HNF17" s="19"/>
      <c r="HNG17" s="19"/>
      <c r="HNH17" s="19"/>
      <c r="HNI17" s="19"/>
      <c r="HNJ17" s="19"/>
      <c r="HNK17" s="19"/>
      <c r="HNL17" s="19"/>
      <c r="HNM17" s="19"/>
      <c r="HNN17" s="19"/>
      <c r="HNO17" s="19"/>
      <c r="HNP17" s="19"/>
      <c r="HNQ17" s="19"/>
      <c r="HNR17" s="19"/>
      <c r="HNS17" s="19"/>
      <c r="HNT17" s="19"/>
      <c r="HNU17" s="19"/>
      <c r="HNV17" s="19"/>
      <c r="HNW17" s="19"/>
      <c r="HNX17" s="19"/>
      <c r="HNY17" s="19"/>
      <c r="HNZ17" s="19"/>
      <c r="HOA17" s="19"/>
      <c r="HOB17" s="19"/>
      <c r="HOC17" s="19"/>
      <c r="HOD17" s="19"/>
      <c r="HOE17" s="19"/>
      <c r="HOF17" s="19"/>
      <c r="HOG17" s="19"/>
      <c r="HOH17" s="19"/>
      <c r="HOI17" s="19"/>
      <c r="HOJ17" s="19"/>
      <c r="HOK17" s="19"/>
      <c r="HOL17" s="19"/>
      <c r="HOM17" s="19"/>
      <c r="HON17" s="19"/>
      <c r="HOO17" s="19"/>
      <c r="HOP17" s="19"/>
      <c r="HOQ17" s="19"/>
      <c r="HOR17" s="19"/>
      <c r="HOS17" s="19"/>
      <c r="HOT17" s="19"/>
      <c r="HOU17" s="19"/>
      <c r="HOV17" s="19"/>
      <c r="HOW17" s="19"/>
      <c r="HOX17" s="19"/>
      <c r="HOY17" s="19"/>
      <c r="HOZ17" s="19"/>
      <c r="HPA17" s="19"/>
      <c r="HPB17" s="19"/>
      <c r="HPC17" s="19"/>
      <c r="HPD17" s="19"/>
      <c r="HPE17" s="19"/>
      <c r="HPF17" s="19"/>
      <c r="HPG17" s="19"/>
      <c r="HPH17" s="19"/>
      <c r="HPI17" s="19"/>
      <c r="HPJ17" s="19"/>
      <c r="HPK17" s="19"/>
      <c r="HPL17" s="19"/>
      <c r="HPM17" s="19"/>
      <c r="HPN17" s="19"/>
      <c r="HPO17" s="19"/>
      <c r="HPP17" s="19"/>
      <c r="HPQ17" s="19"/>
      <c r="HPR17" s="19"/>
      <c r="HPS17" s="19"/>
      <c r="HPT17" s="19"/>
      <c r="HPU17" s="19"/>
      <c r="HPV17" s="19"/>
      <c r="HPW17" s="19"/>
      <c r="HPX17" s="19"/>
      <c r="HPY17" s="19"/>
      <c r="HPZ17" s="19"/>
      <c r="HQA17" s="19"/>
      <c r="HQB17" s="19"/>
      <c r="HQC17" s="19"/>
      <c r="HQD17" s="19"/>
      <c r="HQE17" s="19"/>
      <c r="HQF17" s="19"/>
      <c r="HQG17" s="19"/>
      <c r="HQH17" s="19"/>
      <c r="HQI17" s="19"/>
      <c r="HQJ17" s="19"/>
      <c r="HQK17" s="19"/>
      <c r="HQL17" s="19"/>
      <c r="HQM17" s="19"/>
      <c r="HQN17" s="19"/>
      <c r="HQO17" s="19"/>
      <c r="HQP17" s="19"/>
      <c r="HQQ17" s="19"/>
      <c r="HQR17" s="19"/>
      <c r="HQS17" s="19"/>
      <c r="HQT17" s="19"/>
      <c r="HQU17" s="19"/>
      <c r="HQV17" s="19"/>
      <c r="HQW17" s="19"/>
      <c r="HQX17" s="19"/>
      <c r="HQY17" s="19"/>
      <c r="HQZ17" s="19"/>
      <c r="HRA17" s="19"/>
      <c r="HRB17" s="19"/>
      <c r="HRC17" s="19"/>
      <c r="HRD17" s="19"/>
      <c r="HRE17" s="19"/>
      <c r="HRF17" s="19"/>
      <c r="HRG17" s="19"/>
      <c r="HRH17" s="19"/>
      <c r="HRI17" s="19"/>
      <c r="HRJ17" s="19"/>
      <c r="HRK17" s="19"/>
      <c r="HRL17" s="19"/>
      <c r="HRM17" s="19"/>
      <c r="HRN17" s="19"/>
      <c r="HRO17" s="19"/>
      <c r="HRP17" s="19"/>
      <c r="HRQ17" s="19"/>
      <c r="HRR17" s="19"/>
      <c r="HRS17" s="19"/>
      <c r="HRT17" s="19"/>
      <c r="HRU17" s="19"/>
      <c r="HRV17" s="19"/>
      <c r="HRW17" s="19"/>
      <c r="HRX17" s="19"/>
      <c r="HRY17" s="19"/>
      <c r="HRZ17" s="19"/>
      <c r="HSA17" s="19"/>
      <c r="HSB17" s="19"/>
      <c r="HSC17" s="19"/>
      <c r="HSD17" s="19"/>
      <c r="HSE17" s="19"/>
      <c r="HSF17" s="19"/>
      <c r="HSG17" s="19"/>
      <c r="HSH17" s="19"/>
      <c r="HSI17" s="19"/>
      <c r="HSJ17" s="19"/>
      <c r="HSK17" s="19"/>
      <c r="HSL17" s="19"/>
      <c r="HSM17" s="19"/>
      <c r="HSN17" s="19"/>
      <c r="HSO17" s="19"/>
      <c r="HSP17" s="19"/>
      <c r="HSQ17" s="19"/>
      <c r="HSR17" s="19"/>
      <c r="HSS17" s="19"/>
      <c r="HST17" s="19"/>
      <c r="HSU17" s="19"/>
      <c r="HSV17" s="19"/>
      <c r="HSW17" s="19"/>
      <c r="HSX17" s="19"/>
      <c r="HSY17" s="19"/>
      <c r="HSZ17" s="19"/>
      <c r="HTA17" s="19"/>
      <c r="HTB17" s="19"/>
      <c r="HTC17" s="19"/>
      <c r="HTD17" s="19"/>
      <c r="HTE17" s="19"/>
      <c r="HTF17" s="19"/>
      <c r="HTG17" s="19"/>
      <c r="HTH17" s="19"/>
      <c r="HTI17" s="19"/>
      <c r="HTJ17" s="19"/>
      <c r="HTK17" s="19"/>
      <c r="HTL17" s="19"/>
      <c r="HTM17" s="19"/>
      <c r="HTN17" s="19"/>
      <c r="HTO17" s="19"/>
      <c r="HTP17" s="19"/>
      <c r="HTQ17" s="19"/>
      <c r="HTR17" s="19"/>
      <c r="HTS17" s="19"/>
      <c r="HTT17" s="19"/>
      <c r="HTU17" s="19"/>
      <c r="HTV17" s="19"/>
      <c r="HTW17" s="19"/>
      <c r="HTX17" s="19"/>
      <c r="HTY17" s="19"/>
      <c r="HTZ17" s="19"/>
      <c r="HUA17" s="19"/>
      <c r="HUB17" s="19"/>
      <c r="HUC17" s="19"/>
      <c r="HUD17" s="19"/>
      <c r="HUE17" s="19"/>
      <c r="HUF17" s="19"/>
      <c r="HUG17" s="19"/>
      <c r="HUH17" s="19"/>
      <c r="HUI17" s="19"/>
      <c r="HUJ17" s="19"/>
      <c r="HUK17" s="19"/>
      <c r="HUL17" s="19"/>
      <c r="HUM17" s="19"/>
      <c r="HUN17" s="19"/>
      <c r="HUO17" s="19"/>
      <c r="HUP17" s="19"/>
      <c r="HUQ17" s="19"/>
      <c r="HUR17" s="19"/>
      <c r="HUS17" s="19"/>
      <c r="HUT17" s="19"/>
      <c r="HUU17" s="19"/>
      <c r="HUV17" s="19"/>
      <c r="HUW17" s="19"/>
      <c r="HUX17" s="19"/>
      <c r="HUY17" s="19"/>
      <c r="HUZ17" s="19"/>
      <c r="HVA17" s="19"/>
      <c r="HVB17" s="19"/>
      <c r="HVC17" s="19"/>
      <c r="HVD17" s="19"/>
      <c r="HVE17" s="19"/>
      <c r="HVF17" s="19"/>
      <c r="HVG17" s="19"/>
      <c r="HVH17" s="19"/>
      <c r="HVI17" s="19"/>
      <c r="HVJ17" s="19"/>
      <c r="HVK17" s="19"/>
      <c r="HVL17" s="19"/>
      <c r="HVM17" s="19"/>
      <c r="HVN17" s="19"/>
      <c r="HVO17" s="19"/>
      <c r="HVP17" s="19"/>
      <c r="HVQ17" s="19"/>
      <c r="HVR17" s="19"/>
      <c r="HVS17" s="19"/>
      <c r="HVT17" s="19"/>
      <c r="HVU17" s="19"/>
      <c r="HVV17" s="19"/>
      <c r="HVW17" s="19"/>
      <c r="HVX17" s="19"/>
      <c r="HVY17" s="19"/>
      <c r="HVZ17" s="19"/>
      <c r="HWA17" s="19"/>
      <c r="HWB17" s="19"/>
      <c r="HWC17" s="19"/>
      <c r="HWD17" s="19"/>
      <c r="HWE17" s="19"/>
      <c r="HWF17" s="19"/>
      <c r="HWG17" s="19"/>
      <c r="HWH17" s="19"/>
      <c r="HWI17" s="19"/>
      <c r="HWJ17" s="19"/>
      <c r="HWK17" s="19"/>
      <c r="HWL17" s="19"/>
      <c r="HWM17" s="19"/>
      <c r="HWN17" s="19"/>
      <c r="HWO17" s="19"/>
      <c r="HWP17" s="19"/>
      <c r="HWQ17" s="19"/>
      <c r="HWR17" s="19"/>
      <c r="HWS17" s="19"/>
      <c r="HWT17" s="19"/>
      <c r="HWU17" s="19"/>
      <c r="HWV17" s="19"/>
      <c r="HWW17" s="19"/>
      <c r="HWX17" s="19"/>
      <c r="HWY17" s="19"/>
      <c r="HWZ17" s="19"/>
      <c r="HXA17" s="19"/>
      <c r="HXB17" s="19"/>
      <c r="HXC17" s="19"/>
      <c r="HXD17" s="19"/>
      <c r="HXE17" s="19"/>
      <c r="HXF17" s="19"/>
      <c r="HXG17" s="19"/>
      <c r="HXH17" s="19"/>
      <c r="HXI17" s="19"/>
      <c r="HXJ17" s="19"/>
      <c r="HXK17" s="19"/>
      <c r="HXL17" s="19"/>
      <c r="HXM17" s="19"/>
      <c r="HXN17" s="19"/>
      <c r="HXO17" s="19"/>
      <c r="HXP17" s="19"/>
      <c r="HXQ17" s="19"/>
      <c r="HXR17" s="19"/>
      <c r="HXS17" s="19"/>
      <c r="HXT17" s="19"/>
      <c r="HXU17" s="19"/>
      <c r="HXV17" s="19"/>
      <c r="HXW17" s="19"/>
      <c r="HXX17" s="19"/>
      <c r="HXY17" s="19"/>
      <c r="HXZ17" s="19"/>
      <c r="HYA17" s="19"/>
      <c r="HYB17" s="19"/>
      <c r="HYC17" s="19"/>
      <c r="HYD17" s="19"/>
      <c r="HYE17" s="19"/>
      <c r="HYF17" s="19"/>
      <c r="HYG17" s="19"/>
      <c r="HYH17" s="19"/>
      <c r="HYI17" s="19"/>
      <c r="HYJ17" s="19"/>
      <c r="HYK17" s="19"/>
      <c r="HYL17" s="19"/>
      <c r="HYM17" s="19"/>
      <c r="HYN17" s="19"/>
      <c r="HYO17" s="19"/>
      <c r="HYP17" s="19"/>
      <c r="HYQ17" s="19"/>
      <c r="HYR17" s="19"/>
      <c r="HYS17" s="19"/>
      <c r="HYT17" s="19"/>
      <c r="HYU17" s="19"/>
      <c r="HYV17" s="19"/>
      <c r="HYW17" s="19"/>
      <c r="HYX17" s="19"/>
      <c r="HYY17" s="19"/>
      <c r="HYZ17" s="19"/>
      <c r="HZA17" s="19"/>
      <c r="HZB17" s="19"/>
      <c r="HZC17" s="19"/>
      <c r="HZD17" s="19"/>
      <c r="HZE17" s="19"/>
      <c r="HZF17" s="19"/>
      <c r="HZG17" s="19"/>
      <c r="HZH17" s="19"/>
      <c r="HZI17" s="19"/>
      <c r="HZJ17" s="19"/>
      <c r="HZK17" s="19"/>
      <c r="HZL17" s="19"/>
      <c r="HZM17" s="19"/>
      <c r="HZN17" s="19"/>
      <c r="HZO17" s="19"/>
      <c r="HZP17" s="19"/>
      <c r="HZQ17" s="19"/>
      <c r="HZR17" s="19"/>
      <c r="HZS17" s="19"/>
      <c r="HZT17" s="19"/>
      <c r="HZU17" s="19"/>
      <c r="HZV17" s="19"/>
      <c r="HZW17" s="19"/>
      <c r="HZX17" s="19"/>
      <c r="HZY17" s="19"/>
      <c r="HZZ17" s="19"/>
      <c r="IAA17" s="19"/>
      <c r="IAB17" s="19"/>
      <c r="IAC17" s="19"/>
      <c r="IAD17" s="19"/>
      <c r="IAE17" s="19"/>
      <c r="IAF17" s="19"/>
      <c r="IAG17" s="19"/>
      <c r="IAH17" s="19"/>
      <c r="IAI17" s="19"/>
      <c r="IAJ17" s="19"/>
      <c r="IAK17" s="19"/>
      <c r="IAL17" s="19"/>
      <c r="IAM17" s="19"/>
      <c r="IAN17" s="19"/>
      <c r="IAO17" s="19"/>
      <c r="IAP17" s="19"/>
      <c r="IAQ17" s="19"/>
      <c r="IAR17" s="19"/>
      <c r="IAS17" s="19"/>
      <c r="IAT17" s="19"/>
      <c r="IAU17" s="19"/>
      <c r="IAV17" s="19"/>
      <c r="IAW17" s="19"/>
      <c r="IAX17" s="19"/>
      <c r="IAY17" s="19"/>
      <c r="IAZ17" s="19"/>
      <c r="IBA17" s="19"/>
      <c r="IBB17" s="19"/>
      <c r="IBC17" s="19"/>
      <c r="IBD17" s="19"/>
      <c r="IBE17" s="19"/>
      <c r="IBF17" s="19"/>
      <c r="IBG17" s="19"/>
      <c r="IBH17" s="19"/>
      <c r="IBI17" s="19"/>
      <c r="IBJ17" s="19"/>
      <c r="IBK17" s="19"/>
      <c r="IBL17" s="19"/>
      <c r="IBM17" s="19"/>
      <c r="IBN17" s="19"/>
      <c r="IBO17" s="19"/>
      <c r="IBP17" s="19"/>
      <c r="IBQ17" s="19"/>
      <c r="IBR17" s="19"/>
      <c r="IBS17" s="19"/>
      <c r="IBT17" s="19"/>
      <c r="IBU17" s="19"/>
      <c r="IBV17" s="19"/>
      <c r="IBW17" s="19"/>
      <c r="IBX17" s="19"/>
      <c r="IBY17" s="19"/>
      <c r="IBZ17" s="19"/>
      <c r="ICA17" s="19"/>
      <c r="ICB17" s="19"/>
      <c r="ICC17" s="19"/>
      <c r="ICD17" s="19"/>
      <c r="ICE17" s="19"/>
      <c r="ICF17" s="19"/>
      <c r="ICG17" s="19"/>
      <c r="ICH17" s="19"/>
      <c r="ICI17" s="19"/>
      <c r="ICJ17" s="19"/>
      <c r="ICK17" s="19"/>
      <c r="ICL17" s="19"/>
      <c r="ICM17" s="19"/>
      <c r="ICN17" s="19"/>
      <c r="ICO17" s="19"/>
      <c r="ICP17" s="19"/>
      <c r="ICQ17" s="19"/>
      <c r="ICR17" s="19"/>
      <c r="ICS17" s="19"/>
      <c r="ICT17" s="19"/>
      <c r="ICU17" s="19"/>
      <c r="ICV17" s="19"/>
      <c r="ICW17" s="19"/>
      <c r="ICX17" s="19"/>
      <c r="ICY17" s="19"/>
      <c r="ICZ17" s="19"/>
      <c r="IDA17" s="19"/>
      <c r="IDB17" s="19"/>
      <c r="IDC17" s="19"/>
      <c r="IDD17" s="19"/>
      <c r="IDE17" s="19"/>
      <c r="IDF17" s="19"/>
      <c r="IDG17" s="19"/>
      <c r="IDH17" s="19"/>
      <c r="IDI17" s="19"/>
      <c r="IDJ17" s="19"/>
      <c r="IDK17" s="19"/>
      <c r="IDL17" s="19"/>
      <c r="IDM17" s="19"/>
      <c r="IDN17" s="19"/>
      <c r="IDO17" s="19"/>
      <c r="IDP17" s="19"/>
      <c r="IDQ17" s="19"/>
      <c r="IDR17" s="19"/>
      <c r="IDS17" s="19"/>
      <c r="IDT17" s="19"/>
      <c r="IDU17" s="19"/>
      <c r="IDV17" s="19"/>
      <c r="IDW17" s="19"/>
      <c r="IDX17" s="19"/>
      <c r="IDY17" s="19"/>
      <c r="IDZ17" s="19"/>
      <c r="IEA17" s="19"/>
      <c r="IEB17" s="19"/>
      <c r="IEC17" s="19"/>
      <c r="IED17" s="19"/>
      <c r="IEE17" s="19"/>
      <c r="IEF17" s="19"/>
      <c r="IEG17" s="19"/>
      <c r="IEH17" s="19"/>
      <c r="IEI17" s="19"/>
      <c r="IEJ17" s="19"/>
      <c r="IEK17" s="19"/>
      <c r="IEL17" s="19"/>
      <c r="IEM17" s="19"/>
      <c r="IEN17" s="19"/>
      <c r="IEO17" s="19"/>
      <c r="IEP17" s="19"/>
      <c r="IEQ17" s="19"/>
      <c r="IER17" s="19"/>
      <c r="IES17" s="19"/>
      <c r="IET17" s="19"/>
      <c r="IEU17" s="19"/>
      <c r="IEV17" s="19"/>
      <c r="IEW17" s="19"/>
      <c r="IEX17" s="19"/>
      <c r="IEY17" s="19"/>
      <c r="IEZ17" s="19"/>
      <c r="IFA17" s="19"/>
      <c r="IFB17" s="19"/>
      <c r="IFC17" s="19"/>
      <c r="IFD17" s="19"/>
      <c r="IFE17" s="19"/>
      <c r="IFF17" s="19"/>
      <c r="IFG17" s="19"/>
      <c r="IFH17" s="19"/>
      <c r="IFI17" s="19"/>
      <c r="IFJ17" s="19"/>
      <c r="IFK17" s="19"/>
      <c r="IFL17" s="19"/>
      <c r="IFM17" s="19"/>
      <c r="IFN17" s="19"/>
      <c r="IFO17" s="19"/>
      <c r="IFP17" s="19"/>
      <c r="IFQ17" s="19"/>
      <c r="IFR17" s="19"/>
      <c r="IFS17" s="19"/>
      <c r="IFT17" s="19"/>
      <c r="IFU17" s="19"/>
      <c r="IFV17" s="19"/>
      <c r="IFW17" s="19"/>
      <c r="IFX17" s="19"/>
      <c r="IFY17" s="19"/>
      <c r="IFZ17" s="19"/>
      <c r="IGA17" s="19"/>
      <c r="IGB17" s="19"/>
      <c r="IGC17" s="19"/>
      <c r="IGD17" s="19"/>
      <c r="IGE17" s="19"/>
      <c r="IGF17" s="19"/>
      <c r="IGG17" s="19"/>
      <c r="IGH17" s="19"/>
      <c r="IGI17" s="19"/>
      <c r="IGJ17" s="19"/>
      <c r="IGK17" s="19"/>
      <c r="IGL17" s="19"/>
      <c r="IGM17" s="19"/>
      <c r="IGN17" s="19"/>
      <c r="IGO17" s="19"/>
      <c r="IGP17" s="19"/>
      <c r="IGQ17" s="19"/>
      <c r="IGR17" s="19"/>
      <c r="IGS17" s="19"/>
      <c r="IGT17" s="19"/>
      <c r="IGU17" s="19"/>
      <c r="IGV17" s="19"/>
      <c r="IGW17" s="19"/>
      <c r="IGX17" s="19"/>
      <c r="IGY17" s="19"/>
      <c r="IGZ17" s="19"/>
      <c r="IHA17" s="19"/>
      <c r="IHB17" s="19"/>
      <c r="IHC17" s="19"/>
      <c r="IHD17" s="19"/>
      <c r="IHE17" s="19"/>
      <c r="IHF17" s="19"/>
      <c r="IHG17" s="19"/>
      <c r="IHH17" s="19"/>
      <c r="IHI17" s="19"/>
      <c r="IHJ17" s="19"/>
      <c r="IHK17" s="19"/>
      <c r="IHL17" s="19"/>
      <c r="IHM17" s="19"/>
      <c r="IHN17" s="19"/>
      <c r="IHO17" s="19"/>
      <c r="IHP17" s="19"/>
      <c r="IHQ17" s="19"/>
      <c r="IHR17" s="19"/>
      <c r="IHS17" s="19"/>
      <c r="IHT17" s="19"/>
      <c r="IHU17" s="19"/>
      <c r="IHV17" s="19"/>
      <c r="IHW17" s="19"/>
      <c r="IHX17" s="19"/>
      <c r="IHY17" s="19"/>
      <c r="IHZ17" s="19"/>
      <c r="IIA17" s="19"/>
      <c r="IIB17" s="19"/>
      <c r="IIC17" s="19"/>
      <c r="IID17" s="19"/>
      <c r="IIE17" s="19"/>
      <c r="IIF17" s="19"/>
      <c r="IIG17" s="19"/>
      <c r="IIH17" s="19"/>
      <c r="III17" s="19"/>
      <c r="IIJ17" s="19"/>
      <c r="IIK17" s="19"/>
      <c r="IIL17" s="19"/>
      <c r="IIM17" s="19"/>
      <c r="IIN17" s="19"/>
      <c r="IIO17" s="19"/>
      <c r="IIP17" s="19"/>
      <c r="IIQ17" s="19"/>
      <c r="IIR17" s="19"/>
      <c r="IIS17" s="19"/>
      <c r="IIT17" s="19"/>
      <c r="IIU17" s="19"/>
      <c r="IIV17" s="19"/>
      <c r="IIW17" s="19"/>
      <c r="IIX17" s="19"/>
      <c r="IIY17" s="19"/>
      <c r="IIZ17" s="19"/>
      <c r="IJA17" s="19"/>
      <c r="IJB17" s="19"/>
      <c r="IJC17" s="19"/>
      <c r="IJD17" s="19"/>
      <c r="IJE17" s="19"/>
      <c r="IJF17" s="19"/>
      <c r="IJG17" s="19"/>
      <c r="IJH17" s="19"/>
      <c r="IJI17" s="19"/>
      <c r="IJJ17" s="19"/>
      <c r="IJK17" s="19"/>
      <c r="IJL17" s="19"/>
      <c r="IJM17" s="19"/>
      <c r="IJN17" s="19"/>
      <c r="IJO17" s="19"/>
      <c r="IJP17" s="19"/>
      <c r="IJQ17" s="19"/>
      <c r="IJR17" s="19"/>
      <c r="IJS17" s="19"/>
      <c r="IJT17" s="19"/>
      <c r="IJU17" s="19"/>
      <c r="IJV17" s="19"/>
      <c r="IJW17" s="19"/>
      <c r="IJX17" s="19"/>
      <c r="IJY17" s="19"/>
      <c r="IJZ17" s="19"/>
      <c r="IKA17" s="19"/>
      <c r="IKB17" s="19"/>
      <c r="IKC17" s="19"/>
      <c r="IKD17" s="19"/>
      <c r="IKE17" s="19"/>
      <c r="IKF17" s="19"/>
      <c r="IKG17" s="19"/>
      <c r="IKH17" s="19"/>
      <c r="IKI17" s="19"/>
      <c r="IKJ17" s="19"/>
      <c r="IKK17" s="19"/>
      <c r="IKL17" s="19"/>
      <c r="IKM17" s="19"/>
      <c r="IKN17" s="19"/>
      <c r="IKO17" s="19"/>
      <c r="IKP17" s="19"/>
      <c r="IKQ17" s="19"/>
      <c r="IKR17" s="19"/>
      <c r="IKS17" s="19"/>
      <c r="IKT17" s="19"/>
      <c r="IKU17" s="19"/>
      <c r="IKV17" s="19"/>
      <c r="IKW17" s="19"/>
      <c r="IKX17" s="19"/>
      <c r="IKY17" s="19"/>
      <c r="IKZ17" s="19"/>
      <c r="ILA17" s="19"/>
      <c r="ILB17" s="19"/>
      <c r="ILC17" s="19"/>
      <c r="ILD17" s="19"/>
      <c r="ILE17" s="19"/>
      <c r="ILF17" s="19"/>
      <c r="ILG17" s="19"/>
      <c r="ILH17" s="19"/>
      <c r="ILI17" s="19"/>
      <c r="ILJ17" s="19"/>
      <c r="ILK17" s="19"/>
      <c r="ILL17" s="19"/>
      <c r="ILM17" s="19"/>
      <c r="ILN17" s="19"/>
      <c r="ILO17" s="19"/>
      <c r="ILP17" s="19"/>
      <c r="ILQ17" s="19"/>
      <c r="ILR17" s="19"/>
      <c r="ILS17" s="19"/>
      <c r="ILT17" s="19"/>
      <c r="ILU17" s="19"/>
      <c r="ILV17" s="19"/>
      <c r="ILW17" s="19"/>
      <c r="ILX17" s="19"/>
      <c r="ILY17" s="19"/>
      <c r="ILZ17" s="19"/>
      <c r="IMA17" s="19"/>
      <c r="IMB17" s="19"/>
      <c r="IMC17" s="19"/>
      <c r="IMD17" s="19"/>
      <c r="IME17" s="19"/>
      <c r="IMF17" s="19"/>
      <c r="IMG17" s="19"/>
      <c r="IMH17" s="19"/>
      <c r="IMI17" s="19"/>
      <c r="IMJ17" s="19"/>
      <c r="IMK17" s="19"/>
      <c r="IML17" s="19"/>
      <c r="IMM17" s="19"/>
      <c r="IMN17" s="19"/>
      <c r="IMO17" s="19"/>
      <c r="IMP17" s="19"/>
      <c r="IMQ17" s="19"/>
      <c r="IMR17" s="19"/>
      <c r="IMS17" s="19"/>
      <c r="IMT17" s="19"/>
      <c r="IMU17" s="19"/>
      <c r="IMV17" s="19"/>
      <c r="IMW17" s="19"/>
      <c r="IMX17" s="19"/>
      <c r="IMY17" s="19"/>
      <c r="IMZ17" s="19"/>
      <c r="INA17" s="19"/>
      <c r="INB17" s="19"/>
      <c r="INC17" s="19"/>
      <c r="IND17" s="19"/>
      <c r="INE17" s="19"/>
      <c r="INF17" s="19"/>
      <c r="ING17" s="19"/>
      <c r="INH17" s="19"/>
      <c r="INI17" s="19"/>
      <c r="INJ17" s="19"/>
      <c r="INK17" s="19"/>
      <c r="INL17" s="19"/>
      <c r="INM17" s="19"/>
      <c r="INN17" s="19"/>
      <c r="INO17" s="19"/>
      <c r="INP17" s="19"/>
      <c r="INQ17" s="19"/>
      <c r="INR17" s="19"/>
      <c r="INS17" s="19"/>
      <c r="INT17" s="19"/>
      <c r="INU17" s="19"/>
      <c r="INV17" s="19"/>
      <c r="INW17" s="19"/>
      <c r="INX17" s="19"/>
      <c r="INY17" s="19"/>
      <c r="INZ17" s="19"/>
      <c r="IOA17" s="19"/>
      <c r="IOB17" s="19"/>
      <c r="IOC17" s="19"/>
      <c r="IOD17" s="19"/>
      <c r="IOE17" s="19"/>
      <c r="IOF17" s="19"/>
      <c r="IOG17" s="19"/>
      <c r="IOH17" s="19"/>
      <c r="IOI17" s="19"/>
      <c r="IOJ17" s="19"/>
      <c r="IOK17" s="19"/>
      <c r="IOL17" s="19"/>
      <c r="IOM17" s="19"/>
      <c r="ION17" s="19"/>
      <c r="IOO17" s="19"/>
      <c r="IOP17" s="19"/>
      <c r="IOQ17" s="19"/>
      <c r="IOR17" s="19"/>
      <c r="IOS17" s="19"/>
      <c r="IOT17" s="19"/>
      <c r="IOU17" s="19"/>
      <c r="IOV17" s="19"/>
      <c r="IOW17" s="19"/>
      <c r="IOX17" s="19"/>
      <c r="IOY17" s="19"/>
      <c r="IOZ17" s="19"/>
      <c r="IPA17" s="19"/>
      <c r="IPB17" s="19"/>
      <c r="IPC17" s="19"/>
      <c r="IPD17" s="19"/>
      <c r="IPE17" s="19"/>
      <c r="IPF17" s="19"/>
      <c r="IPG17" s="19"/>
      <c r="IPH17" s="19"/>
      <c r="IPI17" s="19"/>
      <c r="IPJ17" s="19"/>
      <c r="IPK17" s="19"/>
      <c r="IPL17" s="19"/>
      <c r="IPM17" s="19"/>
      <c r="IPN17" s="19"/>
      <c r="IPO17" s="19"/>
      <c r="IPP17" s="19"/>
      <c r="IPQ17" s="19"/>
      <c r="IPR17" s="19"/>
      <c r="IPS17" s="19"/>
      <c r="IPT17" s="19"/>
      <c r="IPU17" s="19"/>
      <c r="IPV17" s="19"/>
      <c r="IPW17" s="19"/>
      <c r="IPX17" s="19"/>
      <c r="IPY17" s="19"/>
      <c r="IPZ17" s="19"/>
      <c r="IQA17" s="19"/>
      <c r="IQB17" s="19"/>
      <c r="IQC17" s="19"/>
      <c r="IQD17" s="19"/>
      <c r="IQE17" s="19"/>
      <c r="IQF17" s="19"/>
      <c r="IQG17" s="19"/>
      <c r="IQH17" s="19"/>
      <c r="IQI17" s="19"/>
      <c r="IQJ17" s="19"/>
      <c r="IQK17" s="19"/>
      <c r="IQL17" s="19"/>
      <c r="IQM17" s="19"/>
      <c r="IQN17" s="19"/>
      <c r="IQO17" s="19"/>
      <c r="IQP17" s="19"/>
      <c r="IQQ17" s="19"/>
      <c r="IQR17" s="19"/>
      <c r="IQS17" s="19"/>
      <c r="IQT17" s="19"/>
      <c r="IQU17" s="19"/>
      <c r="IQV17" s="19"/>
      <c r="IQW17" s="19"/>
      <c r="IQX17" s="19"/>
      <c r="IQY17" s="19"/>
      <c r="IQZ17" s="19"/>
      <c r="IRA17" s="19"/>
      <c r="IRB17" s="19"/>
      <c r="IRC17" s="19"/>
      <c r="IRD17" s="19"/>
      <c r="IRE17" s="19"/>
      <c r="IRF17" s="19"/>
      <c r="IRG17" s="19"/>
      <c r="IRH17" s="19"/>
      <c r="IRI17" s="19"/>
      <c r="IRJ17" s="19"/>
      <c r="IRK17" s="19"/>
      <c r="IRL17" s="19"/>
      <c r="IRM17" s="19"/>
      <c r="IRN17" s="19"/>
      <c r="IRO17" s="19"/>
      <c r="IRP17" s="19"/>
      <c r="IRQ17" s="19"/>
      <c r="IRR17" s="19"/>
      <c r="IRS17" s="19"/>
      <c r="IRT17" s="19"/>
      <c r="IRU17" s="19"/>
      <c r="IRV17" s="19"/>
      <c r="IRW17" s="19"/>
      <c r="IRX17" s="19"/>
      <c r="IRY17" s="19"/>
      <c r="IRZ17" s="19"/>
      <c r="ISA17" s="19"/>
      <c r="ISB17" s="19"/>
      <c r="ISC17" s="19"/>
      <c r="ISD17" s="19"/>
      <c r="ISE17" s="19"/>
      <c r="ISF17" s="19"/>
      <c r="ISG17" s="19"/>
      <c r="ISH17" s="19"/>
      <c r="ISI17" s="19"/>
      <c r="ISJ17" s="19"/>
      <c r="ISK17" s="19"/>
      <c r="ISL17" s="19"/>
      <c r="ISM17" s="19"/>
      <c r="ISN17" s="19"/>
      <c r="ISO17" s="19"/>
      <c r="ISP17" s="19"/>
      <c r="ISQ17" s="19"/>
      <c r="ISR17" s="19"/>
      <c r="ISS17" s="19"/>
      <c r="IST17" s="19"/>
      <c r="ISU17" s="19"/>
      <c r="ISV17" s="19"/>
      <c r="ISW17" s="19"/>
      <c r="ISX17" s="19"/>
      <c r="ISY17" s="19"/>
      <c r="ISZ17" s="19"/>
      <c r="ITA17" s="19"/>
      <c r="ITB17" s="19"/>
      <c r="ITC17" s="19"/>
      <c r="ITD17" s="19"/>
      <c r="ITE17" s="19"/>
      <c r="ITF17" s="19"/>
      <c r="ITG17" s="19"/>
      <c r="ITH17" s="19"/>
      <c r="ITI17" s="19"/>
      <c r="ITJ17" s="19"/>
      <c r="ITK17" s="19"/>
      <c r="ITL17" s="19"/>
      <c r="ITM17" s="19"/>
      <c r="ITN17" s="19"/>
      <c r="ITO17" s="19"/>
      <c r="ITP17" s="19"/>
      <c r="ITQ17" s="19"/>
      <c r="ITR17" s="19"/>
      <c r="ITS17" s="19"/>
      <c r="ITT17" s="19"/>
      <c r="ITU17" s="19"/>
      <c r="ITV17" s="19"/>
      <c r="ITW17" s="19"/>
      <c r="ITX17" s="19"/>
      <c r="ITY17" s="19"/>
      <c r="ITZ17" s="19"/>
      <c r="IUA17" s="19"/>
      <c r="IUB17" s="19"/>
      <c r="IUC17" s="19"/>
      <c r="IUD17" s="19"/>
      <c r="IUE17" s="19"/>
      <c r="IUF17" s="19"/>
      <c r="IUG17" s="19"/>
      <c r="IUH17" s="19"/>
      <c r="IUI17" s="19"/>
      <c r="IUJ17" s="19"/>
      <c r="IUK17" s="19"/>
      <c r="IUL17" s="19"/>
      <c r="IUM17" s="19"/>
      <c r="IUN17" s="19"/>
      <c r="IUO17" s="19"/>
      <c r="IUP17" s="19"/>
      <c r="IUQ17" s="19"/>
      <c r="IUR17" s="19"/>
      <c r="IUS17" s="19"/>
      <c r="IUT17" s="19"/>
      <c r="IUU17" s="19"/>
      <c r="IUV17" s="19"/>
      <c r="IUW17" s="19"/>
      <c r="IUX17" s="19"/>
      <c r="IUY17" s="19"/>
      <c r="IUZ17" s="19"/>
      <c r="IVA17" s="19"/>
      <c r="IVB17" s="19"/>
      <c r="IVC17" s="19"/>
      <c r="IVD17" s="19"/>
      <c r="IVE17" s="19"/>
      <c r="IVF17" s="19"/>
      <c r="IVG17" s="19"/>
      <c r="IVH17" s="19"/>
      <c r="IVI17" s="19"/>
      <c r="IVJ17" s="19"/>
      <c r="IVK17" s="19"/>
      <c r="IVL17" s="19"/>
      <c r="IVM17" s="19"/>
      <c r="IVN17" s="19"/>
      <c r="IVO17" s="19"/>
      <c r="IVP17" s="19"/>
      <c r="IVQ17" s="19"/>
      <c r="IVR17" s="19"/>
      <c r="IVS17" s="19"/>
      <c r="IVT17" s="19"/>
      <c r="IVU17" s="19"/>
      <c r="IVV17" s="19"/>
      <c r="IVW17" s="19"/>
      <c r="IVX17" s="19"/>
      <c r="IVY17" s="19"/>
      <c r="IVZ17" s="19"/>
      <c r="IWA17" s="19"/>
      <c r="IWB17" s="19"/>
      <c r="IWC17" s="19"/>
      <c r="IWD17" s="19"/>
      <c r="IWE17" s="19"/>
      <c r="IWF17" s="19"/>
      <c r="IWG17" s="19"/>
      <c r="IWH17" s="19"/>
      <c r="IWI17" s="19"/>
      <c r="IWJ17" s="19"/>
      <c r="IWK17" s="19"/>
      <c r="IWL17" s="19"/>
      <c r="IWM17" s="19"/>
      <c r="IWN17" s="19"/>
      <c r="IWO17" s="19"/>
      <c r="IWP17" s="19"/>
      <c r="IWQ17" s="19"/>
      <c r="IWR17" s="19"/>
      <c r="IWS17" s="19"/>
      <c r="IWT17" s="19"/>
      <c r="IWU17" s="19"/>
      <c r="IWV17" s="19"/>
      <c r="IWW17" s="19"/>
      <c r="IWX17" s="19"/>
      <c r="IWY17" s="19"/>
      <c r="IWZ17" s="19"/>
      <c r="IXA17" s="19"/>
      <c r="IXB17" s="19"/>
      <c r="IXC17" s="19"/>
      <c r="IXD17" s="19"/>
      <c r="IXE17" s="19"/>
      <c r="IXF17" s="19"/>
      <c r="IXG17" s="19"/>
      <c r="IXH17" s="19"/>
      <c r="IXI17" s="19"/>
      <c r="IXJ17" s="19"/>
      <c r="IXK17" s="19"/>
      <c r="IXL17" s="19"/>
      <c r="IXM17" s="19"/>
      <c r="IXN17" s="19"/>
      <c r="IXO17" s="19"/>
      <c r="IXP17" s="19"/>
      <c r="IXQ17" s="19"/>
      <c r="IXR17" s="19"/>
      <c r="IXS17" s="19"/>
      <c r="IXT17" s="19"/>
      <c r="IXU17" s="19"/>
      <c r="IXV17" s="19"/>
      <c r="IXW17" s="19"/>
      <c r="IXX17" s="19"/>
      <c r="IXY17" s="19"/>
      <c r="IXZ17" s="19"/>
      <c r="IYA17" s="19"/>
      <c r="IYB17" s="19"/>
      <c r="IYC17" s="19"/>
      <c r="IYD17" s="19"/>
      <c r="IYE17" s="19"/>
      <c r="IYF17" s="19"/>
      <c r="IYG17" s="19"/>
      <c r="IYH17" s="19"/>
      <c r="IYI17" s="19"/>
      <c r="IYJ17" s="19"/>
      <c r="IYK17" s="19"/>
      <c r="IYL17" s="19"/>
      <c r="IYM17" s="19"/>
      <c r="IYN17" s="19"/>
      <c r="IYO17" s="19"/>
      <c r="IYP17" s="19"/>
      <c r="IYQ17" s="19"/>
      <c r="IYR17" s="19"/>
      <c r="IYS17" s="19"/>
      <c r="IYT17" s="19"/>
      <c r="IYU17" s="19"/>
      <c r="IYV17" s="19"/>
      <c r="IYW17" s="19"/>
      <c r="IYX17" s="19"/>
      <c r="IYY17" s="19"/>
      <c r="IYZ17" s="19"/>
      <c r="IZA17" s="19"/>
      <c r="IZB17" s="19"/>
      <c r="IZC17" s="19"/>
      <c r="IZD17" s="19"/>
      <c r="IZE17" s="19"/>
      <c r="IZF17" s="19"/>
      <c r="IZG17" s="19"/>
      <c r="IZH17" s="19"/>
      <c r="IZI17" s="19"/>
      <c r="IZJ17" s="19"/>
      <c r="IZK17" s="19"/>
      <c r="IZL17" s="19"/>
      <c r="IZM17" s="19"/>
      <c r="IZN17" s="19"/>
      <c r="IZO17" s="19"/>
      <c r="IZP17" s="19"/>
      <c r="IZQ17" s="19"/>
      <c r="IZR17" s="19"/>
      <c r="IZS17" s="19"/>
      <c r="IZT17" s="19"/>
      <c r="IZU17" s="19"/>
      <c r="IZV17" s="19"/>
      <c r="IZW17" s="19"/>
      <c r="IZX17" s="19"/>
      <c r="IZY17" s="19"/>
      <c r="IZZ17" s="19"/>
      <c r="JAA17" s="19"/>
      <c r="JAB17" s="19"/>
      <c r="JAC17" s="19"/>
      <c r="JAD17" s="19"/>
      <c r="JAE17" s="19"/>
      <c r="JAF17" s="19"/>
      <c r="JAG17" s="19"/>
      <c r="JAH17" s="19"/>
      <c r="JAI17" s="19"/>
      <c r="JAJ17" s="19"/>
      <c r="JAK17" s="19"/>
      <c r="JAL17" s="19"/>
      <c r="JAM17" s="19"/>
      <c r="JAN17" s="19"/>
      <c r="JAO17" s="19"/>
      <c r="JAP17" s="19"/>
      <c r="JAQ17" s="19"/>
      <c r="JAR17" s="19"/>
      <c r="JAS17" s="19"/>
      <c r="JAT17" s="19"/>
      <c r="JAU17" s="19"/>
      <c r="JAV17" s="19"/>
      <c r="JAW17" s="19"/>
      <c r="JAX17" s="19"/>
      <c r="JAY17" s="19"/>
      <c r="JAZ17" s="19"/>
      <c r="JBA17" s="19"/>
      <c r="JBB17" s="19"/>
      <c r="JBC17" s="19"/>
      <c r="JBD17" s="19"/>
      <c r="JBE17" s="19"/>
      <c r="JBF17" s="19"/>
      <c r="JBG17" s="19"/>
      <c r="JBH17" s="19"/>
      <c r="JBI17" s="19"/>
      <c r="JBJ17" s="19"/>
      <c r="JBK17" s="19"/>
      <c r="JBL17" s="19"/>
      <c r="JBM17" s="19"/>
      <c r="JBN17" s="19"/>
      <c r="JBO17" s="19"/>
      <c r="JBP17" s="19"/>
      <c r="JBQ17" s="19"/>
      <c r="JBR17" s="19"/>
      <c r="JBS17" s="19"/>
      <c r="JBT17" s="19"/>
      <c r="JBU17" s="19"/>
      <c r="JBV17" s="19"/>
      <c r="JBW17" s="19"/>
      <c r="JBX17" s="19"/>
      <c r="JBY17" s="19"/>
      <c r="JBZ17" s="19"/>
      <c r="JCA17" s="19"/>
      <c r="JCB17" s="19"/>
      <c r="JCC17" s="19"/>
      <c r="JCD17" s="19"/>
      <c r="JCE17" s="19"/>
      <c r="JCF17" s="19"/>
      <c r="JCG17" s="19"/>
      <c r="JCH17" s="19"/>
      <c r="JCI17" s="19"/>
      <c r="JCJ17" s="19"/>
      <c r="JCK17" s="19"/>
      <c r="JCL17" s="19"/>
      <c r="JCM17" s="19"/>
      <c r="JCN17" s="19"/>
      <c r="JCO17" s="19"/>
      <c r="JCP17" s="19"/>
      <c r="JCQ17" s="19"/>
      <c r="JCR17" s="19"/>
      <c r="JCS17" s="19"/>
      <c r="JCT17" s="19"/>
      <c r="JCU17" s="19"/>
      <c r="JCV17" s="19"/>
      <c r="JCW17" s="19"/>
      <c r="JCX17" s="19"/>
      <c r="JCY17" s="19"/>
      <c r="JCZ17" s="19"/>
      <c r="JDA17" s="19"/>
      <c r="JDB17" s="19"/>
      <c r="JDC17" s="19"/>
      <c r="JDD17" s="19"/>
      <c r="JDE17" s="19"/>
      <c r="JDF17" s="19"/>
      <c r="JDG17" s="19"/>
      <c r="JDH17" s="19"/>
      <c r="JDI17" s="19"/>
      <c r="JDJ17" s="19"/>
      <c r="JDK17" s="19"/>
      <c r="JDL17" s="19"/>
      <c r="JDM17" s="19"/>
      <c r="JDN17" s="19"/>
      <c r="JDO17" s="19"/>
      <c r="JDP17" s="19"/>
      <c r="JDQ17" s="19"/>
      <c r="JDR17" s="19"/>
      <c r="JDS17" s="19"/>
      <c r="JDT17" s="19"/>
      <c r="JDU17" s="19"/>
      <c r="JDV17" s="19"/>
      <c r="JDW17" s="19"/>
      <c r="JDX17" s="19"/>
      <c r="JDY17" s="19"/>
      <c r="JDZ17" s="19"/>
      <c r="JEA17" s="19"/>
      <c r="JEB17" s="19"/>
      <c r="JEC17" s="19"/>
      <c r="JED17" s="19"/>
      <c r="JEE17" s="19"/>
      <c r="JEF17" s="19"/>
      <c r="JEG17" s="19"/>
      <c r="JEH17" s="19"/>
      <c r="JEI17" s="19"/>
      <c r="JEJ17" s="19"/>
      <c r="JEK17" s="19"/>
      <c r="JEL17" s="19"/>
      <c r="JEM17" s="19"/>
      <c r="JEN17" s="19"/>
      <c r="JEO17" s="19"/>
      <c r="JEP17" s="19"/>
      <c r="JEQ17" s="19"/>
      <c r="JER17" s="19"/>
      <c r="JES17" s="19"/>
      <c r="JET17" s="19"/>
      <c r="JEU17" s="19"/>
      <c r="JEV17" s="19"/>
      <c r="JEW17" s="19"/>
      <c r="JEX17" s="19"/>
      <c r="JEY17" s="19"/>
      <c r="JEZ17" s="19"/>
      <c r="JFA17" s="19"/>
      <c r="JFB17" s="19"/>
      <c r="JFC17" s="19"/>
      <c r="JFD17" s="19"/>
      <c r="JFE17" s="19"/>
      <c r="JFF17" s="19"/>
      <c r="JFG17" s="19"/>
      <c r="JFH17" s="19"/>
      <c r="JFI17" s="19"/>
      <c r="JFJ17" s="19"/>
      <c r="JFK17" s="19"/>
      <c r="JFL17" s="19"/>
      <c r="JFM17" s="19"/>
      <c r="JFN17" s="19"/>
      <c r="JFO17" s="19"/>
      <c r="JFP17" s="19"/>
      <c r="JFQ17" s="19"/>
      <c r="JFR17" s="19"/>
      <c r="JFS17" s="19"/>
      <c r="JFT17" s="19"/>
      <c r="JFU17" s="19"/>
      <c r="JFV17" s="19"/>
      <c r="JFW17" s="19"/>
      <c r="JFX17" s="19"/>
      <c r="JFY17" s="19"/>
      <c r="JFZ17" s="19"/>
      <c r="JGA17" s="19"/>
      <c r="JGB17" s="19"/>
      <c r="JGC17" s="19"/>
      <c r="JGD17" s="19"/>
      <c r="JGE17" s="19"/>
      <c r="JGF17" s="19"/>
      <c r="JGG17" s="19"/>
      <c r="JGH17" s="19"/>
      <c r="JGI17" s="19"/>
      <c r="JGJ17" s="19"/>
      <c r="JGK17" s="19"/>
      <c r="JGL17" s="19"/>
      <c r="JGM17" s="19"/>
      <c r="JGN17" s="19"/>
      <c r="JGO17" s="19"/>
      <c r="JGP17" s="19"/>
      <c r="JGQ17" s="19"/>
      <c r="JGR17" s="19"/>
      <c r="JGS17" s="19"/>
      <c r="JGT17" s="19"/>
      <c r="JGU17" s="19"/>
      <c r="JGV17" s="19"/>
      <c r="JGW17" s="19"/>
      <c r="JGX17" s="19"/>
      <c r="JGY17" s="19"/>
      <c r="JGZ17" s="19"/>
      <c r="JHA17" s="19"/>
      <c r="JHB17" s="19"/>
      <c r="JHC17" s="19"/>
      <c r="JHD17" s="19"/>
      <c r="JHE17" s="19"/>
      <c r="JHF17" s="19"/>
      <c r="JHG17" s="19"/>
      <c r="JHH17" s="19"/>
      <c r="JHI17" s="19"/>
      <c r="JHJ17" s="19"/>
      <c r="JHK17" s="19"/>
      <c r="JHL17" s="19"/>
      <c r="JHM17" s="19"/>
      <c r="JHN17" s="19"/>
      <c r="JHO17" s="19"/>
      <c r="JHP17" s="19"/>
      <c r="JHQ17" s="19"/>
      <c r="JHR17" s="19"/>
      <c r="JHS17" s="19"/>
      <c r="JHT17" s="19"/>
      <c r="JHU17" s="19"/>
      <c r="JHV17" s="19"/>
      <c r="JHW17" s="19"/>
      <c r="JHX17" s="19"/>
      <c r="JHY17" s="19"/>
      <c r="JHZ17" s="19"/>
      <c r="JIA17" s="19"/>
      <c r="JIB17" s="19"/>
      <c r="JIC17" s="19"/>
      <c r="JID17" s="19"/>
      <c r="JIE17" s="19"/>
      <c r="JIF17" s="19"/>
      <c r="JIG17" s="19"/>
      <c r="JIH17" s="19"/>
      <c r="JII17" s="19"/>
      <c r="JIJ17" s="19"/>
      <c r="JIK17" s="19"/>
      <c r="JIL17" s="19"/>
      <c r="JIM17" s="19"/>
      <c r="JIN17" s="19"/>
      <c r="JIO17" s="19"/>
      <c r="JIP17" s="19"/>
      <c r="JIQ17" s="19"/>
      <c r="JIR17" s="19"/>
      <c r="JIS17" s="19"/>
      <c r="JIT17" s="19"/>
      <c r="JIU17" s="19"/>
      <c r="JIV17" s="19"/>
      <c r="JIW17" s="19"/>
      <c r="JIX17" s="19"/>
      <c r="JIY17" s="19"/>
      <c r="JIZ17" s="19"/>
      <c r="JJA17" s="19"/>
      <c r="JJB17" s="19"/>
      <c r="JJC17" s="19"/>
      <c r="JJD17" s="19"/>
      <c r="JJE17" s="19"/>
      <c r="JJF17" s="19"/>
      <c r="JJG17" s="19"/>
      <c r="JJH17" s="19"/>
      <c r="JJI17" s="19"/>
      <c r="JJJ17" s="19"/>
      <c r="JJK17" s="19"/>
      <c r="JJL17" s="19"/>
      <c r="JJM17" s="19"/>
      <c r="JJN17" s="19"/>
      <c r="JJO17" s="19"/>
      <c r="JJP17" s="19"/>
      <c r="JJQ17" s="19"/>
      <c r="JJR17" s="19"/>
      <c r="JJS17" s="19"/>
      <c r="JJT17" s="19"/>
      <c r="JJU17" s="19"/>
      <c r="JJV17" s="19"/>
      <c r="JJW17" s="19"/>
      <c r="JJX17" s="19"/>
      <c r="JJY17" s="19"/>
      <c r="JJZ17" s="19"/>
      <c r="JKA17" s="19"/>
      <c r="JKB17" s="19"/>
      <c r="JKC17" s="19"/>
      <c r="JKD17" s="19"/>
      <c r="JKE17" s="19"/>
      <c r="JKF17" s="19"/>
      <c r="JKG17" s="19"/>
      <c r="JKH17" s="19"/>
      <c r="JKI17" s="19"/>
      <c r="JKJ17" s="19"/>
      <c r="JKK17" s="19"/>
      <c r="JKL17" s="19"/>
      <c r="JKM17" s="19"/>
      <c r="JKN17" s="19"/>
      <c r="JKO17" s="19"/>
      <c r="JKP17" s="19"/>
      <c r="JKQ17" s="19"/>
      <c r="JKR17" s="19"/>
      <c r="JKS17" s="19"/>
      <c r="JKT17" s="19"/>
      <c r="JKU17" s="19"/>
      <c r="JKV17" s="19"/>
      <c r="JKW17" s="19"/>
      <c r="JKX17" s="19"/>
      <c r="JKY17" s="19"/>
      <c r="JKZ17" s="19"/>
      <c r="JLA17" s="19"/>
      <c r="JLB17" s="19"/>
      <c r="JLC17" s="19"/>
      <c r="JLD17" s="19"/>
      <c r="JLE17" s="19"/>
      <c r="JLF17" s="19"/>
      <c r="JLG17" s="19"/>
      <c r="JLH17" s="19"/>
      <c r="JLI17" s="19"/>
      <c r="JLJ17" s="19"/>
      <c r="JLK17" s="19"/>
      <c r="JLL17" s="19"/>
      <c r="JLM17" s="19"/>
      <c r="JLN17" s="19"/>
      <c r="JLO17" s="19"/>
      <c r="JLP17" s="19"/>
      <c r="JLQ17" s="19"/>
      <c r="JLR17" s="19"/>
      <c r="JLS17" s="19"/>
      <c r="JLT17" s="19"/>
      <c r="JLU17" s="19"/>
      <c r="JLV17" s="19"/>
      <c r="JLW17" s="19"/>
      <c r="JLX17" s="19"/>
      <c r="JLY17" s="19"/>
      <c r="JLZ17" s="19"/>
      <c r="JMA17" s="19"/>
      <c r="JMB17" s="19"/>
      <c r="JMC17" s="19"/>
      <c r="JMD17" s="19"/>
      <c r="JME17" s="19"/>
      <c r="JMF17" s="19"/>
      <c r="JMG17" s="19"/>
      <c r="JMH17" s="19"/>
      <c r="JMI17" s="19"/>
      <c r="JMJ17" s="19"/>
      <c r="JMK17" s="19"/>
      <c r="JML17" s="19"/>
      <c r="JMM17" s="19"/>
      <c r="JMN17" s="19"/>
      <c r="JMO17" s="19"/>
      <c r="JMP17" s="19"/>
      <c r="JMQ17" s="19"/>
      <c r="JMR17" s="19"/>
      <c r="JMS17" s="19"/>
      <c r="JMT17" s="19"/>
      <c r="JMU17" s="19"/>
      <c r="JMV17" s="19"/>
      <c r="JMW17" s="19"/>
      <c r="JMX17" s="19"/>
      <c r="JMY17" s="19"/>
      <c r="JMZ17" s="19"/>
      <c r="JNA17" s="19"/>
      <c r="JNB17" s="19"/>
      <c r="JNC17" s="19"/>
      <c r="JND17" s="19"/>
      <c r="JNE17" s="19"/>
      <c r="JNF17" s="19"/>
      <c r="JNG17" s="19"/>
      <c r="JNH17" s="19"/>
      <c r="JNI17" s="19"/>
      <c r="JNJ17" s="19"/>
      <c r="JNK17" s="19"/>
      <c r="JNL17" s="19"/>
      <c r="JNM17" s="19"/>
      <c r="JNN17" s="19"/>
      <c r="JNO17" s="19"/>
      <c r="JNP17" s="19"/>
      <c r="JNQ17" s="19"/>
      <c r="JNR17" s="19"/>
      <c r="JNS17" s="19"/>
      <c r="JNT17" s="19"/>
      <c r="JNU17" s="19"/>
      <c r="JNV17" s="19"/>
      <c r="JNW17" s="19"/>
      <c r="JNX17" s="19"/>
      <c r="JNY17" s="19"/>
      <c r="JNZ17" s="19"/>
      <c r="JOA17" s="19"/>
      <c r="JOB17" s="19"/>
      <c r="JOC17" s="19"/>
      <c r="JOD17" s="19"/>
      <c r="JOE17" s="19"/>
      <c r="JOF17" s="19"/>
      <c r="JOG17" s="19"/>
      <c r="JOH17" s="19"/>
      <c r="JOI17" s="19"/>
      <c r="JOJ17" s="19"/>
      <c r="JOK17" s="19"/>
      <c r="JOL17" s="19"/>
      <c r="JOM17" s="19"/>
      <c r="JON17" s="19"/>
      <c r="JOO17" s="19"/>
      <c r="JOP17" s="19"/>
      <c r="JOQ17" s="19"/>
      <c r="JOR17" s="19"/>
      <c r="JOS17" s="19"/>
      <c r="JOT17" s="19"/>
      <c r="JOU17" s="19"/>
      <c r="JOV17" s="19"/>
      <c r="JOW17" s="19"/>
      <c r="JOX17" s="19"/>
      <c r="JOY17" s="19"/>
      <c r="JOZ17" s="19"/>
      <c r="JPA17" s="19"/>
      <c r="JPB17" s="19"/>
      <c r="JPC17" s="19"/>
      <c r="JPD17" s="19"/>
      <c r="JPE17" s="19"/>
      <c r="JPF17" s="19"/>
      <c r="JPG17" s="19"/>
      <c r="JPH17" s="19"/>
      <c r="JPI17" s="19"/>
      <c r="JPJ17" s="19"/>
      <c r="JPK17" s="19"/>
      <c r="JPL17" s="19"/>
      <c r="JPM17" s="19"/>
      <c r="JPN17" s="19"/>
      <c r="JPO17" s="19"/>
      <c r="JPP17" s="19"/>
      <c r="JPQ17" s="19"/>
      <c r="JPR17" s="19"/>
      <c r="JPS17" s="19"/>
      <c r="JPT17" s="19"/>
      <c r="JPU17" s="19"/>
      <c r="JPV17" s="19"/>
      <c r="JPW17" s="19"/>
      <c r="JPX17" s="19"/>
      <c r="JPY17" s="19"/>
      <c r="JPZ17" s="19"/>
      <c r="JQA17" s="19"/>
      <c r="JQB17" s="19"/>
      <c r="JQC17" s="19"/>
      <c r="JQD17" s="19"/>
      <c r="JQE17" s="19"/>
      <c r="JQF17" s="19"/>
      <c r="JQG17" s="19"/>
      <c r="JQH17" s="19"/>
      <c r="JQI17" s="19"/>
      <c r="JQJ17" s="19"/>
      <c r="JQK17" s="19"/>
      <c r="JQL17" s="19"/>
      <c r="JQM17" s="19"/>
      <c r="JQN17" s="19"/>
      <c r="JQO17" s="19"/>
      <c r="JQP17" s="19"/>
      <c r="JQQ17" s="19"/>
      <c r="JQR17" s="19"/>
      <c r="JQS17" s="19"/>
      <c r="JQT17" s="19"/>
      <c r="JQU17" s="19"/>
      <c r="JQV17" s="19"/>
      <c r="JQW17" s="19"/>
      <c r="JQX17" s="19"/>
      <c r="JQY17" s="19"/>
      <c r="JQZ17" s="19"/>
      <c r="JRA17" s="19"/>
      <c r="JRB17" s="19"/>
      <c r="JRC17" s="19"/>
      <c r="JRD17" s="19"/>
      <c r="JRE17" s="19"/>
      <c r="JRF17" s="19"/>
      <c r="JRG17" s="19"/>
      <c r="JRH17" s="19"/>
      <c r="JRI17" s="19"/>
      <c r="JRJ17" s="19"/>
      <c r="JRK17" s="19"/>
      <c r="JRL17" s="19"/>
      <c r="JRM17" s="19"/>
      <c r="JRN17" s="19"/>
      <c r="JRO17" s="19"/>
      <c r="JRP17" s="19"/>
      <c r="JRQ17" s="19"/>
      <c r="JRR17" s="19"/>
      <c r="JRS17" s="19"/>
      <c r="JRT17" s="19"/>
      <c r="JRU17" s="19"/>
      <c r="JRV17" s="19"/>
      <c r="JRW17" s="19"/>
      <c r="JRX17" s="19"/>
      <c r="JRY17" s="19"/>
      <c r="JRZ17" s="19"/>
      <c r="JSA17" s="19"/>
      <c r="JSB17" s="19"/>
      <c r="JSC17" s="19"/>
      <c r="JSD17" s="19"/>
      <c r="JSE17" s="19"/>
      <c r="JSF17" s="19"/>
      <c r="JSG17" s="19"/>
      <c r="JSH17" s="19"/>
      <c r="JSI17" s="19"/>
      <c r="JSJ17" s="19"/>
      <c r="JSK17" s="19"/>
      <c r="JSL17" s="19"/>
      <c r="JSM17" s="19"/>
      <c r="JSN17" s="19"/>
      <c r="JSO17" s="19"/>
      <c r="JSP17" s="19"/>
      <c r="JSQ17" s="19"/>
      <c r="JSR17" s="19"/>
      <c r="JSS17" s="19"/>
      <c r="JST17" s="19"/>
      <c r="JSU17" s="19"/>
      <c r="JSV17" s="19"/>
      <c r="JSW17" s="19"/>
      <c r="JSX17" s="19"/>
      <c r="JSY17" s="19"/>
      <c r="JSZ17" s="19"/>
      <c r="JTA17" s="19"/>
      <c r="JTB17" s="19"/>
      <c r="JTC17" s="19"/>
      <c r="JTD17" s="19"/>
      <c r="JTE17" s="19"/>
      <c r="JTF17" s="19"/>
      <c r="JTG17" s="19"/>
      <c r="JTH17" s="19"/>
      <c r="JTI17" s="19"/>
      <c r="JTJ17" s="19"/>
      <c r="JTK17" s="19"/>
      <c r="JTL17" s="19"/>
      <c r="JTM17" s="19"/>
      <c r="JTN17" s="19"/>
      <c r="JTO17" s="19"/>
      <c r="JTP17" s="19"/>
      <c r="JTQ17" s="19"/>
      <c r="JTR17" s="19"/>
      <c r="JTS17" s="19"/>
      <c r="JTT17" s="19"/>
      <c r="JTU17" s="19"/>
      <c r="JTV17" s="19"/>
      <c r="JTW17" s="19"/>
      <c r="JTX17" s="19"/>
      <c r="JTY17" s="19"/>
      <c r="JTZ17" s="19"/>
      <c r="JUA17" s="19"/>
      <c r="JUB17" s="19"/>
      <c r="JUC17" s="19"/>
      <c r="JUD17" s="19"/>
      <c r="JUE17" s="19"/>
      <c r="JUF17" s="19"/>
      <c r="JUG17" s="19"/>
      <c r="JUH17" s="19"/>
      <c r="JUI17" s="19"/>
      <c r="JUJ17" s="19"/>
      <c r="JUK17" s="19"/>
      <c r="JUL17" s="19"/>
      <c r="JUM17" s="19"/>
      <c r="JUN17" s="19"/>
      <c r="JUO17" s="19"/>
      <c r="JUP17" s="19"/>
      <c r="JUQ17" s="19"/>
      <c r="JUR17" s="19"/>
      <c r="JUS17" s="19"/>
      <c r="JUT17" s="19"/>
      <c r="JUU17" s="19"/>
      <c r="JUV17" s="19"/>
      <c r="JUW17" s="19"/>
      <c r="JUX17" s="19"/>
      <c r="JUY17" s="19"/>
      <c r="JUZ17" s="19"/>
      <c r="JVA17" s="19"/>
      <c r="JVB17" s="19"/>
      <c r="JVC17" s="19"/>
      <c r="JVD17" s="19"/>
      <c r="JVE17" s="19"/>
      <c r="JVF17" s="19"/>
      <c r="JVG17" s="19"/>
      <c r="JVH17" s="19"/>
      <c r="JVI17" s="19"/>
      <c r="JVJ17" s="19"/>
      <c r="JVK17" s="19"/>
      <c r="JVL17" s="19"/>
      <c r="JVM17" s="19"/>
      <c r="JVN17" s="19"/>
      <c r="JVO17" s="19"/>
      <c r="JVP17" s="19"/>
      <c r="JVQ17" s="19"/>
      <c r="JVR17" s="19"/>
      <c r="JVS17" s="19"/>
      <c r="JVT17" s="19"/>
      <c r="JVU17" s="19"/>
      <c r="JVV17" s="19"/>
      <c r="JVW17" s="19"/>
      <c r="JVX17" s="19"/>
      <c r="JVY17" s="19"/>
      <c r="JVZ17" s="19"/>
      <c r="JWA17" s="19"/>
      <c r="JWB17" s="19"/>
      <c r="JWC17" s="19"/>
      <c r="JWD17" s="19"/>
      <c r="JWE17" s="19"/>
      <c r="JWF17" s="19"/>
      <c r="JWG17" s="19"/>
      <c r="JWH17" s="19"/>
      <c r="JWI17" s="19"/>
      <c r="JWJ17" s="19"/>
      <c r="JWK17" s="19"/>
      <c r="JWL17" s="19"/>
      <c r="JWM17" s="19"/>
      <c r="JWN17" s="19"/>
      <c r="JWO17" s="19"/>
      <c r="JWP17" s="19"/>
      <c r="JWQ17" s="19"/>
      <c r="JWR17" s="19"/>
      <c r="JWS17" s="19"/>
      <c r="JWT17" s="19"/>
      <c r="JWU17" s="19"/>
      <c r="JWV17" s="19"/>
      <c r="JWW17" s="19"/>
      <c r="JWX17" s="19"/>
      <c r="JWY17" s="19"/>
      <c r="JWZ17" s="19"/>
      <c r="JXA17" s="19"/>
      <c r="JXB17" s="19"/>
      <c r="JXC17" s="19"/>
      <c r="JXD17" s="19"/>
      <c r="JXE17" s="19"/>
      <c r="JXF17" s="19"/>
      <c r="JXG17" s="19"/>
      <c r="JXH17" s="19"/>
      <c r="JXI17" s="19"/>
      <c r="JXJ17" s="19"/>
      <c r="JXK17" s="19"/>
      <c r="JXL17" s="19"/>
      <c r="JXM17" s="19"/>
      <c r="JXN17" s="19"/>
      <c r="JXO17" s="19"/>
      <c r="JXP17" s="19"/>
      <c r="JXQ17" s="19"/>
      <c r="JXR17" s="19"/>
      <c r="JXS17" s="19"/>
      <c r="JXT17" s="19"/>
      <c r="JXU17" s="19"/>
      <c r="JXV17" s="19"/>
      <c r="JXW17" s="19"/>
      <c r="JXX17" s="19"/>
      <c r="JXY17" s="19"/>
      <c r="JXZ17" s="19"/>
      <c r="JYA17" s="19"/>
      <c r="JYB17" s="19"/>
      <c r="JYC17" s="19"/>
      <c r="JYD17" s="19"/>
      <c r="JYE17" s="19"/>
      <c r="JYF17" s="19"/>
      <c r="JYG17" s="19"/>
      <c r="JYH17" s="19"/>
      <c r="JYI17" s="19"/>
      <c r="JYJ17" s="19"/>
      <c r="JYK17" s="19"/>
      <c r="JYL17" s="19"/>
      <c r="JYM17" s="19"/>
      <c r="JYN17" s="19"/>
      <c r="JYO17" s="19"/>
      <c r="JYP17" s="19"/>
      <c r="JYQ17" s="19"/>
      <c r="JYR17" s="19"/>
      <c r="JYS17" s="19"/>
      <c r="JYT17" s="19"/>
      <c r="JYU17" s="19"/>
      <c r="JYV17" s="19"/>
      <c r="JYW17" s="19"/>
      <c r="JYX17" s="19"/>
      <c r="JYY17" s="19"/>
      <c r="JYZ17" s="19"/>
      <c r="JZA17" s="19"/>
      <c r="JZB17" s="19"/>
      <c r="JZC17" s="19"/>
      <c r="JZD17" s="19"/>
      <c r="JZE17" s="19"/>
      <c r="JZF17" s="19"/>
      <c r="JZG17" s="19"/>
      <c r="JZH17" s="19"/>
      <c r="JZI17" s="19"/>
      <c r="JZJ17" s="19"/>
      <c r="JZK17" s="19"/>
      <c r="JZL17" s="19"/>
      <c r="JZM17" s="19"/>
      <c r="JZN17" s="19"/>
      <c r="JZO17" s="19"/>
      <c r="JZP17" s="19"/>
      <c r="JZQ17" s="19"/>
      <c r="JZR17" s="19"/>
      <c r="JZS17" s="19"/>
      <c r="JZT17" s="19"/>
      <c r="JZU17" s="19"/>
      <c r="JZV17" s="19"/>
      <c r="JZW17" s="19"/>
      <c r="JZX17" s="19"/>
      <c r="JZY17" s="19"/>
      <c r="JZZ17" s="19"/>
      <c r="KAA17" s="19"/>
      <c r="KAB17" s="19"/>
      <c r="KAC17" s="19"/>
      <c r="KAD17" s="19"/>
      <c r="KAE17" s="19"/>
      <c r="KAF17" s="19"/>
      <c r="KAG17" s="19"/>
      <c r="KAH17" s="19"/>
      <c r="KAI17" s="19"/>
      <c r="KAJ17" s="19"/>
      <c r="KAK17" s="19"/>
      <c r="KAL17" s="19"/>
      <c r="KAM17" s="19"/>
      <c r="KAN17" s="19"/>
      <c r="KAO17" s="19"/>
      <c r="KAP17" s="19"/>
      <c r="KAQ17" s="19"/>
      <c r="KAR17" s="19"/>
      <c r="KAS17" s="19"/>
      <c r="KAT17" s="19"/>
      <c r="KAU17" s="19"/>
      <c r="KAV17" s="19"/>
      <c r="KAW17" s="19"/>
      <c r="KAX17" s="19"/>
      <c r="KAY17" s="19"/>
      <c r="KAZ17" s="19"/>
      <c r="KBA17" s="19"/>
      <c r="KBB17" s="19"/>
      <c r="KBC17" s="19"/>
      <c r="KBD17" s="19"/>
      <c r="KBE17" s="19"/>
      <c r="KBF17" s="19"/>
      <c r="KBG17" s="19"/>
      <c r="KBH17" s="19"/>
      <c r="KBI17" s="19"/>
      <c r="KBJ17" s="19"/>
      <c r="KBK17" s="19"/>
      <c r="KBL17" s="19"/>
      <c r="KBM17" s="19"/>
      <c r="KBN17" s="19"/>
      <c r="KBO17" s="19"/>
      <c r="KBP17" s="19"/>
      <c r="KBQ17" s="19"/>
      <c r="KBR17" s="19"/>
      <c r="KBS17" s="19"/>
      <c r="KBT17" s="19"/>
      <c r="KBU17" s="19"/>
      <c r="KBV17" s="19"/>
      <c r="KBW17" s="19"/>
      <c r="KBX17" s="19"/>
      <c r="KBY17" s="19"/>
      <c r="KBZ17" s="19"/>
      <c r="KCA17" s="19"/>
      <c r="KCB17" s="19"/>
      <c r="KCC17" s="19"/>
      <c r="KCD17" s="19"/>
      <c r="KCE17" s="19"/>
      <c r="KCF17" s="19"/>
      <c r="KCG17" s="19"/>
      <c r="KCH17" s="19"/>
      <c r="KCI17" s="19"/>
      <c r="KCJ17" s="19"/>
      <c r="KCK17" s="19"/>
      <c r="KCL17" s="19"/>
      <c r="KCM17" s="19"/>
      <c r="KCN17" s="19"/>
      <c r="KCO17" s="19"/>
      <c r="KCP17" s="19"/>
      <c r="KCQ17" s="19"/>
      <c r="KCR17" s="19"/>
      <c r="KCS17" s="19"/>
      <c r="KCT17" s="19"/>
      <c r="KCU17" s="19"/>
      <c r="KCV17" s="19"/>
      <c r="KCW17" s="19"/>
      <c r="KCX17" s="19"/>
      <c r="KCY17" s="19"/>
      <c r="KCZ17" s="19"/>
      <c r="KDA17" s="19"/>
      <c r="KDB17" s="19"/>
      <c r="KDC17" s="19"/>
      <c r="KDD17" s="19"/>
      <c r="KDE17" s="19"/>
      <c r="KDF17" s="19"/>
      <c r="KDG17" s="19"/>
      <c r="KDH17" s="19"/>
      <c r="KDI17" s="19"/>
      <c r="KDJ17" s="19"/>
      <c r="KDK17" s="19"/>
      <c r="KDL17" s="19"/>
      <c r="KDM17" s="19"/>
      <c r="KDN17" s="19"/>
      <c r="KDO17" s="19"/>
      <c r="KDP17" s="19"/>
      <c r="KDQ17" s="19"/>
      <c r="KDR17" s="19"/>
      <c r="KDS17" s="19"/>
      <c r="KDT17" s="19"/>
      <c r="KDU17" s="19"/>
      <c r="KDV17" s="19"/>
      <c r="KDW17" s="19"/>
      <c r="KDX17" s="19"/>
      <c r="KDY17" s="19"/>
      <c r="KDZ17" s="19"/>
      <c r="KEA17" s="19"/>
      <c r="KEB17" s="19"/>
      <c r="KEC17" s="19"/>
      <c r="KED17" s="19"/>
      <c r="KEE17" s="19"/>
      <c r="KEF17" s="19"/>
      <c r="KEG17" s="19"/>
      <c r="KEH17" s="19"/>
      <c r="KEI17" s="19"/>
      <c r="KEJ17" s="19"/>
      <c r="KEK17" s="19"/>
      <c r="KEL17" s="19"/>
      <c r="KEM17" s="19"/>
      <c r="KEN17" s="19"/>
      <c r="KEO17" s="19"/>
      <c r="KEP17" s="19"/>
      <c r="KEQ17" s="19"/>
      <c r="KER17" s="19"/>
      <c r="KES17" s="19"/>
      <c r="KET17" s="19"/>
      <c r="KEU17" s="19"/>
      <c r="KEV17" s="19"/>
      <c r="KEW17" s="19"/>
      <c r="KEX17" s="19"/>
      <c r="KEY17" s="19"/>
      <c r="KEZ17" s="19"/>
      <c r="KFA17" s="19"/>
      <c r="KFB17" s="19"/>
      <c r="KFC17" s="19"/>
      <c r="KFD17" s="19"/>
      <c r="KFE17" s="19"/>
      <c r="KFF17" s="19"/>
      <c r="KFG17" s="19"/>
      <c r="KFH17" s="19"/>
      <c r="KFI17" s="19"/>
      <c r="KFJ17" s="19"/>
      <c r="KFK17" s="19"/>
      <c r="KFL17" s="19"/>
      <c r="KFM17" s="19"/>
      <c r="KFN17" s="19"/>
      <c r="KFO17" s="19"/>
      <c r="KFP17" s="19"/>
      <c r="KFQ17" s="19"/>
      <c r="KFR17" s="19"/>
      <c r="KFS17" s="19"/>
      <c r="KFT17" s="19"/>
      <c r="KFU17" s="19"/>
      <c r="KFV17" s="19"/>
      <c r="KFW17" s="19"/>
      <c r="KFX17" s="19"/>
      <c r="KFY17" s="19"/>
      <c r="KFZ17" s="19"/>
      <c r="KGA17" s="19"/>
      <c r="KGB17" s="19"/>
      <c r="KGC17" s="19"/>
      <c r="KGD17" s="19"/>
      <c r="KGE17" s="19"/>
      <c r="KGF17" s="19"/>
      <c r="KGG17" s="19"/>
      <c r="KGH17" s="19"/>
      <c r="KGI17" s="19"/>
      <c r="KGJ17" s="19"/>
      <c r="KGK17" s="19"/>
      <c r="KGL17" s="19"/>
      <c r="KGM17" s="19"/>
      <c r="KGN17" s="19"/>
      <c r="KGO17" s="19"/>
      <c r="KGP17" s="19"/>
      <c r="KGQ17" s="19"/>
      <c r="KGR17" s="19"/>
      <c r="KGS17" s="19"/>
      <c r="KGT17" s="19"/>
      <c r="KGU17" s="19"/>
      <c r="KGV17" s="19"/>
      <c r="KGW17" s="19"/>
      <c r="KGX17" s="19"/>
      <c r="KGY17" s="19"/>
      <c r="KGZ17" s="19"/>
      <c r="KHA17" s="19"/>
      <c r="KHB17" s="19"/>
      <c r="KHC17" s="19"/>
      <c r="KHD17" s="19"/>
      <c r="KHE17" s="19"/>
      <c r="KHF17" s="19"/>
      <c r="KHG17" s="19"/>
      <c r="KHH17" s="19"/>
      <c r="KHI17" s="19"/>
      <c r="KHJ17" s="19"/>
      <c r="KHK17" s="19"/>
      <c r="KHL17" s="19"/>
      <c r="KHM17" s="19"/>
      <c r="KHN17" s="19"/>
      <c r="KHO17" s="19"/>
      <c r="KHP17" s="19"/>
      <c r="KHQ17" s="19"/>
      <c r="KHR17" s="19"/>
      <c r="KHS17" s="19"/>
      <c r="KHT17" s="19"/>
      <c r="KHU17" s="19"/>
      <c r="KHV17" s="19"/>
      <c r="KHW17" s="19"/>
      <c r="KHX17" s="19"/>
      <c r="KHY17" s="19"/>
      <c r="KHZ17" s="19"/>
      <c r="KIA17" s="19"/>
      <c r="KIB17" s="19"/>
      <c r="KIC17" s="19"/>
      <c r="KID17" s="19"/>
      <c r="KIE17" s="19"/>
      <c r="KIF17" s="19"/>
      <c r="KIG17" s="19"/>
      <c r="KIH17" s="19"/>
      <c r="KII17" s="19"/>
      <c r="KIJ17" s="19"/>
      <c r="KIK17" s="19"/>
      <c r="KIL17" s="19"/>
      <c r="KIM17" s="19"/>
      <c r="KIN17" s="19"/>
      <c r="KIO17" s="19"/>
      <c r="KIP17" s="19"/>
      <c r="KIQ17" s="19"/>
      <c r="KIR17" s="19"/>
      <c r="KIS17" s="19"/>
      <c r="KIT17" s="19"/>
      <c r="KIU17" s="19"/>
      <c r="KIV17" s="19"/>
      <c r="KIW17" s="19"/>
      <c r="KIX17" s="19"/>
      <c r="KIY17" s="19"/>
      <c r="KIZ17" s="19"/>
      <c r="KJA17" s="19"/>
      <c r="KJB17" s="19"/>
      <c r="KJC17" s="19"/>
      <c r="KJD17" s="19"/>
      <c r="KJE17" s="19"/>
      <c r="KJF17" s="19"/>
      <c r="KJG17" s="19"/>
      <c r="KJH17" s="19"/>
      <c r="KJI17" s="19"/>
      <c r="KJJ17" s="19"/>
      <c r="KJK17" s="19"/>
      <c r="KJL17" s="19"/>
      <c r="KJM17" s="19"/>
      <c r="KJN17" s="19"/>
      <c r="KJO17" s="19"/>
      <c r="KJP17" s="19"/>
      <c r="KJQ17" s="19"/>
      <c r="KJR17" s="19"/>
      <c r="KJS17" s="19"/>
      <c r="KJT17" s="19"/>
      <c r="KJU17" s="19"/>
      <c r="KJV17" s="19"/>
      <c r="KJW17" s="19"/>
      <c r="KJX17" s="19"/>
      <c r="KJY17" s="19"/>
      <c r="KJZ17" s="19"/>
      <c r="KKA17" s="19"/>
      <c r="KKB17" s="19"/>
      <c r="KKC17" s="19"/>
      <c r="KKD17" s="19"/>
      <c r="KKE17" s="19"/>
      <c r="KKF17" s="19"/>
      <c r="KKG17" s="19"/>
      <c r="KKH17" s="19"/>
      <c r="KKI17" s="19"/>
      <c r="KKJ17" s="19"/>
      <c r="KKK17" s="19"/>
      <c r="KKL17" s="19"/>
      <c r="KKM17" s="19"/>
      <c r="KKN17" s="19"/>
      <c r="KKO17" s="19"/>
      <c r="KKP17" s="19"/>
      <c r="KKQ17" s="19"/>
      <c r="KKR17" s="19"/>
      <c r="KKS17" s="19"/>
      <c r="KKT17" s="19"/>
      <c r="KKU17" s="19"/>
      <c r="KKV17" s="19"/>
      <c r="KKW17" s="19"/>
      <c r="KKX17" s="19"/>
      <c r="KKY17" s="19"/>
      <c r="KKZ17" s="19"/>
      <c r="KLA17" s="19"/>
      <c r="KLB17" s="19"/>
      <c r="KLC17" s="19"/>
      <c r="KLD17" s="19"/>
      <c r="KLE17" s="19"/>
      <c r="KLF17" s="19"/>
      <c r="KLG17" s="19"/>
      <c r="KLH17" s="19"/>
      <c r="KLI17" s="19"/>
      <c r="KLJ17" s="19"/>
      <c r="KLK17" s="19"/>
      <c r="KLL17" s="19"/>
      <c r="KLM17" s="19"/>
      <c r="KLN17" s="19"/>
      <c r="KLO17" s="19"/>
      <c r="KLP17" s="19"/>
      <c r="KLQ17" s="19"/>
      <c r="KLR17" s="19"/>
      <c r="KLS17" s="19"/>
      <c r="KLT17" s="19"/>
      <c r="KLU17" s="19"/>
      <c r="KLV17" s="19"/>
      <c r="KLW17" s="19"/>
      <c r="KLX17" s="19"/>
      <c r="KLY17" s="19"/>
      <c r="KLZ17" s="19"/>
      <c r="KMA17" s="19"/>
      <c r="KMB17" s="19"/>
      <c r="KMC17" s="19"/>
      <c r="KMD17" s="19"/>
      <c r="KME17" s="19"/>
      <c r="KMF17" s="19"/>
      <c r="KMG17" s="19"/>
      <c r="KMH17" s="19"/>
      <c r="KMI17" s="19"/>
      <c r="KMJ17" s="19"/>
      <c r="KMK17" s="19"/>
      <c r="KML17" s="19"/>
      <c r="KMM17" s="19"/>
      <c r="KMN17" s="19"/>
      <c r="KMO17" s="19"/>
      <c r="KMP17" s="19"/>
      <c r="KMQ17" s="19"/>
      <c r="KMR17" s="19"/>
      <c r="KMS17" s="19"/>
      <c r="KMT17" s="19"/>
      <c r="KMU17" s="19"/>
      <c r="KMV17" s="19"/>
      <c r="KMW17" s="19"/>
      <c r="KMX17" s="19"/>
      <c r="KMY17" s="19"/>
      <c r="KMZ17" s="19"/>
      <c r="KNA17" s="19"/>
      <c r="KNB17" s="19"/>
      <c r="KNC17" s="19"/>
      <c r="KND17" s="19"/>
      <c r="KNE17" s="19"/>
      <c r="KNF17" s="19"/>
      <c r="KNG17" s="19"/>
      <c r="KNH17" s="19"/>
      <c r="KNI17" s="19"/>
      <c r="KNJ17" s="19"/>
      <c r="KNK17" s="19"/>
      <c r="KNL17" s="19"/>
      <c r="KNM17" s="19"/>
      <c r="KNN17" s="19"/>
      <c r="KNO17" s="19"/>
      <c r="KNP17" s="19"/>
      <c r="KNQ17" s="19"/>
      <c r="KNR17" s="19"/>
      <c r="KNS17" s="19"/>
      <c r="KNT17" s="19"/>
      <c r="KNU17" s="19"/>
      <c r="KNV17" s="19"/>
      <c r="KNW17" s="19"/>
      <c r="KNX17" s="19"/>
      <c r="KNY17" s="19"/>
      <c r="KNZ17" s="19"/>
      <c r="KOA17" s="19"/>
      <c r="KOB17" s="19"/>
      <c r="KOC17" s="19"/>
      <c r="KOD17" s="19"/>
      <c r="KOE17" s="19"/>
      <c r="KOF17" s="19"/>
      <c r="KOG17" s="19"/>
      <c r="KOH17" s="19"/>
      <c r="KOI17" s="19"/>
      <c r="KOJ17" s="19"/>
      <c r="KOK17" s="19"/>
      <c r="KOL17" s="19"/>
      <c r="KOM17" s="19"/>
      <c r="KON17" s="19"/>
      <c r="KOO17" s="19"/>
      <c r="KOP17" s="19"/>
      <c r="KOQ17" s="19"/>
      <c r="KOR17" s="19"/>
      <c r="KOS17" s="19"/>
      <c r="KOT17" s="19"/>
      <c r="KOU17" s="19"/>
      <c r="KOV17" s="19"/>
      <c r="KOW17" s="19"/>
      <c r="KOX17" s="19"/>
      <c r="KOY17" s="19"/>
      <c r="KOZ17" s="19"/>
      <c r="KPA17" s="19"/>
      <c r="KPB17" s="19"/>
      <c r="KPC17" s="19"/>
      <c r="KPD17" s="19"/>
      <c r="KPE17" s="19"/>
      <c r="KPF17" s="19"/>
      <c r="KPG17" s="19"/>
      <c r="KPH17" s="19"/>
      <c r="KPI17" s="19"/>
      <c r="KPJ17" s="19"/>
      <c r="KPK17" s="19"/>
      <c r="KPL17" s="19"/>
      <c r="KPM17" s="19"/>
      <c r="KPN17" s="19"/>
      <c r="KPO17" s="19"/>
      <c r="KPP17" s="19"/>
      <c r="KPQ17" s="19"/>
      <c r="KPR17" s="19"/>
      <c r="KPS17" s="19"/>
      <c r="KPT17" s="19"/>
      <c r="KPU17" s="19"/>
      <c r="KPV17" s="19"/>
      <c r="KPW17" s="19"/>
      <c r="KPX17" s="19"/>
      <c r="KPY17" s="19"/>
      <c r="KPZ17" s="19"/>
      <c r="KQA17" s="19"/>
      <c r="KQB17" s="19"/>
      <c r="KQC17" s="19"/>
      <c r="KQD17" s="19"/>
      <c r="KQE17" s="19"/>
      <c r="KQF17" s="19"/>
      <c r="KQG17" s="19"/>
      <c r="KQH17" s="19"/>
      <c r="KQI17" s="19"/>
      <c r="KQJ17" s="19"/>
      <c r="KQK17" s="19"/>
      <c r="KQL17" s="19"/>
      <c r="KQM17" s="19"/>
      <c r="KQN17" s="19"/>
      <c r="KQO17" s="19"/>
      <c r="KQP17" s="19"/>
      <c r="KQQ17" s="19"/>
      <c r="KQR17" s="19"/>
      <c r="KQS17" s="19"/>
      <c r="KQT17" s="19"/>
      <c r="KQU17" s="19"/>
      <c r="KQV17" s="19"/>
      <c r="KQW17" s="19"/>
      <c r="KQX17" s="19"/>
      <c r="KQY17" s="19"/>
      <c r="KQZ17" s="19"/>
      <c r="KRA17" s="19"/>
      <c r="KRB17" s="19"/>
      <c r="KRC17" s="19"/>
      <c r="KRD17" s="19"/>
      <c r="KRE17" s="19"/>
      <c r="KRF17" s="19"/>
      <c r="KRG17" s="19"/>
      <c r="KRH17" s="19"/>
      <c r="KRI17" s="19"/>
      <c r="KRJ17" s="19"/>
      <c r="KRK17" s="19"/>
      <c r="KRL17" s="19"/>
      <c r="KRM17" s="19"/>
      <c r="KRN17" s="19"/>
      <c r="KRO17" s="19"/>
      <c r="KRP17" s="19"/>
      <c r="KRQ17" s="19"/>
      <c r="KRR17" s="19"/>
      <c r="KRS17" s="19"/>
      <c r="KRT17" s="19"/>
      <c r="KRU17" s="19"/>
      <c r="KRV17" s="19"/>
      <c r="KRW17" s="19"/>
      <c r="KRX17" s="19"/>
      <c r="KRY17" s="19"/>
      <c r="KRZ17" s="19"/>
      <c r="KSA17" s="19"/>
      <c r="KSB17" s="19"/>
      <c r="KSC17" s="19"/>
      <c r="KSD17" s="19"/>
      <c r="KSE17" s="19"/>
      <c r="KSF17" s="19"/>
      <c r="KSG17" s="19"/>
      <c r="KSH17" s="19"/>
      <c r="KSI17" s="19"/>
      <c r="KSJ17" s="19"/>
      <c r="KSK17" s="19"/>
      <c r="KSL17" s="19"/>
      <c r="KSM17" s="19"/>
      <c r="KSN17" s="19"/>
      <c r="KSO17" s="19"/>
      <c r="KSP17" s="19"/>
      <c r="KSQ17" s="19"/>
      <c r="KSR17" s="19"/>
      <c r="KSS17" s="19"/>
      <c r="KST17" s="19"/>
      <c r="KSU17" s="19"/>
      <c r="KSV17" s="19"/>
      <c r="KSW17" s="19"/>
      <c r="KSX17" s="19"/>
      <c r="KSY17" s="19"/>
      <c r="KSZ17" s="19"/>
      <c r="KTA17" s="19"/>
      <c r="KTB17" s="19"/>
      <c r="KTC17" s="19"/>
      <c r="KTD17" s="19"/>
      <c r="KTE17" s="19"/>
      <c r="KTF17" s="19"/>
      <c r="KTG17" s="19"/>
      <c r="KTH17" s="19"/>
      <c r="KTI17" s="19"/>
      <c r="KTJ17" s="19"/>
      <c r="KTK17" s="19"/>
      <c r="KTL17" s="19"/>
      <c r="KTM17" s="19"/>
      <c r="KTN17" s="19"/>
      <c r="KTO17" s="19"/>
      <c r="KTP17" s="19"/>
      <c r="KTQ17" s="19"/>
      <c r="KTR17" s="19"/>
      <c r="KTS17" s="19"/>
      <c r="KTT17" s="19"/>
      <c r="KTU17" s="19"/>
      <c r="KTV17" s="19"/>
      <c r="KTW17" s="19"/>
      <c r="KTX17" s="19"/>
      <c r="KTY17" s="19"/>
      <c r="KTZ17" s="19"/>
      <c r="KUA17" s="19"/>
      <c r="KUB17" s="19"/>
      <c r="KUC17" s="19"/>
      <c r="KUD17" s="19"/>
      <c r="KUE17" s="19"/>
      <c r="KUF17" s="19"/>
      <c r="KUG17" s="19"/>
      <c r="KUH17" s="19"/>
      <c r="KUI17" s="19"/>
      <c r="KUJ17" s="19"/>
      <c r="KUK17" s="19"/>
      <c r="KUL17" s="19"/>
      <c r="KUM17" s="19"/>
      <c r="KUN17" s="19"/>
      <c r="KUO17" s="19"/>
      <c r="KUP17" s="19"/>
      <c r="KUQ17" s="19"/>
      <c r="KUR17" s="19"/>
      <c r="KUS17" s="19"/>
      <c r="KUT17" s="19"/>
      <c r="KUU17" s="19"/>
      <c r="KUV17" s="19"/>
      <c r="KUW17" s="19"/>
      <c r="KUX17" s="19"/>
      <c r="KUY17" s="19"/>
      <c r="KUZ17" s="19"/>
      <c r="KVA17" s="19"/>
      <c r="KVB17" s="19"/>
      <c r="KVC17" s="19"/>
      <c r="KVD17" s="19"/>
      <c r="KVE17" s="19"/>
      <c r="KVF17" s="19"/>
      <c r="KVG17" s="19"/>
      <c r="KVH17" s="19"/>
      <c r="KVI17" s="19"/>
      <c r="KVJ17" s="19"/>
      <c r="KVK17" s="19"/>
      <c r="KVL17" s="19"/>
      <c r="KVM17" s="19"/>
      <c r="KVN17" s="19"/>
      <c r="KVO17" s="19"/>
      <c r="KVP17" s="19"/>
      <c r="KVQ17" s="19"/>
      <c r="KVR17" s="19"/>
      <c r="KVS17" s="19"/>
      <c r="KVT17" s="19"/>
      <c r="KVU17" s="19"/>
      <c r="KVV17" s="19"/>
      <c r="KVW17" s="19"/>
      <c r="KVX17" s="19"/>
      <c r="KVY17" s="19"/>
      <c r="KVZ17" s="19"/>
      <c r="KWA17" s="19"/>
      <c r="KWB17" s="19"/>
      <c r="KWC17" s="19"/>
      <c r="KWD17" s="19"/>
      <c r="KWE17" s="19"/>
      <c r="KWF17" s="19"/>
      <c r="KWG17" s="19"/>
      <c r="KWH17" s="19"/>
      <c r="KWI17" s="19"/>
      <c r="KWJ17" s="19"/>
      <c r="KWK17" s="19"/>
      <c r="KWL17" s="19"/>
      <c r="KWM17" s="19"/>
      <c r="KWN17" s="19"/>
      <c r="KWO17" s="19"/>
      <c r="KWP17" s="19"/>
      <c r="KWQ17" s="19"/>
      <c r="KWR17" s="19"/>
      <c r="KWS17" s="19"/>
      <c r="KWT17" s="19"/>
      <c r="KWU17" s="19"/>
      <c r="KWV17" s="19"/>
      <c r="KWW17" s="19"/>
      <c r="KWX17" s="19"/>
      <c r="KWY17" s="19"/>
      <c r="KWZ17" s="19"/>
      <c r="KXA17" s="19"/>
      <c r="KXB17" s="19"/>
      <c r="KXC17" s="19"/>
      <c r="KXD17" s="19"/>
      <c r="KXE17" s="19"/>
      <c r="KXF17" s="19"/>
      <c r="KXG17" s="19"/>
      <c r="KXH17" s="19"/>
      <c r="KXI17" s="19"/>
      <c r="KXJ17" s="19"/>
      <c r="KXK17" s="19"/>
      <c r="KXL17" s="19"/>
      <c r="KXM17" s="19"/>
      <c r="KXN17" s="19"/>
      <c r="KXO17" s="19"/>
      <c r="KXP17" s="19"/>
      <c r="KXQ17" s="19"/>
      <c r="KXR17" s="19"/>
      <c r="KXS17" s="19"/>
      <c r="KXT17" s="19"/>
      <c r="KXU17" s="19"/>
      <c r="KXV17" s="19"/>
      <c r="KXW17" s="19"/>
      <c r="KXX17" s="19"/>
      <c r="KXY17" s="19"/>
      <c r="KXZ17" s="19"/>
      <c r="KYA17" s="19"/>
      <c r="KYB17" s="19"/>
      <c r="KYC17" s="19"/>
      <c r="KYD17" s="19"/>
      <c r="KYE17" s="19"/>
      <c r="KYF17" s="19"/>
      <c r="KYG17" s="19"/>
      <c r="KYH17" s="19"/>
      <c r="KYI17" s="19"/>
      <c r="KYJ17" s="19"/>
      <c r="KYK17" s="19"/>
      <c r="KYL17" s="19"/>
      <c r="KYM17" s="19"/>
      <c r="KYN17" s="19"/>
      <c r="KYO17" s="19"/>
      <c r="KYP17" s="19"/>
      <c r="KYQ17" s="19"/>
      <c r="KYR17" s="19"/>
      <c r="KYS17" s="19"/>
      <c r="KYT17" s="19"/>
      <c r="KYU17" s="19"/>
      <c r="KYV17" s="19"/>
      <c r="KYW17" s="19"/>
      <c r="KYX17" s="19"/>
      <c r="KYY17" s="19"/>
      <c r="KYZ17" s="19"/>
      <c r="KZA17" s="19"/>
      <c r="KZB17" s="19"/>
      <c r="KZC17" s="19"/>
      <c r="KZD17" s="19"/>
      <c r="KZE17" s="19"/>
      <c r="KZF17" s="19"/>
      <c r="KZG17" s="19"/>
      <c r="KZH17" s="19"/>
      <c r="KZI17" s="19"/>
      <c r="KZJ17" s="19"/>
      <c r="KZK17" s="19"/>
      <c r="KZL17" s="19"/>
      <c r="KZM17" s="19"/>
      <c r="KZN17" s="19"/>
      <c r="KZO17" s="19"/>
      <c r="KZP17" s="19"/>
      <c r="KZQ17" s="19"/>
      <c r="KZR17" s="19"/>
      <c r="KZS17" s="19"/>
      <c r="KZT17" s="19"/>
      <c r="KZU17" s="19"/>
      <c r="KZV17" s="19"/>
      <c r="KZW17" s="19"/>
      <c r="KZX17" s="19"/>
      <c r="KZY17" s="19"/>
      <c r="KZZ17" s="19"/>
      <c r="LAA17" s="19"/>
      <c r="LAB17" s="19"/>
      <c r="LAC17" s="19"/>
      <c r="LAD17" s="19"/>
      <c r="LAE17" s="19"/>
      <c r="LAF17" s="19"/>
      <c r="LAG17" s="19"/>
      <c r="LAH17" s="19"/>
      <c r="LAI17" s="19"/>
      <c r="LAJ17" s="19"/>
      <c r="LAK17" s="19"/>
      <c r="LAL17" s="19"/>
      <c r="LAM17" s="19"/>
      <c r="LAN17" s="19"/>
      <c r="LAO17" s="19"/>
      <c r="LAP17" s="19"/>
      <c r="LAQ17" s="19"/>
      <c r="LAR17" s="19"/>
      <c r="LAS17" s="19"/>
      <c r="LAT17" s="19"/>
      <c r="LAU17" s="19"/>
      <c r="LAV17" s="19"/>
      <c r="LAW17" s="19"/>
      <c r="LAX17" s="19"/>
      <c r="LAY17" s="19"/>
      <c r="LAZ17" s="19"/>
      <c r="LBA17" s="19"/>
      <c r="LBB17" s="19"/>
      <c r="LBC17" s="19"/>
      <c r="LBD17" s="19"/>
      <c r="LBE17" s="19"/>
      <c r="LBF17" s="19"/>
      <c r="LBG17" s="19"/>
      <c r="LBH17" s="19"/>
      <c r="LBI17" s="19"/>
      <c r="LBJ17" s="19"/>
      <c r="LBK17" s="19"/>
      <c r="LBL17" s="19"/>
      <c r="LBM17" s="19"/>
      <c r="LBN17" s="19"/>
      <c r="LBO17" s="19"/>
      <c r="LBP17" s="19"/>
      <c r="LBQ17" s="19"/>
      <c r="LBR17" s="19"/>
      <c r="LBS17" s="19"/>
      <c r="LBT17" s="19"/>
      <c r="LBU17" s="19"/>
      <c r="LBV17" s="19"/>
      <c r="LBW17" s="19"/>
      <c r="LBX17" s="19"/>
      <c r="LBY17" s="19"/>
      <c r="LBZ17" s="19"/>
      <c r="LCA17" s="19"/>
      <c r="LCB17" s="19"/>
      <c r="LCC17" s="19"/>
      <c r="LCD17" s="19"/>
      <c r="LCE17" s="19"/>
      <c r="LCF17" s="19"/>
      <c r="LCG17" s="19"/>
      <c r="LCH17" s="19"/>
      <c r="LCI17" s="19"/>
      <c r="LCJ17" s="19"/>
      <c r="LCK17" s="19"/>
      <c r="LCL17" s="19"/>
      <c r="LCM17" s="19"/>
      <c r="LCN17" s="19"/>
      <c r="LCO17" s="19"/>
      <c r="LCP17" s="19"/>
      <c r="LCQ17" s="19"/>
      <c r="LCR17" s="19"/>
      <c r="LCS17" s="19"/>
      <c r="LCT17" s="19"/>
      <c r="LCU17" s="19"/>
      <c r="LCV17" s="19"/>
      <c r="LCW17" s="19"/>
      <c r="LCX17" s="19"/>
      <c r="LCY17" s="19"/>
      <c r="LCZ17" s="19"/>
      <c r="LDA17" s="19"/>
      <c r="LDB17" s="19"/>
      <c r="LDC17" s="19"/>
      <c r="LDD17" s="19"/>
      <c r="LDE17" s="19"/>
      <c r="LDF17" s="19"/>
      <c r="LDG17" s="19"/>
      <c r="LDH17" s="19"/>
      <c r="LDI17" s="19"/>
      <c r="LDJ17" s="19"/>
      <c r="LDK17" s="19"/>
      <c r="LDL17" s="19"/>
      <c r="LDM17" s="19"/>
      <c r="LDN17" s="19"/>
      <c r="LDO17" s="19"/>
      <c r="LDP17" s="19"/>
      <c r="LDQ17" s="19"/>
      <c r="LDR17" s="19"/>
      <c r="LDS17" s="19"/>
      <c r="LDT17" s="19"/>
      <c r="LDU17" s="19"/>
      <c r="LDV17" s="19"/>
      <c r="LDW17" s="19"/>
      <c r="LDX17" s="19"/>
      <c r="LDY17" s="19"/>
      <c r="LDZ17" s="19"/>
      <c r="LEA17" s="19"/>
      <c r="LEB17" s="19"/>
      <c r="LEC17" s="19"/>
      <c r="LED17" s="19"/>
      <c r="LEE17" s="19"/>
      <c r="LEF17" s="19"/>
      <c r="LEG17" s="19"/>
      <c r="LEH17" s="19"/>
      <c r="LEI17" s="19"/>
      <c r="LEJ17" s="19"/>
      <c r="LEK17" s="19"/>
      <c r="LEL17" s="19"/>
      <c r="LEM17" s="19"/>
      <c r="LEN17" s="19"/>
      <c r="LEO17" s="19"/>
      <c r="LEP17" s="19"/>
      <c r="LEQ17" s="19"/>
      <c r="LER17" s="19"/>
      <c r="LES17" s="19"/>
      <c r="LET17" s="19"/>
      <c r="LEU17" s="19"/>
      <c r="LEV17" s="19"/>
      <c r="LEW17" s="19"/>
      <c r="LEX17" s="19"/>
      <c r="LEY17" s="19"/>
      <c r="LEZ17" s="19"/>
      <c r="LFA17" s="19"/>
      <c r="LFB17" s="19"/>
      <c r="LFC17" s="19"/>
      <c r="LFD17" s="19"/>
      <c r="LFE17" s="19"/>
      <c r="LFF17" s="19"/>
      <c r="LFG17" s="19"/>
      <c r="LFH17" s="19"/>
      <c r="LFI17" s="19"/>
      <c r="LFJ17" s="19"/>
      <c r="LFK17" s="19"/>
      <c r="LFL17" s="19"/>
      <c r="LFM17" s="19"/>
      <c r="LFN17" s="19"/>
      <c r="LFO17" s="19"/>
      <c r="LFP17" s="19"/>
      <c r="LFQ17" s="19"/>
      <c r="LFR17" s="19"/>
      <c r="LFS17" s="19"/>
      <c r="LFT17" s="19"/>
      <c r="LFU17" s="19"/>
      <c r="LFV17" s="19"/>
      <c r="LFW17" s="19"/>
      <c r="LFX17" s="19"/>
      <c r="LFY17" s="19"/>
      <c r="LFZ17" s="19"/>
      <c r="LGA17" s="19"/>
      <c r="LGB17" s="19"/>
      <c r="LGC17" s="19"/>
      <c r="LGD17" s="19"/>
      <c r="LGE17" s="19"/>
      <c r="LGF17" s="19"/>
      <c r="LGG17" s="19"/>
      <c r="LGH17" s="19"/>
      <c r="LGI17" s="19"/>
      <c r="LGJ17" s="19"/>
      <c r="LGK17" s="19"/>
      <c r="LGL17" s="19"/>
      <c r="LGM17" s="19"/>
      <c r="LGN17" s="19"/>
      <c r="LGO17" s="19"/>
      <c r="LGP17" s="19"/>
      <c r="LGQ17" s="19"/>
      <c r="LGR17" s="19"/>
      <c r="LGS17" s="19"/>
      <c r="LGT17" s="19"/>
      <c r="LGU17" s="19"/>
      <c r="LGV17" s="19"/>
      <c r="LGW17" s="19"/>
      <c r="LGX17" s="19"/>
      <c r="LGY17" s="19"/>
      <c r="LGZ17" s="19"/>
      <c r="LHA17" s="19"/>
      <c r="LHB17" s="19"/>
      <c r="LHC17" s="19"/>
      <c r="LHD17" s="19"/>
      <c r="LHE17" s="19"/>
      <c r="LHF17" s="19"/>
      <c r="LHG17" s="19"/>
      <c r="LHH17" s="19"/>
      <c r="LHI17" s="19"/>
      <c r="LHJ17" s="19"/>
      <c r="LHK17" s="19"/>
      <c r="LHL17" s="19"/>
      <c r="LHM17" s="19"/>
      <c r="LHN17" s="19"/>
      <c r="LHO17" s="19"/>
      <c r="LHP17" s="19"/>
      <c r="LHQ17" s="19"/>
      <c r="LHR17" s="19"/>
      <c r="LHS17" s="19"/>
      <c r="LHT17" s="19"/>
      <c r="LHU17" s="19"/>
      <c r="LHV17" s="19"/>
      <c r="LHW17" s="19"/>
      <c r="LHX17" s="19"/>
      <c r="LHY17" s="19"/>
      <c r="LHZ17" s="19"/>
      <c r="LIA17" s="19"/>
      <c r="LIB17" s="19"/>
      <c r="LIC17" s="19"/>
      <c r="LID17" s="19"/>
      <c r="LIE17" s="19"/>
      <c r="LIF17" s="19"/>
      <c r="LIG17" s="19"/>
      <c r="LIH17" s="19"/>
      <c r="LII17" s="19"/>
      <c r="LIJ17" s="19"/>
      <c r="LIK17" s="19"/>
      <c r="LIL17" s="19"/>
      <c r="LIM17" s="19"/>
      <c r="LIN17" s="19"/>
      <c r="LIO17" s="19"/>
      <c r="LIP17" s="19"/>
      <c r="LIQ17" s="19"/>
      <c r="LIR17" s="19"/>
      <c r="LIS17" s="19"/>
      <c r="LIT17" s="19"/>
      <c r="LIU17" s="19"/>
      <c r="LIV17" s="19"/>
      <c r="LIW17" s="19"/>
      <c r="LIX17" s="19"/>
      <c r="LIY17" s="19"/>
      <c r="LIZ17" s="19"/>
      <c r="LJA17" s="19"/>
      <c r="LJB17" s="19"/>
      <c r="LJC17" s="19"/>
      <c r="LJD17" s="19"/>
      <c r="LJE17" s="19"/>
      <c r="LJF17" s="19"/>
      <c r="LJG17" s="19"/>
      <c r="LJH17" s="19"/>
      <c r="LJI17" s="19"/>
      <c r="LJJ17" s="19"/>
      <c r="LJK17" s="19"/>
      <c r="LJL17" s="19"/>
      <c r="LJM17" s="19"/>
      <c r="LJN17" s="19"/>
      <c r="LJO17" s="19"/>
      <c r="LJP17" s="19"/>
      <c r="LJQ17" s="19"/>
      <c r="LJR17" s="19"/>
      <c r="LJS17" s="19"/>
      <c r="LJT17" s="19"/>
      <c r="LJU17" s="19"/>
      <c r="LJV17" s="19"/>
      <c r="LJW17" s="19"/>
      <c r="LJX17" s="19"/>
      <c r="LJY17" s="19"/>
      <c r="LJZ17" s="19"/>
      <c r="LKA17" s="19"/>
      <c r="LKB17" s="19"/>
      <c r="LKC17" s="19"/>
      <c r="LKD17" s="19"/>
      <c r="LKE17" s="19"/>
      <c r="LKF17" s="19"/>
      <c r="LKG17" s="19"/>
      <c r="LKH17" s="19"/>
      <c r="LKI17" s="19"/>
      <c r="LKJ17" s="19"/>
      <c r="LKK17" s="19"/>
      <c r="LKL17" s="19"/>
      <c r="LKM17" s="19"/>
      <c r="LKN17" s="19"/>
      <c r="LKO17" s="19"/>
      <c r="LKP17" s="19"/>
      <c r="LKQ17" s="19"/>
      <c r="LKR17" s="19"/>
      <c r="LKS17" s="19"/>
      <c r="LKT17" s="19"/>
      <c r="LKU17" s="19"/>
      <c r="LKV17" s="19"/>
      <c r="LKW17" s="19"/>
      <c r="LKX17" s="19"/>
      <c r="LKY17" s="19"/>
      <c r="LKZ17" s="19"/>
      <c r="LLA17" s="19"/>
      <c r="LLB17" s="19"/>
      <c r="LLC17" s="19"/>
      <c r="LLD17" s="19"/>
      <c r="LLE17" s="19"/>
      <c r="LLF17" s="19"/>
      <c r="LLG17" s="19"/>
      <c r="LLH17" s="19"/>
      <c r="LLI17" s="19"/>
      <c r="LLJ17" s="19"/>
      <c r="LLK17" s="19"/>
      <c r="LLL17" s="19"/>
      <c r="LLM17" s="19"/>
      <c r="LLN17" s="19"/>
      <c r="LLO17" s="19"/>
      <c r="LLP17" s="19"/>
      <c r="LLQ17" s="19"/>
      <c r="LLR17" s="19"/>
      <c r="LLS17" s="19"/>
      <c r="LLT17" s="19"/>
      <c r="LLU17" s="19"/>
      <c r="LLV17" s="19"/>
      <c r="LLW17" s="19"/>
      <c r="LLX17" s="19"/>
      <c r="LLY17" s="19"/>
      <c r="LLZ17" s="19"/>
      <c r="LMA17" s="19"/>
      <c r="LMB17" s="19"/>
      <c r="LMC17" s="19"/>
      <c r="LMD17" s="19"/>
      <c r="LME17" s="19"/>
      <c r="LMF17" s="19"/>
      <c r="LMG17" s="19"/>
      <c r="LMH17" s="19"/>
      <c r="LMI17" s="19"/>
      <c r="LMJ17" s="19"/>
      <c r="LMK17" s="19"/>
      <c r="LML17" s="19"/>
      <c r="LMM17" s="19"/>
      <c r="LMN17" s="19"/>
      <c r="LMO17" s="19"/>
      <c r="LMP17" s="19"/>
      <c r="LMQ17" s="19"/>
      <c r="LMR17" s="19"/>
      <c r="LMS17" s="19"/>
      <c r="LMT17" s="19"/>
      <c r="LMU17" s="19"/>
      <c r="LMV17" s="19"/>
      <c r="LMW17" s="19"/>
      <c r="LMX17" s="19"/>
      <c r="LMY17" s="19"/>
      <c r="LMZ17" s="19"/>
      <c r="LNA17" s="19"/>
      <c r="LNB17" s="19"/>
      <c r="LNC17" s="19"/>
      <c r="LND17" s="19"/>
      <c r="LNE17" s="19"/>
      <c r="LNF17" s="19"/>
      <c r="LNG17" s="19"/>
      <c r="LNH17" s="19"/>
      <c r="LNI17" s="19"/>
      <c r="LNJ17" s="19"/>
      <c r="LNK17" s="19"/>
      <c r="LNL17" s="19"/>
      <c r="LNM17" s="19"/>
      <c r="LNN17" s="19"/>
      <c r="LNO17" s="19"/>
      <c r="LNP17" s="19"/>
      <c r="LNQ17" s="19"/>
      <c r="LNR17" s="19"/>
      <c r="LNS17" s="19"/>
      <c r="LNT17" s="19"/>
      <c r="LNU17" s="19"/>
      <c r="LNV17" s="19"/>
      <c r="LNW17" s="19"/>
      <c r="LNX17" s="19"/>
      <c r="LNY17" s="19"/>
      <c r="LNZ17" s="19"/>
      <c r="LOA17" s="19"/>
      <c r="LOB17" s="19"/>
      <c r="LOC17" s="19"/>
      <c r="LOD17" s="19"/>
      <c r="LOE17" s="19"/>
      <c r="LOF17" s="19"/>
      <c r="LOG17" s="19"/>
      <c r="LOH17" s="19"/>
      <c r="LOI17" s="19"/>
      <c r="LOJ17" s="19"/>
      <c r="LOK17" s="19"/>
      <c r="LOL17" s="19"/>
      <c r="LOM17" s="19"/>
      <c r="LON17" s="19"/>
      <c r="LOO17" s="19"/>
      <c r="LOP17" s="19"/>
      <c r="LOQ17" s="19"/>
      <c r="LOR17" s="19"/>
      <c r="LOS17" s="19"/>
      <c r="LOT17" s="19"/>
      <c r="LOU17" s="19"/>
      <c r="LOV17" s="19"/>
      <c r="LOW17" s="19"/>
      <c r="LOX17" s="19"/>
      <c r="LOY17" s="19"/>
      <c r="LOZ17" s="19"/>
      <c r="LPA17" s="19"/>
      <c r="LPB17" s="19"/>
      <c r="LPC17" s="19"/>
      <c r="LPD17" s="19"/>
      <c r="LPE17" s="19"/>
      <c r="LPF17" s="19"/>
      <c r="LPG17" s="19"/>
      <c r="LPH17" s="19"/>
      <c r="LPI17" s="19"/>
      <c r="LPJ17" s="19"/>
      <c r="LPK17" s="19"/>
      <c r="LPL17" s="19"/>
      <c r="LPM17" s="19"/>
      <c r="LPN17" s="19"/>
      <c r="LPO17" s="19"/>
      <c r="LPP17" s="19"/>
      <c r="LPQ17" s="19"/>
      <c r="LPR17" s="19"/>
      <c r="LPS17" s="19"/>
      <c r="LPT17" s="19"/>
      <c r="LPU17" s="19"/>
      <c r="LPV17" s="19"/>
      <c r="LPW17" s="19"/>
      <c r="LPX17" s="19"/>
      <c r="LPY17" s="19"/>
      <c r="LPZ17" s="19"/>
      <c r="LQA17" s="19"/>
      <c r="LQB17" s="19"/>
      <c r="LQC17" s="19"/>
      <c r="LQD17" s="19"/>
      <c r="LQE17" s="19"/>
      <c r="LQF17" s="19"/>
      <c r="LQG17" s="19"/>
      <c r="LQH17" s="19"/>
      <c r="LQI17" s="19"/>
      <c r="LQJ17" s="19"/>
      <c r="LQK17" s="19"/>
      <c r="LQL17" s="19"/>
      <c r="LQM17" s="19"/>
      <c r="LQN17" s="19"/>
      <c r="LQO17" s="19"/>
      <c r="LQP17" s="19"/>
      <c r="LQQ17" s="19"/>
      <c r="LQR17" s="19"/>
      <c r="LQS17" s="19"/>
      <c r="LQT17" s="19"/>
      <c r="LQU17" s="19"/>
      <c r="LQV17" s="19"/>
      <c r="LQW17" s="19"/>
      <c r="LQX17" s="19"/>
      <c r="LQY17" s="19"/>
      <c r="LQZ17" s="19"/>
      <c r="LRA17" s="19"/>
      <c r="LRB17" s="19"/>
      <c r="LRC17" s="19"/>
      <c r="LRD17" s="19"/>
      <c r="LRE17" s="19"/>
      <c r="LRF17" s="19"/>
      <c r="LRG17" s="19"/>
      <c r="LRH17" s="19"/>
      <c r="LRI17" s="19"/>
      <c r="LRJ17" s="19"/>
      <c r="LRK17" s="19"/>
      <c r="LRL17" s="19"/>
      <c r="LRM17" s="19"/>
      <c r="LRN17" s="19"/>
      <c r="LRO17" s="19"/>
      <c r="LRP17" s="19"/>
      <c r="LRQ17" s="19"/>
      <c r="LRR17" s="19"/>
      <c r="LRS17" s="19"/>
      <c r="LRT17" s="19"/>
      <c r="LRU17" s="19"/>
      <c r="LRV17" s="19"/>
      <c r="LRW17" s="19"/>
      <c r="LRX17" s="19"/>
      <c r="LRY17" s="19"/>
      <c r="LRZ17" s="19"/>
      <c r="LSA17" s="19"/>
      <c r="LSB17" s="19"/>
      <c r="LSC17" s="19"/>
      <c r="LSD17" s="19"/>
      <c r="LSE17" s="19"/>
      <c r="LSF17" s="19"/>
      <c r="LSG17" s="19"/>
      <c r="LSH17" s="19"/>
      <c r="LSI17" s="19"/>
      <c r="LSJ17" s="19"/>
      <c r="LSK17" s="19"/>
      <c r="LSL17" s="19"/>
      <c r="LSM17" s="19"/>
      <c r="LSN17" s="19"/>
      <c r="LSO17" s="19"/>
      <c r="LSP17" s="19"/>
      <c r="LSQ17" s="19"/>
      <c r="LSR17" s="19"/>
      <c r="LSS17" s="19"/>
      <c r="LST17" s="19"/>
      <c r="LSU17" s="19"/>
      <c r="LSV17" s="19"/>
      <c r="LSW17" s="19"/>
      <c r="LSX17" s="19"/>
      <c r="LSY17" s="19"/>
      <c r="LSZ17" s="19"/>
      <c r="LTA17" s="19"/>
      <c r="LTB17" s="19"/>
      <c r="LTC17" s="19"/>
      <c r="LTD17" s="19"/>
      <c r="LTE17" s="19"/>
      <c r="LTF17" s="19"/>
      <c r="LTG17" s="19"/>
      <c r="LTH17" s="19"/>
      <c r="LTI17" s="19"/>
      <c r="LTJ17" s="19"/>
      <c r="LTK17" s="19"/>
      <c r="LTL17" s="19"/>
      <c r="LTM17" s="19"/>
      <c r="LTN17" s="19"/>
      <c r="LTO17" s="19"/>
      <c r="LTP17" s="19"/>
      <c r="LTQ17" s="19"/>
      <c r="LTR17" s="19"/>
      <c r="LTS17" s="19"/>
      <c r="LTT17" s="19"/>
      <c r="LTU17" s="19"/>
      <c r="LTV17" s="19"/>
      <c r="LTW17" s="19"/>
      <c r="LTX17" s="19"/>
      <c r="LTY17" s="19"/>
      <c r="LTZ17" s="19"/>
      <c r="LUA17" s="19"/>
      <c r="LUB17" s="19"/>
      <c r="LUC17" s="19"/>
      <c r="LUD17" s="19"/>
      <c r="LUE17" s="19"/>
      <c r="LUF17" s="19"/>
      <c r="LUG17" s="19"/>
      <c r="LUH17" s="19"/>
      <c r="LUI17" s="19"/>
      <c r="LUJ17" s="19"/>
      <c r="LUK17" s="19"/>
      <c r="LUL17" s="19"/>
      <c r="LUM17" s="19"/>
      <c r="LUN17" s="19"/>
      <c r="LUO17" s="19"/>
      <c r="LUP17" s="19"/>
      <c r="LUQ17" s="19"/>
      <c r="LUR17" s="19"/>
      <c r="LUS17" s="19"/>
      <c r="LUT17" s="19"/>
      <c r="LUU17" s="19"/>
      <c r="LUV17" s="19"/>
      <c r="LUW17" s="19"/>
      <c r="LUX17" s="19"/>
      <c r="LUY17" s="19"/>
      <c r="LUZ17" s="19"/>
      <c r="LVA17" s="19"/>
      <c r="LVB17" s="19"/>
      <c r="LVC17" s="19"/>
      <c r="LVD17" s="19"/>
      <c r="LVE17" s="19"/>
      <c r="LVF17" s="19"/>
      <c r="LVG17" s="19"/>
      <c r="LVH17" s="19"/>
      <c r="LVI17" s="19"/>
      <c r="LVJ17" s="19"/>
      <c r="LVK17" s="19"/>
      <c r="LVL17" s="19"/>
      <c r="LVM17" s="19"/>
      <c r="LVN17" s="19"/>
      <c r="LVO17" s="19"/>
      <c r="LVP17" s="19"/>
      <c r="LVQ17" s="19"/>
      <c r="LVR17" s="19"/>
      <c r="LVS17" s="19"/>
      <c r="LVT17" s="19"/>
      <c r="LVU17" s="19"/>
      <c r="LVV17" s="19"/>
      <c r="LVW17" s="19"/>
      <c r="LVX17" s="19"/>
      <c r="LVY17" s="19"/>
      <c r="LVZ17" s="19"/>
      <c r="LWA17" s="19"/>
      <c r="LWB17" s="19"/>
      <c r="LWC17" s="19"/>
      <c r="LWD17" s="19"/>
      <c r="LWE17" s="19"/>
      <c r="LWF17" s="19"/>
      <c r="LWG17" s="19"/>
      <c r="LWH17" s="19"/>
      <c r="LWI17" s="19"/>
      <c r="LWJ17" s="19"/>
      <c r="LWK17" s="19"/>
      <c r="LWL17" s="19"/>
      <c r="LWM17" s="19"/>
      <c r="LWN17" s="19"/>
      <c r="LWO17" s="19"/>
      <c r="LWP17" s="19"/>
      <c r="LWQ17" s="19"/>
      <c r="LWR17" s="19"/>
      <c r="LWS17" s="19"/>
      <c r="LWT17" s="19"/>
      <c r="LWU17" s="19"/>
      <c r="LWV17" s="19"/>
      <c r="LWW17" s="19"/>
      <c r="LWX17" s="19"/>
      <c r="LWY17" s="19"/>
      <c r="LWZ17" s="19"/>
      <c r="LXA17" s="19"/>
      <c r="LXB17" s="19"/>
      <c r="LXC17" s="19"/>
      <c r="LXD17" s="19"/>
      <c r="LXE17" s="19"/>
      <c r="LXF17" s="19"/>
      <c r="LXG17" s="19"/>
      <c r="LXH17" s="19"/>
      <c r="LXI17" s="19"/>
      <c r="LXJ17" s="19"/>
      <c r="LXK17" s="19"/>
      <c r="LXL17" s="19"/>
      <c r="LXM17" s="19"/>
      <c r="LXN17" s="19"/>
      <c r="LXO17" s="19"/>
      <c r="LXP17" s="19"/>
      <c r="LXQ17" s="19"/>
      <c r="LXR17" s="19"/>
      <c r="LXS17" s="19"/>
      <c r="LXT17" s="19"/>
      <c r="LXU17" s="19"/>
      <c r="LXV17" s="19"/>
      <c r="LXW17" s="19"/>
      <c r="LXX17" s="19"/>
      <c r="LXY17" s="19"/>
      <c r="LXZ17" s="19"/>
      <c r="LYA17" s="19"/>
      <c r="LYB17" s="19"/>
      <c r="LYC17" s="19"/>
      <c r="LYD17" s="19"/>
      <c r="LYE17" s="19"/>
      <c r="LYF17" s="19"/>
      <c r="LYG17" s="19"/>
      <c r="LYH17" s="19"/>
      <c r="LYI17" s="19"/>
      <c r="LYJ17" s="19"/>
      <c r="LYK17" s="19"/>
      <c r="LYL17" s="19"/>
      <c r="LYM17" s="19"/>
      <c r="LYN17" s="19"/>
      <c r="LYO17" s="19"/>
      <c r="LYP17" s="19"/>
      <c r="LYQ17" s="19"/>
      <c r="LYR17" s="19"/>
      <c r="LYS17" s="19"/>
      <c r="LYT17" s="19"/>
      <c r="LYU17" s="19"/>
      <c r="LYV17" s="19"/>
      <c r="LYW17" s="19"/>
      <c r="LYX17" s="19"/>
      <c r="LYY17" s="19"/>
      <c r="LYZ17" s="19"/>
      <c r="LZA17" s="19"/>
      <c r="LZB17" s="19"/>
      <c r="LZC17" s="19"/>
      <c r="LZD17" s="19"/>
      <c r="LZE17" s="19"/>
      <c r="LZF17" s="19"/>
      <c r="LZG17" s="19"/>
      <c r="LZH17" s="19"/>
      <c r="LZI17" s="19"/>
      <c r="LZJ17" s="19"/>
      <c r="LZK17" s="19"/>
      <c r="LZL17" s="19"/>
      <c r="LZM17" s="19"/>
      <c r="LZN17" s="19"/>
      <c r="LZO17" s="19"/>
      <c r="LZP17" s="19"/>
      <c r="LZQ17" s="19"/>
      <c r="LZR17" s="19"/>
      <c r="LZS17" s="19"/>
      <c r="LZT17" s="19"/>
      <c r="LZU17" s="19"/>
      <c r="LZV17" s="19"/>
      <c r="LZW17" s="19"/>
      <c r="LZX17" s="19"/>
      <c r="LZY17" s="19"/>
      <c r="LZZ17" s="19"/>
      <c r="MAA17" s="19"/>
      <c r="MAB17" s="19"/>
      <c r="MAC17" s="19"/>
      <c r="MAD17" s="19"/>
      <c r="MAE17" s="19"/>
      <c r="MAF17" s="19"/>
      <c r="MAG17" s="19"/>
      <c r="MAH17" s="19"/>
      <c r="MAI17" s="19"/>
      <c r="MAJ17" s="19"/>
      <c r="MAK17" s="19"/>
      <c r="MAL17" s="19"/>
      <c r="MAM17" s="19"/>
      <c r="MAN17" s="19"/>
      <c r="MAO17" s="19"/>
      <c r="MAP17" s="19"/>
      <c r="MAQ17" s="19"/>
      <c r="MAR17" s="19"/>
      <c r="MAS17" s="19"/>
      <c r="MAT17" s="19"/>
      <c r="MAU17" s="19"/>
      <c r="MAV17" s="19"/>
      <c r="MAW17" s="19"/>
      <c r="MAX17" s="19"/>
      <c r="MAY17" s="19"/>
      <c r="MAZ17" s="19"/>
      <c r="MBA17" s="19"/>
      <c r="MBB17" s="19"/>
      <c r="MBC17" s="19"/>
      <c r="MBD17" s="19"/>
      <c r="MBE17" s="19"/>
      <c r="MBF17" s="19"/>
      <c r="MBG17" s="19"/>
      <c r="MBH17" s="19"/>
      <c r="MBI17" s="19"/>
      <c r="MBJ17" s="19"/>
      <c r="MBK17" s="19"/>
      <c r="MBL17" s="19"/>
      <c r="MBM17" s="19"/>
      <c r="MBN17" s="19"/>
      <c r="MBO17" s="19"/>
      <c r="MBP17" s="19"/>
      <c r="MBQ17" s="19"/>
      <c r="MBR17" s="19"/>
      <c r="MBS17" s="19"/>
      <c r="MBT17" s="19"/>
      <c r="MBU17" s="19"/>
      <c r="MBV17" s="19"/>
      <c r="MBW17" s="19"/>
      <c r="MBX17" s="19"/>
      <c r="MBY17" s="19"/>
      <c r="MBZ17" s="19"/>
      <c r="MCA17" s="19"/>
      <c r="MCB17" s="19"/>
      <c r="MCC17" s="19"/>
      <c r="MCD17" s="19"/>
      <c r="MCE17" s="19"/>
      <c r="MCF17" s="19"/>
      <c r="MCG17" s="19"/>
      <c r="MCH17" s="19"/>
      <c r="MCI17" s="19"/>
      <c r="MCJ17" s="19"/>
      <c r="MCK17" s="19"/>
      <c r="MCL17" s="19"/>
      <c r="MCM17" s="19"/>
      <c r="MCN17" s="19"/>
      <c r="MCO17" s="19"/>
      <c r="MCP17" s="19"/>
      <c r="MCQ17" s="19"/>
      <c r="MCR17" s="19"/>
      <c r="MCS17" s="19"/>
      <c r="MCT17" s="19"/>
      <c r="MCU17" s="19"/>
      <c r="MCV17" s="19"/>
      <c r="MCW17" s="19"/>
      <c r="MCX17" s="19"/>
      <c r="MCY17" s="19"/>
      <c r="MCZ17" s="19"/>
      <c r="MDA17" s="19"/>
      <c r="MDB17" s="19"/>
      <c r="MDC17" s="19"/>
      <c r="MDD17" s="19"/>
      <c r="MDE17" s="19"/>
      <c r="MDF17" s="19"/>
      <c r="MDG17" s="19"/>
      <c r="MDH17" s="19"/>
      <c r="MDI17" s="19"/>
      <c r="MDJ17" s="19"/>
      <c r="MDK17" s="19"/>
      <c r="MDL17" s="19"/>
      <c r="MDM17" s="19"/>
      <c r="MDN17" s="19"/>
      <c r="MDO17" s="19"/>
      <c r="MDP17" s="19"/>
      <c r="MDQ17" s="19"/>
      <c r="MDR17" s="19"/>
      <c r="MDS17" s="19"/>
      <c r="MDT17" s="19"/>
      <c r="MDU17" s="19"/>
      <c r="MDV17" s="19"/>
      <c r="MDW17" s="19"/>
      <c r="MDX17" s="19"/>
      <c r="MDY17" s="19"/>
      <c r="MDZ17" s="19"/>
      <c r="MEA17" s="19"/>
      <c r="MEB17" s="19"/>
      <c r="MEC17" s="19"/>
      <c r="MED17" s="19"/>
      <c r="MEE17" s="19"/>
      <c r="MEF17" s="19"/>
      <c r="MEG17" s="19"/>
      <c r="MEH17" s="19"/>
      <c r="MEI17" s="19"/>
      <c r="MEJ17" s="19"/>
      <c r="MEK17" s="19"/>
      <c r="MEL17" s="19"/>
      <c r="MEM17" s="19"/>
      <c r="MEN17" s="19"/>
      <c r="MEO17" s="19"/>
      <c r="MEP17" s="19"/>
      <c r="MEQ17" s="19"/>
      <c r="MER17" s="19"/>
      <c r="MES17" s="19"/>
      <c r="MET17" s="19"/>
      <c r="MEU17" s="19"/>
      <c r="MEV17" s="19"/>
      <c r="MEW17" s="19"/>
      <c r="MEX17" s="19"/>
      <c r="MEY17" s="19"/>
      <c r="MEZ17" s="19"/>
      <c r="MFA17" s="19"/>
      <c r="MFB17" s="19"/>
      <c r="MFC17" s="19"/>
      <c r="MFD17" s="19"/>
      <c r="MFE17" s="19"/>
      <c r="MFF17" s="19"/>
      <c r="MFG17" s="19"/>
      <c r="MFH17" s="19"/>
      <c r="MFI17" s="19"/>
      <c r="MFJ17" s="19"/>
      <c r="MFK17" s="19"/>
      <c r="MFL17" s="19"/>
      <c r="MFM17" s="19"/>
      <c r="MFN17" s="19"/>
      <c r="MFO17" s="19"/>
      <c r="MFP17" s="19"/>
      <c r="MFQ17" s="19"/>
      <c r="MFR17" s="19"/>
      <c r="MFS17" s="19"/>
      <c r="MFT17" s="19"/>
      <c r="MFU17" s="19"/>
      <c r="MFV17" s="19"/>
      <c r="MFW17" s="19"/>
      <c r="MFX17" s="19"/>
      <c r="MFY17" s="19"/>
      <c r="MFZ17" s="19"/>
      <c r="MGA17" s="19"/>
      <c r="MGB17" s="19"/>
      <c r="MGC17" s="19"/>
      <c r="MGD17" s="19"/>
      <c r="MGE17" s="19"/>
      <c r="MGF17" s="19"/>
      <c r="MGG17" s="19"/>
      <c r="MGH17" s="19"/>
      <c r="MGI17" s="19"/>
      <c r="MGJ17" s="19"/>
      <c r="MGK17" s="19"/>
      <c r="MGL17" s="19"/>
      <c r="MGM17" s="19"/>
      <c r="MGN17" s="19"/>
      <c r="MGO17" s="19"/>
      <c r="MGP17" s="19"/>
      <c r="MGQ17" s="19"/>
      <c r="MGR17" s="19"/>
      <c r="MGS17" s="19"/>
      <c r="MGT17" s="19"/>
      <c r="MGU17" s="19"/>
      <c r="MGV17" s="19"/>
      <c r="MGW17" s="19"/>
      <c r="MGX17" s="19"/>
      <c r="MGY17" s="19"/>
      <c r="MGZ17" s="19"/>
      <c r="MHA17" s="19"/>
      <c r="MHB17" s="19"/>
      <c r="MHC17" s="19"/>
      <c r="MHD17" s="19"/>
      <c r="MHE17" s="19"/>
      <c r="MHF17" s="19"/>
      <c r="MHG17" s="19"/>
      <c r="MHH17" s="19"/>
      <c r="MHI17" s="19"/>
      <c r="MHJ17" s="19"/>
      <c r="MHK17" s="19"/>
      <c r="MHL17" s="19"/>
      <c r="MHM17" s="19"/>
      <c r="MHN17" s="19"/>
      <c r="MHO17" s="19"/>
      <c r="MHP17" s="19"/>
      <c r="MHQ17" s="19"/>
      <c r="MHR17" s="19"/>
      <c r="MHS17" s="19"/>
      <c r="MHT17" s="19"/>
      <c r="MHU17" s="19"/>
      <c r="MHV17" s="19"/>
      <c r="MHW17" s="19"/>
      <c r="MHX17" s="19"/>
      <c r="MHY17" s="19"/>
      <c r="MHZ17" s="19"/>
      <c r="MIA17" s="19"/>
      <c r="MIB17" s="19"/>
      <c r="MIC17" s="19"/>
      <c r="MID17" s="19"/>
      <c r="MIE17" s="19"/>
      <c r="MIF17" s="19"/>
      <c r="MIG17" s="19"/>
      <c r="MIH17" s="19"/>
      <c r="MII17" s="19"/>
      <c r="MIJ17" s="19"/>
      <c r="MIK17" s="19"/>
      <c r="MIL17" s="19"/>
      <c r="MIM17" s="19"/>
      <c r="MIN17" s="19"/>
      <c r="MIO17" s="19"/>
      <c r="MIP17" s="19"/>
      <c r="MIQ17" s="19"/>
      <c r="MIR17" s="19"/>
      <c r="MIS17" s="19"/>
      <c r="MIT17" s="19"/>
      <c r="MIU17" s="19"/>
      <c r="MIV17" s="19"/>
      <c r="MIW17" s="19"/>
      <c r="MIX17" s="19"/>
      <c r="MIY17" s="19"/>
      <c r="MIZ17" s="19"/>
      <c r="MJA17" s="19"/>
      <c r="MJB17" s="19"/>
      <c r="MJC17" s="19"/>
      <c r="MJD17" s="19"/>
      <c r="MJE17" s="19"/>
      <c r="MJF17" s="19"/>
      <c r="MJG17" s="19"/>
      <c r="MJH17" s="19"/>
      <c r="MJI17" s="19"/>
      <c r="MJJ17" s="19"/>
      <c r="MJK17" s="19"/>
      <c r="MJL17" s="19"/>
      <c r="MJM17" s="19"/>
      <c r="MJN17" s="19"/>
      <c r="MJO17" s="19"/>
      <c r="MJP17" s="19"/>
      <c r="MJQ17" s="19"/>
      <c r="MJR17" s="19"/>
      <c r="MJS17" s="19"/>
      <c r="MJT17" s="19"/>
      <c r="MJU17" s="19"/>
      <c r="MJV17" s="19"/>
      <c r="MJW17" s="19"/>
      <c r="MJX17" s="19"/>
      <c r="MJY17" s="19"/>
      <c r="MJZ17" s="19"/>
      <c r="MKA17" s="19"/>
      <c r="MKB17" s="19"/>
      <c r="MKC17" s="19"/>
      <c r="MKD17" s="19"/>
      <c r="MKE17" s="19"/>
      <c r="MKF17" s="19"/>
      <c r="MKG17" s="19"/>
      <c r="MKH17" s="19"/>
      <c r="MKI17" s="19"/>
      <c r="MKJ17" s="19"/>
      <c r="MKK17" s="19"/>
      <c r="MKL17" s="19"/>
      <c r="MKM17" s="19"/>
      <c r="MKN17" s="19"/>
      <c r="MKO17" s="19"/>
      <c r="MKP17" s="19"/>
      <c r="MKQ17" s="19"/>
      <c r="MKR17" s="19"/>
      <c r="MKS17" s="19"/>
      <c r="MKT17" s="19"/>
      <c r="MKU17" s="19"/>
      <c r="MKV17" s="19"/>
      <c r="MKW17" s="19"/>
      <c r="MKX17" s="19"/>
      <c r="MKY17" s="19"/>
      <c r="MKZ17" s="19"/>
      <c r="MLA17" s="19"/>
      <c r="MLB17" s="19"/>
      <c r="MLC17" s="19"/>
      <c r="MLD17" s="19"/>
      <c r="MLE17" s="19"/>
      <c r="MLF17" s="19"/>
      <c r="MLG17" s="19"/>
      <c r="MLH17" s="19"/>
      <c r="MLI17" s="19"/>
      <c r="MLJ17" s="19"/>
      <c r="MLK17" s="19"/>
      <c r="MLL17" s="19"/>
      <c r="MLM17" s="19"/>
      <c r="MLN17" s="19"/>
      <c r="MLO17" s="19"/>
      <c r="MLP17" s="19"/>
      <c r="MLQ17" s="19"/>
      <c r="MLR17" s="19"/>
      <c r="MLS17" s="19"/>
      <c r="MLT17" s="19"/>
      <c r="MLU17" s="19"/>
      <c r="MLV17" s="19"/>
      <c r="MLW17" s="19"/>
      <c r="MLX17" s="19"/>
      <c r="MLY17" s="19"/>
      <c r="MLZ17" s="19"/>
      <c r="MMA17" s="19"/>
      <c r="MMB17" s="19"/>
      <c r="MMC17" s="19"/>
      <c r="MMD17" s="19"/>
      <c r="MME17" s="19"/>
      <c r="MMF17" s="19"/>
      <c r="MMG17" s="19"/>
      <c r="MMH17" s="19"/>
      <c r="MMI17" s="19"/>
      <c r="MMJ17" s="19"/>
      <c r="MMK17" s="19"/>
      <c r="MML17" s="19"/>
      <c r="MMM17" s="19"/>
      <c r="MMN17" s="19"/>
      <c r="MMO17" s="19"/>
      <c r="MMP17" s="19"/>
      <c r="MMQ17" s="19"/>
      <c r="MMR17" s="19"/>
      <c r="MMS17" s="19"/>
      <c r="MMT17" s="19"/>
      <c r="MMU17" s="19"/>
      <c r="MMV17" s="19"/>
      <c r="MMW17" s="19"/>
      <c r="MMX17" s="19"/>
      <c r="MMY17" s="19"/>
      <c r="MMZ17" s="19"/>
      <c r="MNA17" s="19"/>
      <c r="MNB17" s="19"/>
      <c r="MNC17" s="19"/>
      <c r="MND17" s="19"/>
      <c r="MNE17" s="19"/>
      <c r="MNF17" s="19"/>
      <c r="MNG17" s="19"/>
      <c r="MNH17" s="19"/>
      <c r="MNI17" s="19"/>
      <c r="MNJ17" s="19"/>
      <c r="MNK17" s="19"/>
      <c r="MNL17" s="19"/>
      <c r="MNM17" s="19"/>
      <c r="MNN17" s="19"/>
      <c r="MNO17" s="19"/>
      <c r="MNP17" s="19"/>
      <c r="MNQ17" s="19"/>
      <c r="MNR17" s="19"/>
      <c r="MNS17" s="19"/>
      <c r="MNT17" s="19"/>
      <c r="MNU17" s="19"/>
      <c r="MNV17" s="19"/>
      <c r="MNW17" s="19"/>
      <c r="MNX17" s="19"/>
      <c r="MNY17" s="19"/>
      <c r="MNZ17" s="19"/>
      <c r="MOA17" s="19"/>
      <c r="MOB17" s="19"/>
      <c r="MOC17" s="19"/>
      <c r="MOD17" s="19"/>
      <c r="MOE17" s="19"/>
      <c r="MOF17" s="19"/>
      <c r="MOG17" s="19"/>
      <c r="MOH17" s="19"/>
      <c r="MOI17" s="19"/>
      <c r="MOJ17" s="19"/>
      <c r="MOK17" s="19"/>
      <c r="MOL17" s="19"/>
      <c r="MOM17" s="19"/>
      <c r="MON17" s="19"/>
      <c r="MOO17" s="19"/>
      <c r="MOP17" s="19"/>
      <c r="MOQ17" s="19"/>
      <c r="MOR17" s="19"/>
      <c r="MOS17" s="19"/>
      <c r="MOT17" s="19"/>
      <c r="MOU17" s="19"/>
      <c r="MOV17" s="19"/>
      <c r="MOW17" s="19"/>
      <c r="MOX17" s="19"/>
      <c r="MOY17" s="19"/>
      <c r="MOZ17" s="19"/>
      <c r="MPA17" s="19"/>
      <c r="MPB17" s="19"/>
      <c r="MPC17" s="19"/>
      <c r="MPD17" s="19"/>
      <c r="MPE17" s="19"/>
      <c r="MPF17" s="19"/>
      <c r="MPG17" s="19"/>
      <c r="MPH17" s="19"/>
      <c r="MPI17" s="19"/>
      <c r="MPJ17" s="19"/>
      <c r="MPK17" s="19"/>
      <c r="MPL17" s="19"/>
      <c r="MPM17" s="19"/>
      <c r="MPN17" s="19"/>
      <c r="MPO17" s="19"/>
      <c r="MPP17" s="19"/>
      <c r="MPQ17" s="19"/>
      <c r="MPR17" s="19"/>
      <c r="MPS17" s="19"/>
      <c r="MPT17" s="19"/>
      <c r="MPU17" s="19"/>
      <c r="MPV17" s="19"/>
      <c r="MPW17" s="19"/>
      <c r="MPX17" s="19"/>
      <c r="MPY17" s="19"/>
      <c r="MPZ17" s="19"/>
      <c r="MQA17" s="19"/>
      <c r="MQB17" s="19"/>
      <c r="MQC17" s="19"/>
      <c r="MQD17" s="19"/>
      <c r="MQE17" s="19"/>
      <c r="MQF17" s="19"/>
      <c r="MQG17" s="19"/>
      <c r="MQH17" s="19"/>
      <c r="MQI17" s="19"/>
      <c r="MQJ17" s="19"/>
      <c r="MQK17" s="19"/>
      <c r="MQL17" s="19"/>
      <c r="MQM17" s="19"/>
      <c r="MQN17" s="19"/>
      <c r="MQO17" s="19"/>
      <c r="MQP17" s="19"/>
      <c r="MQQ17" s="19"/>
      <c r="MQR17" s="19"/>
      <c r="MQS17" s="19"/>
      <c r="MQT17" s="19"/>
      <c r="MQU17" s="19"/>
      <c r="MQV17" s="19"/>
      <c r="MQW17" s="19"/>
      <c r="MQX17" s="19"/>
      <c r="MQY17" s="19"/>
      <c r="MQZ17" s="19"/>
      <c r="MRA17" s="19"/>
      <c r="MRB17" s="19"/>
      <c r="MRC17" s="19"/>
      <c r="MRD17" s="19"/>
      <c r="MRE17" s="19"/>
      <c r="MRF17" s="19"/>
      <c r="MRG17" s="19"/>
      <c r="MRH17" s="19"/>
      <c r="MRI17" s="19"/>
      <c r="MRJ17" s="19"/>
      <c r="MRK17" s="19"/>
      <c r="MRL17" s="19"/>
      <c r="MRM17" s="19"/>
      <c r="MRN17" s="19"/>
      <c r="MRO17" s="19"/>
      <c r="MRP17" s="19"/>
      <c r="MRQ17" s="19"/>
      <c r="MRR17" s="19"/>
      <c r="MRS17" s="19"/>
      <c r="MRT17" s="19"/>
      <c r="MRU17" s="19"/>
      <c r="MRV17" s="19"/>
      <c r="MRW17" s="19"/>
      <c r="MRX17" s="19"/>
      <c r="MRY17" s="19"/>
      <c r="MRZ17" s="19"/>
      <c r="MSA17" s="19"/>
      <c r="MSB17" s="19"/>
      <c r="MSC17" s="19"/>
      <c r="MSD17" s="19"/>
      <c r="MSE17" s="19"/>
      <c r="MSF17" s="19"/>
      <c r="MSG17" s="19"/>
      <c r="MSH17" s="19"/>
      <c r="MSI17" s="19"/>
      <c r="MSJ17" s="19"/>
      <c r="MSK17" s="19"/>
      <c r="MSL17" s="19"/>
      <c r="MSM17" s="19"/>
      <c r="MSN17" s="19"/>
      <c r="MSO17" s="19"/>
      <c r="MSP17" s="19"/>
      <c r="MSQ17" s="19"/>
      <c r="MSR17" s="19"/>
      <c r="MSS17" s="19"/>
      <c r="MST17" s="19"/>
      <c r="MSU17" s="19"/>
      <c r="MSV17" s="19"/>
      <c r="MSW17" s="19"/>
      <c r="MSX17" s="19"/>
      <c r="MSY17" s="19"/>
      <c r="MSZ17" s="19"/>
      <c r="MTA17" s="19"/>
      <c r="MTB17" s="19"/>
      <c r="MTC17" s="19"/>
      <c r="MTD17" s="19"/>
      <c r="MTE17" s="19"/>
      <c r="MTF17" s="19"/>
      <c r="MTG17" s="19"/>
      <c r="MTH17" s="19"/>
      <c r="MTI17" s="19"/>
      <c r="MTJ17" s="19"/>
      <c r="MTK17" s="19"/>
      <c r="MTL17" s="19"/>
      <c r="MTM17" s="19"/>
      <c r="MTN17" s="19"/>
      <c r="MTO17" s="19"/>
      <c r="MTP17" s="19"/>
      <c r="MTQ17" s="19"/>
      <c r="MTR17" s="19"/>
      <c r="MTS17" s="19"/>
      <c r="MTT17" s="19"/>
      <c r="MTU17" s="19"/>
      <c r="MTV17" s="19"/>
      <c r="MTW17" s="19"/>
      <c r="MTX17" s="19"/>
      <c r="MTY17" s="19"/>
      <c r="MTZ17" s="19"/>
      <c r="MUA17" s="19"/>
      <c r="MUB17" s="19"/>
      <c r="MUC17" s="19"/>
      <c r="MUD17" s="19"/>
      <c r="MUE17" s="19"/>
      <c r="MUF17" s="19"/>
      <c r="MUG17" s="19"/>
      <c r="MUH17" s="19"/>
      <c r="MUI17" s="19"/>
      <c r="MUJ17" s="19"/>
      <c r="MUK17" s="19"/>
      <c r="MUL17" s="19"/>
      <c r="MUM17" s="19"/>
      <c r="MUN17" s="19"/>
      <c r="MUO17" s="19"/>
      <c r="MUP17" s="19"/>
      <c r="MUQ17" s="19"/>
      <c r="MUR17" s="19"/>
      <c r="MUS17" s="19"/>
      <c r="MUT17" s="19"/>
      <c r="MUU17" s="19"/>
      <c r="MUV17" s="19"/>
      <c r="MUW17" s="19"/>
      <c r="MUX17" s="19"/>
      <c r="MUY17" s="19"/>
      <c r="MUZ17" s="19"/>
      <c r="MVA17" s="19"/>
      <c r="MVB17" s="19"/>
      <c r="MVC17" s="19"/>
      <c r="MVD17" s="19"/>
      <c r="MVE17" s="19"/>
      <c r="MVF17" s="19"/>
      <c r="MVG17" s="19"/>
      <c r="MVH17" s="19"/>
      <c r="MVI17" s="19"/>
      <c r="MVJ17" s="19"/>
      <c r="MVK17" s="19"/>
      <c r="MVL17" s="19"/>
      <c r="MVM17" s="19"/>
      <c r="MVN17" s="19"/>
      <c r="MVO17" s="19"/>
      <c r="MVP17" s="19"/>
      <c r="MVQ17" s="19"/>
      <c r="MVR17" s="19"/>
      <c r="MVS17" s="19"/>
      <c r="MVT17" s="19"/>
      <c r="MVU17" s="19"/>
      <c r="MVV17" s="19"/>
      <c r="MVW17" s="19"/>
      <c r="MVX17" s="19"/>
      <c r="MVY17" s="19"/>
      <c r="MVZ17" s="19"/>
      <c r="MWA17" s="19"/>
      <c r="MWB17" s="19"/>
      <c r="MWC17" s="19"/>
      <c r="MWD17" s="19"/>
      <c r="MWE17" s="19"/>
      <c r="MWF17" s="19"/>
      <c r="MWG17" s="19"/>
      <c r="MWH17" s="19"/>
      <c r="MWI17" s="19"/>
      <c r="MWJ17" s="19"/>
      <c r="MWK17" s="19"/>
      <c r="MWL17" s="19"/>
      <c r="MWM17" s="19"/>
      <c r="MWN17" s="19"/>
      <c r="MWO17" s="19"/>
      <c r="MWP17" s="19"/>
      <c r="MWQ17" s="19"/>
      <c r="MWR17" s="19"/>
      <c r="MWS17" s="19"/>
      <c r="MWT17" s="19"/>
      <c r="MWU17" s="19"/>
      <c r="MWV17" s="19"/>
      <c r="MWW17" s="19"/>
      <c r="MWX17" s="19"/>
      <c r="MWY17" s="19"/>
      <c r="MWZ17" s="19"/>
      <c r="MXA17" s="19"/>
      <c r="MXB17" s="19"/>
      <c r="MXC17" s="19"/>
      <c r="MXD17" s="19"/>
      <c r="MXE17" s="19"/>
      <c r="MXF17" s="19"/>
      <c r="MXG17" s="19"/>
      <c r="MXH17" s="19"/>
      <c r="MXI17" s="19"/>
      <c r="MXJ17" s="19"/>
      <c r="MXK17" s="19"/>
      <c r="MXL17" s="19"/>
      <c r="MXM17" s="19"/>
      <c r="MXN17" s="19"/>
      <c r="MXO17" s="19"/>
      <c r="MXP17" s="19"/>
      <c r="MXQ17" s="19"/>
      <c r="MXR17" s="19"/>
      <c r="MXS17" s="19"/>
      <c r="MXT17" s="19"/>
      <c r="MXU17" s="19"/>
      <c r="MXV17" s="19"/>
      <c r="MXW17" s="19"/>
      <c r="MXX17" s="19"/>
      <c r="MXY17" s="19"/>
      <c r="MXZ17" s="19"/>
      <c r="MYA17" s="19"/>
      <c r="MYB17" s="19"/>
      <c r="MYC17" s="19"/>
      <c r="MYD17" s="19"/>
      <c r="MYE17" s="19"/>
      <c r="MYF17" s="19"/>
      <c r="MYG17" s="19"/>
      <c r="MYH17" s="19"/>
      <c r="MYI17" s="19"/>
      <c r="MYJ17" s="19"/>
      <c r="MYK17" s="19"/>
      <c r="MYL17" s="19"/>
      <c r="MYM17" s="19"/>
      <c r="MYN17" s="19"/>
      <c r="MYO17" s="19"/>
      <c r="MYP17" s="19"/>
      <c r="MYQ17" s="19"/>
      <c r="MYR17" s="19"/>
      <c r="MYS17" s="19"/>
      <c r="MYT17" s="19"/>
      <c r="MYU17" s="19"/>
      <c r="MYV17" s="19"/>
      <c r="MYW17" s="19"/>
      <c r="MYX17" s="19"/>
      <c r="MYY17" s="19"/>
      <c r="MYZ17" s="19"/>
      <c r="MZA17" s="19"/>
      <c r="MZB17" s="19"/>
      <c r="MZC17" s="19"/>
      <c r="MZD17" s="19"/>
      <c r="MZE17" s="19"/>
      <c r="MZF17" s="19"/>
      <c r="MZG17" s="19"/>
      <c r="MZH17" s="19"/>
      <c r="MZI17" s="19"/>
      <c r="MZJ17" s="19"/>
      <c r="MZK17" s="19"/>
      <c r="MZL17" s="19"/>
      <c r="MZM17" s="19"/>
      <c r="MZN17" s="19"/>
      <c r="MZO17" s="19"/>
      <c r="MZP17" s="19"/>
      <c r="MZQ17" s="19"/>
      <c r="MZR17" s="19"/>
      <c r="MZS17" s="19"/>
      <c r="MZT17" s="19"/>
      <c r="MZU17" s="19"/>
      <c r="MZV17" s="19"/>
      <c r="MZW17" s="19"/>
      <c r="MZX17" s="19"/>
      <c r="MZY17" s="19"/>
      <c r="MZZ17" s="19"/>
      <c r="NAA17" s="19"/>
      <c r="NAB17" s="19"/>
      <c r="NAC17" s="19"/>
      <c r="NAD17" s="19"/>
      <c r="NAE17" s="19"/>
      <c r="NAF17" s="19"/>
      <c r="NAG17" s="19"/>
      <c r="NAH17" s="19"/>
      <c r="NAI17" s="19"/>
      <c r="NAJ17" s="19"/>
      <c r="NAK17" s="19"/>
      <c r="NAL17" s="19"/>
      <c r="NAM17" s="19"/>
      <c r="NAN17" s="19"/>
      <c r="NAO17" s="19"/>
      <c r="NAP17" s="19"/>
      <c r="NAQ17" s="19"/>
      <c r="NAR17" s="19"/>
      <c r="NAS17" s="19"/>
      <c r="NAT17" s="19"/>
      <c r="NAU17" s="19"/>
      <c r="NAV17" s="19"/>
      <c r="NAW17" s="19"/>
      <c r="NAX17" s="19"/>
      <c r="NAY17" s="19"/>
      <c r="NAZ17" s="19"/>
      <c r="NBA17" s="19"/>
      <c r="NBB17" s="19"/>
      <c r="NBC17" s="19"/>
      <c r="NBD17" s="19"/>
      <c r="NBE17" s="19"/>
      <c r="NBF17" s="19"/>
      <c r="NBG17" s="19"/>
      <c r="NBH17" s="19"/>
      <c r="NBI17" s="19"/>
      <c r="NBJ17" s="19"/>
      <c r="NBK17" s="19"/>
      <c r="NBL17" s="19"/>
      <c r="NBM17" s="19"/>
      <c r="NBN17" s="19"/>
      <c r="NBO17" s="19"/>
      <c r="NBP17" s="19"/>
      <c r="NBQ17" s="19"/>
      <c r="NBR17" s="19"/>
      <c r="NBS17" s="19"/>
      <c r="NBT17" s="19"/>
      <c r="NBU17" s="19"/>
      <c r="NBV17" s="19"/>
      <c r="NBW17" s="19"/>
      <c r="NBX17" s="19"/>
      <c r="NBY17" s="19"/>
      <c r="NBZ17" s="19"/>
      <c r="NCA17" s="19"/>
      <c r="NCB17" s="19"/>
      <c r="NCC17" s="19"/>
      <c r="NCD17" s="19"/>
      <c r="NCE17" s="19"/>
      <c r="NCF17" s="19"/>
      <c r="NCG17" s="19"/>
      <c r="NCH17" s="19"/>
      <c r="NCI17" s="19"/>
      <c r="NCJ17" s="19"/>
      <c r="NCK17" s="19"/>
      <c r="NCL17" s="19"/>
      <c r="NCM17" s="19"/>
      <c r="NCN17" s="19"/>
      <c r="NCO17" s="19"/>
      <c r="NCP17" s="19"/>
      <c r="NCQ17" s="19"/>
      <c r="NCR17" s="19"/>
      <c r="NCS17" s="19"/>
      <c r="NCT17" s="19"/>
      <c r="NCU17" s="19"/>
      <c r="NCV17" s="19"/>
      <c r="NCW17" s="19"/>
      <c r="NCX17" s="19"/>
      <c r="NCY17" s="19"/>
      <c r="NCZ17" s="19"/>
      <c r="NDA17" s="19"/>
      <c r="NDB17" s="19"/>
      <c r="NDC17" s="19"/>
      <c r="NDD17" s="19"/>
      <c r="NDE17" s="19"/>
      <c r="NDF17" s="19"/>
      <c r="NDG17" s="19"/>
      <c r="NDH17" s="19"/>
      <c r="NDI17" s="19"/>
      <c r="NDJ17" s="19"/>
      <c r="NDK17" s="19"/>
      <c r="NDL17" s="19"/>
      <c r="NDM17" s="19"/>
      <c r="NDN17" s="19"/>
      <c r="NDO17" s="19"/>
      <c r="NDP17" s="19"/>
      <c r="NDQ17" s="19"/>
      <c r="NDR17" s="19"/>
      <c r="NDS17" s="19"/>
      <c r="NDT17" s="19"/>
      <c r="NDU17" s="19"/>
      <c r="NDV17" s="19"/>
      <c r="NDW17" s="19"/>
      <c r="NDX17" s="19"/>
      <c r="NDY17" s="19"/>
      <c r="NDZ17" s="19"/>
      <c r="NEA17" s="19"/>
      <c r="NEB17" s="19"/>
      <c r="NEC17" s="19"/>
      <c r="NED17" s="19"/>
      <c r="NEE17" s="19"/>
      <c r="NEF17" s="19"/>
      <c r="NEG17" s="19"/>
      <c r="NEH17" s="19"/>
      <c r="NEI17" s="19"/>
      <c r="NEJ17" s="19"/>
      <c r="NEK17" s="19"/>
      <c r="NEL17" s="19"/>
      <c r="NEM17" s="19"/>
      <c r="NEN17" s="19"/>
      <c r="NEO17" s="19"/>
      <c r="NEP17" s="19"/>
      <c r="NEQ17" s="19"/>
      <c r="NER17" s="19"/>
      <c r="NES17" s="19"/>
      <c r="NET17" s="19"/>
      <c r="NEU17" s="19"/>
      <c r="NEV17" s="19"/>
      <c r="NEW17" s="19"/>
      <c r="NEX17" s="19"/>
      <c r="NEY17" s="19"/>
      <c r="NEZ17" s="19"/>
      <c r="NFA17" s="19"/>
      <c r="NFB17" s="19"/>
      <c r="NFC17" s="19"/>
      <c r="NFD17" s="19"/>
      <c r="NFE17" s="19"/>
      <c r="NFF17" s="19"/>
      <c r="NFG17" s="19"/>
      <c r="NFH17" s="19"/>
      <c r="NFI17" s="19"/>
      <c r="NFJ17" s="19"/>
      <c r="NFK17" s="19"/>
      <c r="NFL17" s="19"/>
      <c r="NFM17" s="19"/>
      <c r="NFN17" s="19"/>
      <c r="NFO17" s="19"/>
      <c r="NFP17" s="19"/>
      <c r="NFQ17" s="19"/>
      <c r="NFR17" s="19"/>
      <c r="NFS17" s="19"/>
      <c r="NFT17" s="19"/>
      <c r="NFU17" s="19"/>
      <c r="NFV17" s="19"/>
      <c r="NFW17" s="19"/>
      <c r="NFX17" s="19"/>
      <c r="NFY17" s="19"/>
      <c r="NFZ17" s="19"/>
      <c r="NGA17" s="19"/>
      <c r="NGB17" s="19"/>
      <c r="NGC17" s="19"/>
      <c r="NGD17" s="19"/>
      <c r="NGE17" s="19"/>
      <c r="NGF17" s="19"/>
      <c r="NGG17" s="19"/>
      <c r="NGH17" s="19"/>
      <c r="NGI17" s="19"/>
      <c r="NGJ17" s="19"/>
      <c r="NGK17" s="19"/>
      <c r="NGL17" s="19"/>
      <c r="NGM17" s="19"/>
      <c r="NGN17" s="19"/>
      <c r="NGO17" s="19"/>
      <c r="NGP17" s="19"/>
      <c r="NGQ17" s="19"/>
      <c r="NGR17" s="19"/>
      <c r="NGS17" s="19"/>
      <c r="NGT17" s="19"/>
      <c r="NGU17" s="19"/>
      <c r="NGV17" s="19"/>
      <c r="NGW17" s="19"/>
      <c r="NGX17" s="19"/>
      <c r="NGY17" s="19"/>
      <c r="NGZ17" s="19"/>
      <c r="NHA17" s="19"/>
      <c r="NHB17" s="19"/>
      <c r="NHC17" s="19"/>
      <c r="NHD17" s="19"/>
      <c r="NHE17" s="19"/>
      <c r="NHF17" s="19"/>
      <c r="NHG17" s="19"/>
      <c r="NHH17" s="19"/>
      <c r="NHI17" s="19"/>
      <c r="NHJ17" s="19"/>
      <c r="NHK17" s="19"/>
      <c r="NHL17" s="19"/>
      <c r="NHM17" s="19"/>
      <c r="NHN17" s="19"/>
      <c r="NHO17" s="19"/>
      <c r="NHP17" s="19"/>
      <c r="NHQ17" s="19"/>
      <c r="NHR17" s="19"/>
      <c r="NHS17" s="19"/>
      <c r="NHT17" s="19"/>
      <c r="NHU17" s="19"/>
      <c r="NHV17" s="19"/>
      <c r="NHW17" s="19"/>
      <c r="NHX17" s="19"/>
      <c r="NHY17" s="19"/>
      <c r="NHZ17" s="19"/>
      <c r="NIA17" s="19"/>
      <c r="NIB17" s="19"/>
      <c r="NIC17" s="19"/>
      <c r="NID17" s="19"/>
      <c r="NIE17" s="19"/>
      <c r="NIF17" s="19"/>
      <c r="NIG17" s="19"/>
      <c r="NIH17" s="19"/>
      <c r="NII17" s="19"/>
      <c r="NIJ17" s="19"/>
      <c r="NIK17" s="19"/>
      <c r="NIL17" s="19"/>
      <c r="NIM17" s="19"/>
      <c r="NIN17" s="19"/>
      <c r="NIO17" s="19"/>
      <c r="NIP17" s="19"/>
      <c r="NIQ17" s="19"/>
      <c r="NIR17" s="19"/>
      <c r="NIS17" s="19"/>
      <c r="NIT17" s="19"/>
      <c r="NIU17" s="19"/>
      <c r="NIV17" s="19"/>
      <c r="NIW17" s="19"/>
      <c r="NIX17" s="19"/>
      <c r="NIY17" s="19"/>
      <c r="NIZ17" s="19"/>
      <c r="NJA17" s="19"/>
      <c r="NJB17" s="19"/>
      <c r="NJC17" s="19"/>
      <c r="NJD17" s="19"/>
      <c r="NJE17" s="19"/>
      <c r="NJF17" s="19"/>
      <c r="NJG17" s="19"/>
      <c r="NJH17" s="19"/>
      <c r="NJI17" s="19"/>
      <c r="NJJ17" s="19"/>
      <c r="NJK17" s="19"/>
      <c r="NJL17" s="19"/>
      <c r="NJM17" s="19"/>
      <c r="NJN17" s="19"/>
      <c r="NJO17" s="19"/>
      <c r="NJP17" s="19"/>
      <c r="NJQ17" s="19"/>
      <c r="NJR17" s="19"/>
      <c r="NJS17" s="19"/>
      <c r="NJT17" s="19"/>
      <c r="NJU17" s="19"/>
      <c r="NJV17" s="19"/>
      <c r="NJW17" s="19"/>
      <c r="NJX17" s="19"/>
      <c r="NJY17" s="19"/>
      <c r="NJZ17" s="19"/>
      <c r="NKA17" s="19"/>
      <c r="NKB17" s="19"/>
      <c r="NKC17" s="19"/>
      <c r="NKD17" s="19"/>
      <c r="NKE17" s="19"/>
      <c r="NKF17" s="19"/>
      <c r="NKG17" s="19"/>
      <c r="NKH17" s="19"/>
      <c r="NKI17" s="19"/>
      <c r="NKJ17" s="19"/>
      <c r="NKK17" s="19"/>
      <c r="NKL17" s="19"/>
      <c r="NKM17" s="19"/>
      <c r="NKN17" s="19"/>
      <c r="NKO17" s="19"/>
      <c r="NKP17" s="19"/>
      <c r="NKQ17" s="19"/>
      <c r="NKR17" s="19"/>
      <c r="NKS17" s="19"/>
      <c r="NKT17" s="19"/>
      <c r="NKU17" s="19"/>
      <c r="NKV17" s="19"/>
      <c r="NKW17" s="19"/>
      <c r="NKX17" s="19"/>
      <c r="NKY17" s="19"/>
      <c r="NKZ17" s="19"/>
      <c r="NLA17" s="19"/>
      <c r="NLB17" s="19"/>
      <c r="NLC17" s="19"/>
      <c r="NLD17" s="19"/>
      <c r="NLE17" s="19"/>
      <c r="NLF17" s="19"/>
      <c r="NLG17" s="19"/>
      <c r="NLH17" s="19"/>
      <c r="NLI17" s="19"/>
      <c r="NLJ17" s="19"/>
      <c r="NLK17" s="19"/>
      <c r="NLL17" s="19"/>
      <c r="NLM17" s="19"/>
      <c r="NLN17" s="19"/>
      <c r="NLO17" s="19"/>
      <c r="NLP17" s="19"/>
      <c r="NLQ17" s="19"/>
      <c r="NLR17" s="19"/>
      <c r="NLS17" s="19"/>
      <c r="NLT17" s="19"/>
      <c r="NLU17" s="19"/>
      <c r="NLV17" s="19"/>
      <c r="NLW17" s="19"/>
      <c r="NLX17" s="19"/>
      <c r="NLY17" s="19"/>
      <c r="NLZ17" s="19"/>
      <c r="NMA17" s="19"/>
      <c r="NMB17" s="19"/>
      <c r="NMC17" s="19"/>
      <c r="NMD17" s="19"/>
      <c r="NME17" s="19"/>
      <c r="NMF17" s="19"/>
      <c r="NMG17" s="19"/>
      <c r="NMH17" s="19"/>
      <c r="NMI17" s="19"/>
      <c r="NMJ17" s="19"/>
      <c r="NMK17" s="19"/>
      <c r="NML17" s="19"/>
      <c r="NMM17" s="19"/>
      <c r="NMN17" s="19"/>
      <c r="NMO17" s="19"/>
      <c r="NMP17" s="19"/>
      <c r="NMQ17" s="19"/>
      <c r="NMR17" s="19"/>
      <c r="NMS17" s="19"/>
      <c r="NMT17" s="19"/>
      <c r="NMU17" s="19"/>
      <c r="NMV17" s="19"/>
      <c r="NMW17" s="19"/>
      <c r="NMX17" s="19"/>
      <c r="NMY17" s="19"/>
      <c r="NMZ17" s="19"/>
      <c r="NNA17" s="19"/>
      <c r="NNB17" s="19"/>
      <c r="NNC17" s="19"/>
      <c r="NND17" s="19"/>
      <c r="NNE17" s="19"/>
      <c r="NNF17" s="19"/>
      <c r="NNG17" s="19"/>
      <c r="NNH17" s="19"/>
      <c r="NNI17" s="19"/>
      <c r="NNJ17" s="19"/>
      <c r="NNK17" s="19"/>
      <c r="NNL17" s="19"/>
      <c r="NNM17" s="19"/>
      <c r="NNN17" s="19"/>
      <c r="NNO17" s="19"/>
      <c r="NNP17" s="19"/>
      <c r="NNQ17" s="19"/>
      <c r="NNR17" s="19"/>
      <c r="NNS17" s="19"/>
      <c r="NNT17" s="19"/>
      <c r="NNU17" s="19"/>
      <c r="NNV17" s="19"/>
      <c r="NNW17" s="19"/>
      <c r="NNX17" s="19"/>
      <c r="NNY17" s="19"/>
      <c r="NNZ17" s="19"/>
      <c r="NOA17" s="19"/>
      <c r="NOB17" s="19"/>
      <c r="NOC17" s="19"/>
      <c r="NOD17" s="19"/>
      <c r="NOE17" s="19"/>
      <c r="NOF17" s="19"/>
      <c r="NOG17" s="19"/>
      <c r="NOH17" s="19"/>
      <c r="NOI17" s="19"/>
      <c r="NOJ17" s="19"/>
      <c r="NOK17" s="19"/>
      <c r="NOL17" s="19"/>
      <c r="NOM17" s="19"/>
      <c r="NON17" s="19"/>
      <c r="NOO17" s="19"/>
      <c r="NOP17" s="19"/>
      <c r="NOQ17" s="19"/>
      <c r="NOR17" s="19"/>
      <c r="NOS17" s="19"/>
      <c r="NOT17" s="19"/>
      <c r="NOU17" s="19"/>
      <c r="NOV17" s="19"/>
      <c r="NOW17" s="19"/>
      <c r="NOX17" s="19"/>
      <c r="NOY17" s="19"/>
      <c r="NOZ17" s="19"/>
      <c r="NPA17" s="19"/>
      <c r="NPB17" s="19"/>
      <c r="NPC17" s="19"/>
      <c r="NPD17" s="19"/>
      <c r="NPE17" s="19"/>
      <c r="NPF17" s="19"/>
      <c r="NPG17" s="19"/>
      <c r="NPH17" s="19"/>
      <c r="NPI17" s="19"/>
      <c r="NPJ17" s="19"/>
      <c r="NPK17" s="19"/>
      <c r="NPL17" s="19"/>
      <c r="NPM17" s="19"/>
      <c r="NPN17" s="19"/>
      <c r="NPO17" s="19"/>
      <c r="NPP17" s="19"/>
      <c r="NPQ17" s="19"/>
      <c r="NPR17" s="19"/>
      <c r="NPS17" s="19"/>
      <c r="NPT17" s="19"/>
      <c r="NPU17" s="19"/>
      <c r="NPV17" s="19"/>
      <c r="NPW17" s="19"/>
      <c r="NPX17" s="19"/>
      <c r="NPY17" s="19"/>
      <c r="NPZ17" s="19"/>
      <c r="NQA17" s="19"/>
      <c r="NQB17" s="19"/>
      <c r="NQC17" s="19"/>
      <c r="NQD17" s="19"/>
      <c r="NQE17" s="19"/>
      <c r="NQF17" s="19"/>
      <c r="NQG17" s="19"/>
      <c r="NQH17" s="19"/>
      <c r="NQI17" s="19"/>
      <c r="NQJ17" s="19"/>
      <c r="NQK17" s="19"/>
      <c r="NQL17" s="19"/>
      <c r="NQM17" s="19"/>
      <c r="NQN17" s="19"/>
      <c r="NQO17" s="19"/>
      <c r="NQP17" s="19"/>
      <c r="NQQ17" s="19"/>
      <c r="NQR17" s="19"/>
      <c r="NQS17" s="19"/>
      <c r="NQT17" s="19"/>
      <c r="NQU17" s="19"/>
      <c r="NQV17" s="19"/>
      <c r="NQW17" s="19"/>
      <c r="NQX17" s="19"/>
      <c r="NQY17" s="19"/>
      <c r="NQZ17" s="19"/>
      <c r="NRA17" s="19"/>
      <c r="NRB17" s="19"/>
      <c r="NRC17" s="19"/>
      <c r="NRD17" s="19"/>
      <c r="NRE17" s="19"/>
      <c r="NRF17" s="19"/>
      <c r="NRG17" s="19"/>
      <c r="NRH17" s="19"/>
      <c r="NRI17" s="19"/>
      <c r="NRJ17" s="19"/>
      <c r="NRK17" s="19"/>
      <c r="NRL17" s="19"/>
      <c r="NRM17" s="19"/>
      <c r="NRN17" s="19"/>
      <c r="NRO17" s="19"/>
      <c r="NRP17" s="19"/>
      <c r="NRQ17" s="19"/>
      <c r="NRR17" s="19"/>
      <c r="NRS17" s="19"/>
      <c r="NRT17" s="19"/>
      <c r="NRU17" s="19"/>
      <c r="NRV17" s="19"/>
      <c r="NRW17" s="19"/>
      <c r="NRX17" s="19"/>
      <c r="NRY17" s="19"/>
      <c r="NRZ17" s="19"/>
      <c r="NSA17" s="19"/>
      <c r="NSB17" s="19"/>
      <c r="NSC17" s="19"/>
      <c r="NSD17" s="19"/>
      <c r="NSE17" s="19"/>
      <c r="NSF17" s="19"/>
      <c r="NSG17" s="19"/>
      <c r="NSH17" s="19"/>
      <c r="NSI17" s="19"/>
      <c r="NSJ17" s="19"/>
      <c r="NSK17" s="19"/>
      <c r="NSL17" s="19"/>
      <c r="NSM17" s="19"/>
      <c r="NSN17" s="19"/>
      <c r="NSO17" s="19"/>
      <c r="NSP17" s="19"/>
      <c r="NSQ17" s="19"/>
      <c r="NSR17" s="19"/>
      <c r="NSS17" s="19"/>
      <c r="NST17" s="19"/>
      <c r="NSU17" s="19"/>
      <c r="NSV17" s="19"/>
      <c r="NSW17" s="19"/>
      <c r="NSX17" s="19"/>
      <c r="NSY17" s="19"/>
      <c r="NSZ17" s="19"/>
      <c r="NTA17" s="19"/>
      <c r="NTB17" s="19"/>
      <c r="NTC17" s="19"/>
      <c r="NTD17" s="19"/>
      <c r="NTE17" s="19"/>
      <c r="NTF17" s="19"/>
      <c r="NTG17" s="19"/>
      <c r="NTH17" s="19"/>
      <c r="NTI17" s="19"/>
      <c r="NTJ17" s="19"/>
      <c r="NTK17" s="19"/>
      <c r="NTL17" s="19"/>
      <c r="NTM17" s="19"/>
      <c r="NTN17" s="19"/>
      <c r="NTO17" s="19"/>
      <c r="NTP17" s="19"/>
      <c r="NTQ17" s="19"/>
      <c r="NTR17" s="19"/>
      <c r="NTS17" s="19"/>
      <c r="NTT17" s="19"/>
      <c r="NTU17" s="19"/>
      <c r="NTV17" s="19"/>
      <c r="NTW17" s="19"/>
      <c r="NTX17" s="19"/>
      <c r="NTY17" s="19"/>
      <c r="NTZ17" s="19"/>
      <c r="NUA17" s="19"/>
      <c r="NUB17" s="19"/>
      <c r="NUC17" s="19"/>
      <c r="NUD17" s="19"/>
      <c r="NUE17" s="19"/>
      <c r="NUF17" s="19"/>
      <c r="NUG17" s="19"/>
      <c r="NUH17" s="19"/>
      <c r="NUI17" s="19"/>
      <c r="NUJ17" s="19"/>
      <c r="NUK17" s="19"/>
      <c r="NUL17" s="19"/>
      <c r="NUM17" s="19"/>
      <c r="NUN17" s="19"/>
      <c r="NUO17" s="19"/>
      <c r="NUP17" s="19"/>
      <c r="NUQ17" s="19"/>
      <c r="NUR17" s="19"/>
      <c r="NUS17" s="19"/>
      <c r="NUT17" s="19"/>
      <c r="NUU17" s="19"/>
      <c r="NUV17" s="19"/>
      <c r="NUW17" s="19"/>
      <c r="NUX17" s="19"/>
      <c r="NUY17" s="19"/>
      <c r="NUZ17" s="19"/>
      <c r="NVA17" s="19"/>
      <c r="NVB17" s="19"/>
      <c r="NVC17" s="19"/>
      <c r="NVD17" s="19"/>
      <c r="NVE17" s="19"/>
      <c r="NVF17" s="19"/>
      <c r="NVG17" s="19"/>
      <c r="NVH17" s="19"/>
      <c r="NVI17" s="19"/>
      <c r="NVJ17" s="19"/>
      <c r="NVK17" s="19"/>
      <c r="NVL17" s="19"/>
      <c r="NVM17" s="19"/>
      <c r="NVN17" s="19"/>
      <c r="NVO17" s="19"/>
      <c r="NVP17" s="19"/>
      <c r="NVQ17" s="19"/>
      <c r="NVR17" s="19"/>
      <c r="NVS17" s="19"/>
      <c r="NVT17" s="19"/>
      <c r="NVU17" s="19"/>
      <c r="NVV17" s="19"/>
      <c r="NVW17" s="19"/>
      <c r="NVX17" s="19"/>
      <c r="NVY17" s="19"/>
      <c r="NVZ17" s="19"/>
      <c r="NWA17" s="19"/>
      <c r="NWB17" s="19"/>
      <c r="NWC17" s="19"/>
      <c r="NWD17" s="19"/>
      <c r="NWE17" s="19"/>
      <c r="NWF17" s="19"/>
      <c r="NWG17" s="19"/>
      <c r="NWH17" s="19"/>
      <c r="NWI17" s="19"/>
      <c r="NWJ17" s="19"/>
      <c r="NWK17" s="19"/>
      <c r="NWL17" s="19"/>
      <c r="NWM17" s="19"/>
      <c r="NWN17" s="19"/>
      <c r="NWO17" s="19"/>
      <c r="NWP17" s="19"/>
      <c r="NWQ17" s="19"/>
      <c r="NWR17" s="19"/>
      <c r="NWS17" s="19"/>
      <c r="NWT17" s="19"/>
      <c r="NWU17" s="19"/>
      <c r="NWV17" s="19"/>
      <c r="NWW17" s="19"/>
      <c r="NWX17" s="19"/>
      <c r="NWY17" s="19"/>
      <c r="NWZ17" s="19"/>
      <c r="NXA17" s="19"/>
      <c r="NXB17" s="19"/>
      <c r="NXC17" s="19"/>
      <c r="NXD17" s="19"/>
      <c r="NXE17" s="19"/>
      <c r="NXF17" s="19"/>
      <c r="NXG17" s="19"/>
      <c r="NXH17" s="19"/>
      <c r="NXI17" s="19"/>
      <c r="NXJ17" s="19"/>
      <c r="NXK17" s="19"/>
      <c r="NXL17" s="19"/>
      <c r="NXM17" s="19"/>
      <c r="NXN17" s="19"/>
      <c r="NXO17" s="19"/>
      <c r="NXP17" s="19"/>
      <c r="NXQ17" s="19"/>
      <c r="NXR17" s="19"/>
      <c r="NXS17" s="19"/>
      <c r="NXT17" s="19"/>
      <c r="NXU17" s="19"/>
      <c r="NXV17" s="19"/>
      <c r="NXW17" s="19"/>
      <c r="NXX17" s="19"/>
      <c r="NXY17" s="19"/>
      <c r="NXZ17" s="19"/>
      <c r="NYA17" s="19"/>
      <c r="NYB17" s="19"/>
      <c r="NYC17" s="19"/>
      <c r="NYD17" s="19"/>
      <c r="NYE17" s="19"/>
      <c r="NYF17" s="19"/>
      <c r="NYG17" s="19"/>
      <c r="NYH17" s="19"/>
      <c r="NYI17" s="19"/>
      <c r="NYJ17" s="19"/>
      <c r="NYK17" s="19"/>
      <c r="NYL17" s="19"/>
      <c r="NYM17" s="19"/>
      <c r="NYN17" s="19"/>
      <c r="NYO17" s="19"/>
      <c r="NYP17" s="19"/>
      <c r="NYQ17" s="19"/>
      <c r="NYR17" s="19"/>
      <c r="NYS17" s="19"/>
      <c r="NYT17" s="19"/>
      <c r="NYU17" s="19"/>
      <c r="NYV17" s="19"/>
      <c r="NYW17" s="19"/>
      <c r="NYX17" s="19"/>
      <c r="NYY17" s="19"/>
      <c r="NYZ17" s="19"/>
      <c r="NZA17" s="19"/>
      <c r="NZB17" s="19"/>
      <c r="NZC17" s="19"/>
      <c r="NZD17" s="19"/>
      <c r="NZE17" s="19"/>
      <c r="NZF17" s="19"/>
      <c r="NZG17" s="19"/>
      <c r="NZH17" s="19"/>
      <c r="NZI17" s="19"/>
      <c r="NZJ17" s="19"/>
      <c r="NZK17" s="19"/>
      <c r="NZL17" s="19"/>
      <c r="NZM17" s="19"/>
      <c r="NZN17" s="19"/>
      <c r="NZO17" s="19"/>
      <c r="NZP17" s="19"/>
      <c r="NZQ17" s="19"/>
      <c r="NZR17" s="19"/>
      <c r="NZS17" s="19"/>
      <c r="NZT17" s="19"/>
      <c r="NZU17" s="19"/>
      <c r="NZV17" s="19"/>
      <c r="NZW17" s="19"/>
      <c r="NZX17" s="19"/>
      <c r="NZY17" s="19"/>
      <c r="NZZ17" s="19"/>
      <c r="OAA17" s="19"/>
      <c r="OAB17" s="19"/>
      <c r="OAC17" s="19"/>
      <c r="OAD17" s="19"/>
      <c r="OAE17" s="19"/>
      <c r="OAF17" s="19"/>
      <c r="OAG17" s="19"/>
      <c r="OAH17" s="19"/>
      <c r="OAI17" s="19"/>
      <c r="OAJ17" s="19"/>
      <c r="OAK17" s="19"/>
      <c r="OAL17" s="19"/>
      <c r="OAM17" s="19"/>
      <c r="OAN17" s="19"/>
      <c r="OAO17" s="19"/>
      <c r="OAP17" s="19"/>
      <c r="OAQ17" s="19"/>
      <c r="OAR17" s="19"/>
      <c r="OAS17" s="19"/>
      <c r="OAT17" s="19"/>
      <c r="OAU17" s="19"/>
      <c r="OAV17" s="19"/>
      <c r="OAW17" s="19"/>
      <c r="OAX17" s="19"/>
      <c r="OAY17" s="19"/>
      <c r="OAZ17" s="19"/>
      <c r="OBA17" s="19"/>
      <c r="OBB17" s="19"/>
      <c r="OBC17" s="19"/>
      <c r="OBD17" s="19"/>
      <c r="OBE17" s="19"/>
      <c r="OBF17" s="19"/>
      <c r="OBG17" s="19"/>
      <c r="OBH17" s="19"/>
      <c r="OBI17" s="19"/>
      <c r="OBJ17" s="19"/>
      <c r="OBK17" s="19"/>
      <c r="OBL17" s="19"/>
      <c r="OBM17" s="19"/>
      <c r="OBN17" s="19"/>
      <c r="OBO17" s="19"/>
      <c r="OBP17" s="19"/>
      <c r="OBQ17" s="19"/>
      <c r="OBR17" s="19"/>
      <c r="OBS17" s="19"/>
      <c r="OBT17" s="19"/>
      <c r="OBU17" s="19"/>
      <c r="OBV17" s="19"/>
      <c r="OBW17" s="19"/>
      <c r="OBX17" s="19"/>
      <c r="OBY17" s="19"/>
      <c r="OBZ17" s="19"/>
      <c r="OCA17" s="19"/>
      <c r="OCB17" s="19"/>
      <c r="OCC17" s="19"/>
      <c r="OCD17" s="19"/>
      <c r="OCE17" s="19"/>
      <c r="OCF17" s="19"/>
      <c r="OCG17" s="19"/>
      <c r="OCH17" s="19"/>
      <c r="OCI17" s="19"/>
      <c r="OCJ17" s="19"/>
      <c r="OCK17" s="19"/>
      <c r="OCL17" s="19"/>
      <c r="OCM17" s="19"/>
      <c r="OCN17" s="19"/>
      <c r="OCO17" s="19"/>
      <c r="OCP17" s="19"/>
      <c r="OCQ17" s="19"/>
      <c r="OCR17" s="19"/>
      <c r="OCS17" s="19"/>
      <c r="OCT17" s="19"/>
      <c r="OCU17" s="19"/>
      <c r="OCV17" s="19"/>
      <c r="OCW17" s="19"/>
      <c r="OCX17" s="19"/>
      <c r="OCY17" s="19"/>
      <c r="OCZ17" s="19"/>
      <c r="ODA17" s="19"/>
      <c r="ODB17" s="19"/>
      <c r="ODC17" s="19"/>
      <c r="ODD17" s="19"/>
      <c r="ODE17" s="19"/>
      <c r="ODF17" s="19"/>
      <c r="ODG17" s="19"/>
      <c r="ODH17" s="19"/>
      <c r="ODI17" s="19"/>
      <c r="ODJ17" s="19"/>
      <c r="ODK17" s="19"/>
      <c r="ODL17" s="19"/>
      <c r="ODM17" s="19"/>
      <c r="ODN17" s="19"/>
      <c r="ODO17" s="19"/>
      <c r="ODP17" s="19"/>
      <c r="ODQ17" s="19"/>
      <c r="ODR17" s="19"/>
      <c r="ODS17" s="19"/>
      <c r="ODT17" s="19"/>
      <c r="ODU17" s="19"/>
      <c r="ODV17" s="19"/>
      <c r="ODW17" s="19"/>
      <c r="ODX17" s="19"/>
      <c r="ODY17" s="19"/>
      <c r="ODZ17" s="19"/>
      <c r="OEA17" s="19"/>
      <c r="OEB17" s="19"/>
      <c r="OEC17" s="19"/>
      <c r="OED17" s="19"/>
      <c r="OEE17" s="19"/>
      <c r="OEF17" s="19"/>
      <c r="OEG17" s="19"/>
      <c r="OEH17" s="19"/>
      <c r="OEI17" s="19"/>
      <c r="OEJ17" s="19"/>
      <c r="OEK17" s="19"/>
      <c r="OEL17" s="19"/>
      <c r="OEM17" s="19"/>
      <c r="OEN17" s="19"/>
      <c r="OEO17" s="19"/>
      <c r="OEP17" s="19"/>
      <c r="OEQ17" s="19"/>
      <c r="OER17" s="19"/>
      <c r="OES17" s="19"/>
      <c r="OET17" s="19"/>
      <c r="OEU17" s="19"/>
      <c r="OEV17" s="19"/>
      <c r="OEW17" s="19"/>
      <c r="OEX17" s="19"/>
      <c r="OEY17" s="19"/>
      <c r="OEZ17" s="19"/>
      <c r="OFA17" s="19"/>
      <c r="OFB17" s="19"/>
      <c r="OFC17" s="19"/>
      <c r="OFD17" s="19"/>
      <c r="OFE17" s="19"/>
      <c r="OFF17" s="19"/>
      <c r="OFG17" s="19"/>
      <c r="OFH17" s="19"/>
      <c r="OFI17" s="19"/>
      <c r="OFJ17" s="19"/>
      <c r="OFK17" s="19"/>
      <c r="OFL17" s="19"/>
      <c r="OFM17" s="19"/>
      <c r="OFN17" s="19"/>
      <c r="OFO17" s="19"/>
      <c r="OFP17" s="19"/>
      <c r="OFQ17" s="19"/>
      <c r="OFR17" s="19"/>
      <c r="OFS17" s="19"/>
      <c r="OFT17" s="19"/>
      <c r="OFU17" s="19"/>
      <c r="OFV17" s="19"/>
      <c r="OFW17" s="19"/>
      <c r="OFX17" s="19"/>
      <c r="OFY17" s="19"/>
      <c r="OFZ17" s="19"/>
      <c r="OGA17" s="19"/>
      <c r="OGB17" s="19"/>
      <c r="OGC17" s="19"/>
      <c r="OGD17" s="19"/>
      <c r="OGE17" s="19"/>
      <c r="OGF17" s="19"/>
      <c r="OGG17" s="19"/>
      <c r="OGH17" s="19"/>
      <c r="OGI17" s="19"/>
      <c r="OGJ17" s="19"/>
      <c r="OGK17" s="19"/>
      <c r="OGL17" s="19"/>
      <c r="OGM17" s="19"/>
      <c r="OGN17" s="19"/>
      <c r="OGO17" s="19"/>
      <c r="OGP17" s="19"/>
      <c r="OGQ17" s="19"/>
      <c r="OGR17" s="19"/>
      <c r="OGS17" s="19"/>
      <c r="OGT17" s="19"/>
      <c r="OGU17" s="19"/>
      <c r="OGV17" s="19"/>
      <c r="OGW17" s="19"/>
      <c r="OGX17" s="19"/>
      <c r="OGY17" s="19"/>
      <c r="OGZ17" s="19"/>
      <c r="OHA17" s="19"/>
      <c r="OHB17" s="19"/>
      <c r="OHC17" s="19"/>
      <c r="OHD17" s="19"/>
      <c r="OHE17" s="19"/>
      <c r="OHF17" s="19"/>
      <c r="OHG17" s="19"/>
      <c r="OHH17" s="19"/>
      <c r="OHI17" s="19"/>
      <c r="OHJ17" s="19"/>
      <c r="OHK17" s="19"/>
      <c r="OHL17" s="19"/>
      <c r="OHM17" s="19"/>
      <c r="OHN17" s="19"/>
      <c r="OHO17" s="19"/>
      <c r="OHP17" s="19"/>
      <c r="OHQ17" s="19"/>
      <c r="OHR17" s="19"/>
      <c r="OHS17" s="19"/>
      <c r="OHT17" s="19"/>
      <c r="OHU17" s="19"/>
      <c r="OHV17" s="19"/>
      <c r="OHW17" s="19"/>
      <c r="OHX17" s="19"/>
      <c r="OHY17" s="19"/>
      <c r="OHZ17" s="19"/>
      <c r="OIA17" s="19"/>
      <c r="OIB17" s="19"/>
      <c r="OIC17" s="19"/>
      <c r="OID17" s="19"/>
      <c r="OIE17" s="19"/>
      <c r="OIF17" s="19"/>
      <c r="OIG17" s="19"/>
      <c r="OIH17" s="19"/>
      <c r="OII17" s="19"/>
      <c r="OIJ17" s="19"/>
      <c r="OIK17" s="19"/>
      <c r="OIL17" s="19"/>
      <c r="OIM17" s="19"/>
      <c r="OIN17" s="19"/>
      <c r="OIO17" s="19"/>
      <c r="OIP17" s="19"/>
      <c r="OIQ17" s="19"/>
      <c r="OIR17" s="19"/>
      <c r="OIS17" s="19"/>
      <c r="OIT17" s="19"/>
      <c r="OIU17" s="19"/>
      <c r="OIV17" s="19"/>
      <c r="OIW17" s="19"/>
      <c r="OIX17" s="19"/>
      <c r="OIY17" s="19"/>
      <c r="OIZ17" s="19"/>
      <c r="OJA17" s="19"/>
      <c r="OJB17" s="19"/>
      <c r="OJC17" s="19"/>
      <c r="OJD17" s="19"/>
      <c r="OJE17" s="19"/>
      <c r="OJF17" s="19"/>
      <c r="OJG17" s="19"/>
      <c r="OJH17" s="19"/>
      <c r="OJI17" s="19"/>
      <c r="OJJ17" s="19"/>
      <c r="OJK17" s="19"/>
      <c r="OJL17" s="19"/>
      <c r="OJM17" s="19"/>
      <c r="OJN17" s="19"/>
      <c r="OJO17" s="19"/>
      <c r="OJP17" s="19"/>
      <c r="OJQ17" s="19"/>
      <c r="OJR17" s="19"/>
      <c r="OJS17" s="19"/>
      <c r="OJT17" s="19"/>
      <c r="OJU17" s="19"/>
      <c r="OJV17" s="19"/>
      <c r="OJW17" s="19"/>
      <c r="OJX17" s="19"/>
      <c r="OJY17" s="19"/>
      <c r="OJZ17" s="19"/>
      <c r="OKA17" s="19"/>
      <c r="OKB17" s="19"/>
      <c r="OKC17" s="19"/>
      <c r="OKD17" s="19"/>
      <c r="OKE17" s="19"/>
      <c r="OKF17" s="19"/>
      <c r="OKG17" s="19"/>
      <c r="OKH17" s="19"/>
      <c r="OKI17" s="19"/>
      <c r="OKJ17" s="19"/>
      <c r="OKK17" s="19"/>
      <c r="OKL17" s="19"/>
      <c r="OKM17" s="19"/>
      <c r="OKN17" s="19"/>
      <c r="OKO17" s="19"/>
      <c r="OKP17" s="19"/>
      <c r="OKQ17" s="19"/>
      <c r="OKR17" s="19"/>
      <c r="OKS17" s="19"/>
      <c r="OKT17" s="19"/>
      <c r="OKU17" s="19"/>
      <c r="OKV17" s="19"/>
      <c r="OKW17" s="19"/>
      <c r="OKX17" s="19"/>
      <c r="OKY17" s="19"/>
      <c r="OKZ17" s="19"/>
      <c r="OLA17" s="19"/>
      <c r="OLB17" s="19"/>
      <c r="OLC17" s="19"/>
      <c r="OLD17" s="19"/>
      <c r="OLE17" s="19"/>
      <c r="OLF17" s="19"/>
      <c r="OLG17" s="19"/>
      <c r="OLH17" s="19"/>
      <c r="OLI17" s="19"/>
      <c r="OLJ17" s="19"/>
      <c r="OLK17" s="19"/>
      <c r="OLL17" s="19"/>
      <c r="OLM17" s="19"/>
      <c r="OLN17" s="19"/>
      <c r="OLO17" s="19"/>
      <c r="OLP17" s="19"/>
      <c r="OLQ17" s="19"/>
      <c r="OLR17" s="19"/>
      <c r="OLS17" s="19"/>
      <c r="OLT17" s="19"/>
      <c r="OLU17" s="19"/>
      <c r="OLV17" s="19"/>
      <c r="OLW17" s="19"/>
      <c r="OLX17" s="19"/>
      <c r="OLY17" s="19"/>
      <c r="OLZ17" s="19"/>
      <c r="OMA17" s="19"/>
      <c r="OMB17" s="19"/>
      <c r="OMC17" s="19"/>
      <c r="OMD17" s="19"/>
      <c r="OME17" s="19"/>
      <c r="OMF17" s="19"/>
      <c r="OMG17" s="19"/>
      <c r="OMH17" s="19"/>
      <c r="OMI17" s="19"/>
      <c r="OMJ17" s="19"/>
      <c r="OMK17" s="19"/>
      <c r="OML17" s="19"/>
      <c r="OMM17" s="19"/>
      <c r="OMN17" s="19"/>
      <c r="OMO17" s="19"/>
      <c r="OMP17" s="19"/>
      <c r="OMQ17" s="19"/>
      <c r="OMR17" s="19"/>
      <c r="OMS17" s="19"/>
      <c r="OMT17" s="19"/>
      <c r="OMU17" s="19"/>
      <c r="OMV17" s="19"/>
      <c r="OMW17" s="19"/>
      <c r="OMX17" s="19"/>
      <c r="OMY17" s="19"/>
      <c r="OMZ17" s="19"/>
      <c r="ONA17" s="19"/>
      <c r="ONB17" s="19"/>
      <c r="ONC17" s="19"/>
      <c r="OND17" s="19"/>
      <c r="ONE17" s="19"/>
      <c r="ONF17" s="19"/>
      <c r="ONG17" s="19"/>
      <c r="ONH17" s="19"/>
      <c r="ONI17" s="19"/>
      <c r="ONJ17" s="19"/>
      <c r="ONK17" s="19"/>
      <c r="ONL17" s="19"/>
      <c r="ONM17" s="19"/>
      <c r="ONN17" s="19"/>
      <c r="ONO17" s="19"/>
      <c r="ONP17" s="19"/>
      <c r="ONQ17" s="19"/>
      <c r="ONR17" s="19"/>
      <c r="ONS17" s="19"/>
      <c r="ONT17" s="19"/>
      <c r="ONU17" s="19"/>
      <c r="ONV17" s="19"/>
      <c r="ONW17" s="19"/>
      <c r="ONX17" s="19"/>
      <c r="ONY17" s="19"/>
      <c r="ONZ17" s="19"/>
      <c r="OOA17" s="19"/>
      <c r="OOB17" s="19"/>
      <c r="OOC17" s="19"/>
      <c r="OOD17" s="19"/>
      <c r="OOE17" s="19"/>
      <c r="OOF17" s="19"/>
      <c r="OOG17" s="19"/>
      <c r="OOH17" s="19"/>
      <c r="OOI17" s="19"/>
      <c r="OOJ17" s="19"/>
      <c r="OOK17" s="19"/>
      <c r="OOL17" s="19"/>
      <c r="OOM17" s="19"/>
      <c r="OON17" s="19"/>
      <c r="OOO17" s="19"/>
      <c r="OOP17" s="19"/>
      <c r="OOQ17" s="19"/>
      <c r="OOR17" s="19"/>
      <c r="OOS17" s="19"/>
      <c r="OOT17" s="19"/>
      <c r="OOU17" s="19"/>
      <c r="OOV17" s="19"/>
      <c r="OOW17" s="19"/>
      <c r="OOX17" s="19"/>
      <c r="OOY17" s="19"/>
      <c r="OOZ17" s="19"/>
      <c r="OPA17" s="19"/>
      <c r="OPB17" s="19"/>
      <c r="OPC17" s="19"/>
      <c r="OPD17" s="19"/>
      <c r="OPE17" s="19"/>
      <c r="OPF17" s="19"/>
      <c r="OPG17" s="19"/>
      <c r="OPH17" s="19"/>
      <c r="OPI17" s="19"/>
      <c r="OPJ17" s="19"/>
      <c r="OPK17" s="19"/>
      <c r="OPL17" s="19"/>
      <c r="OPM17" s="19"/>
      <c r="OPN17" s="19"/>
      <c r="OPO17" s="19"/>
      <c r="OPP17" s="19"/>
      <c r="OPQ17" s="19"/>
      <c r="OPR17" s="19"/>
      <c r="OPS17" s="19"/>
      <c r="OPT17" s="19"/>
      <c r="OPU17" s="19"/>
      <c r="OPV17" s="19"/>
      <c r="OPW17" s="19"/>
      <c r="OPX17" s="19"/>
      <c r="OPY17" s="19"/>
      <c r="OPZ17" s="19"/>
      <c r="OQA17" s="19"/>
      <c r="OQB17" s="19"/>
      <c r="OQC17" s="19"/>
      <c r="OQD17" s="19"/>
      <c r="OQE17" s="19"/>
      <c r="OQF17" s="19"/>
      <c r="OQG17" s="19"/>
      <c r="OQH17" s="19"/>
      <c r="OQI17" s="19"/>
      <c r="OQJ17" s="19"/>
      <c r="OQK17" s="19"/>
      <c r="OQL17" s="19"/>
      <c r="OQM17" s="19"/>
      <c r="OQN17" s="19"/>
      <c r="OQO17" s="19"/>
      <c r="OQP17" s="19"/>
      <c r="OQQ17" s="19"/>
      <c r="OQR17" s="19"/>
      <c r="OQS17" s="19"/>
      <c r="OQT17" s="19"/>
      <c r="OQU17" s="19"/>
      <c r="OQV17" s="19"/>
      <c r="OQW17" s="19"/>
      <c r="OQX17" s="19"/>
      <c r="OQY17" s="19"/>
      <c r="OQZ17" s="19"/>
      <c r="ORA17" s="19"/>
      <c r="ORB17" s="19"/>
      <c r="ORC17" s="19"/>
      <c r="ORD17" s="19"/>
      <c r="ORE17" s="19"/>
      <c r="ORF17" s="19"/>
      <c r="ORG17" s="19"/>
      <c r="ORH17" s="19"/>
      <c r="ORI17" s="19"/>
      <c r="ORJ17" s="19"/>
      <c r="ORK17" s="19"/>
      <c r="ORL17" s="19"/>
      <c r="ORM17" s="19"/>
      <c r="ORN17" s="19"/>
      <c r="ORO17" s="19"/>
      <c r="ORP17" s="19"/>
      <c r="ORQ17" s="19"/>
      <c r="ORR17" s="19"/>
      <c r="ORS17" s="19"/>
      <c r="ORT17" s="19"/>
      <c r="ORU17" s="19"/>
      <c r="ORV17" s="19"/>
      <c r="ORW17" s="19"/>
      <c r="ORX17" s="19"/>
      <c r="ORY17" s="19"/>
      <c r="ORZ17" s="19"/>
      <c r="OSA17" s="19"/>
      <c r="OSB17" s="19"/>
      <c r="OSC17" s="19"/>
      <c r="OSD17" s="19"/>
      <c r="OSE17" s="19"/>
      <c r="OSF17" s="19"/>
      <c r="OSG17" s="19"/>
      <c r="OSH17" s="19"/>
      <c r="OSI17" s="19"/>
      <c r="OSJ17" s="19"/>
      <c r="OSK17" s="19"/>
      <c r="OSL17" s="19"/>
      <c r="OSM17" s="19"/>
      <c r="OSN17" s="19"/>
      <c r="OSO17" s="19"/>
      <c r="OSP17" s="19"/>
      <c r="OSQ17" s="19"/>
      <c r="OSR17" s="19"/>
      <c r="OSS17" s="19"/>
      <c r="OST17" s="19"/>
      <c r="OSU17" s="19"/>
      <c r="OSV17" s="19"/>
      <c r="OSW17" s="19"/>
      <c r="OSX17" s="19"/>
      <c r="OSY17" s="19"/>
      <c r="OSZ17" s="19"/>
      <c r="OTA17" s="19"/>
      <c r="OTB17" s="19"/>
      <c r="OTC17" s="19"/>
      <c r="OTD17" s="19"/>
      <c r="OTE17" s="19"/>
      <c r="OTF17" s="19"/>
      <c r="OTG17" s="19"/>
      <c r="OTH17" s="19"/>
      <c r="OTI17" s="19"/>
      <c r="OTJ17" s="19"/>
      <c r="OTK17" s="19"/>
      <c r="OTL17" s="19"/>
      <c r="OTM17" s="19"/>
      <c r="OTN17" s="19"/>
      <c r="OTO17" s="19"/>
      <c r="OTP17" s="19"/>
      <c r="OTQ17" s="19"/>
      <c r="OTR17" s="19"/>
      <c r="OTS17" s="19"/>
      <c r="OTT17" s="19"/>
      <c r="OTU17" s="19"/>
      <c r="OTV17" s="19"/>
      <c r="OTW17" s="19"/>
      <c r="OTX17" s="19"/>
      <c r="OTY17" s="19"/>
      <c r="OTZ17" s="19"/>
      <c r="OUA17" s="19"/>
      <c r="OUB17" s="19"/>
      <c r="OUC17" s="19"/>
      <c r="OUD17" s="19"/>
      <c r="OUE17" s="19"/>
      <c r="OUF17" s="19"/>
      <c r="OUG17" s="19"/>
      <c r="OUH17" s="19"/>
      <c r="OUI17" s="19"/>
      <c r="OUJ17" s="19"/>
      <c r="OUK17" s="19"/>
      <c r="OUL17" s="19"/>
      <c r="OUM17" s="19"/>
      <c r="OUN17" s="19"/>
      <c r="OUO17" s="19"/>
      <c r="OUP17" s="19"/>
      <c r="OUQ17" s="19"/>
      <c r="OUR17" s="19"/>
      <c r="OUS17" s="19"/>
      <c r="OUT17" s="19"/>
      <c r="OUU17" s="19"/>
      <c r="OUV17" s="19"/>
      <c r="OUW17" s="19"/>
      <c r="OUX17" s="19"/>
      <c r="OUY17" s="19"/>
      <c r="OUZ17" s="19"/>
      <c r="OVA17" s="19"/>
      <c r="OVB17" s="19"/>
      <c r="OVC17" s="19"/>
      <c r="OVD17" s="19"/>
      <c r="OVE17" s="19"/>
      <c r="OVF17" s="19"/>
      <c r="OVG17" s="19"/>
      <c r="OVH17" s="19"/>
      <c r="OVI17" s="19"/>
      <c r="OVJ17" s="19"/>
      <c r="OVK17" s="19"/>
      <c r="OVL17" s="19"/>
      <c r="OVM17" s="19"/>
      <c r="OVN17" s="19"/>
      <c r="OVO17" s="19"/>
      <c r="OVP17" s="19"/>
      <c r="OVQ17" s="19"/>
      <c r="OVR17" s="19"/>
      <c r="OVS17" s="19"/>
      <c r="OVT17" s="19"/>
      <c r="OVU17" s="19"/>
      <c r="OVV17" s="19"/>
      <c r="OVW17" s="19"/>
      <c r="OVX17" s="19"/>
      <c r="OVY17" s="19"/>
      <c r="OVZ17" s="19"/>
      <c r="OWA17" s="19"/>
      <c r="OWB17" s="19"/>
      <c r="OWC17" s="19"/>
      <c r="OWD17" s="19"/>
      <c r="OWE17" s="19"/>
      <c r="OWF17" s="19"/>
      <c r="OWG17" s="19"/>
      <c r="OWH17" s="19"/>
      <c r="OWI17" s="19"/>
      <c r="OWJ17" s="19"/>
      <c r="OWK17" s="19"/>
      <c r="OWL17" s="19"/>
      <c r="OWM17" s="19"/>
      <c r="OWN17" s="19"/>
      <c r="OWO17" s="19"/>
      <c r="OWP17" s="19"/>
      <c r="OWQ17" s="19"/>
      <c r="OWR17" s="19"/>
      <c r="OWS17" s="19"/>
      <c r="OWT17" s="19"/>
      <c r="OWU17" s="19"/>
      <c r="OWV17" s="19"/>
      <c r="OWW17" s="19"/>
      <c r="OWX17" s="19"/>
      <c r="OWY17" s="19"/>
      <c r="OWZ17" s="19"/>
      <c r="OXA17" s="19"/>
      <c r="OXB17" s="19"/>
      <c r="OXC17" s="19"/>
      <c r="OXD17" s="19"/>
      <c r="OXE17" s="19"/>
      <c r="OXF17" s="19"/>
      <c r="OXG17" s="19"/>
      <c r="OXH17" s="19"/>
      <c r="OXI17" s="19"/>
      <c r="OXJ17" s="19"/>
      <c r="OXK17" s="19"/>
      <c r="OXL17" s="19"/>
      <c r="OXM17" s="19"/>
      <c r="OXN17" s="19"/>
      <c r="OXO17" s="19"/>
      <c r="OXP17" s="19"/>
      <c r="OXQ17" s="19"/>
      <c r="OXR17" s="19"/>
      <c r="OXS17" s="19"/>
      <c r="OXT17" s="19"/>
      <c r="OXU17" s="19"/>
      <c r="OXV17" s="19"/>
      <c r="OXW17" s="19"/>
      <c r="OXX17" s="19"/>
      <c r="OXY17" s="19"/>
      <c r="OXZ17" s="19"/>
      <c r="OYA17" s="19"/>
      <c r="OYB17" s="19"/>
      <c r="OYC17" s="19"/>
      <c r="OYD17" s="19"/>
      <c r="OYE17" s="19"/>
      <c r="OYF17" s="19"/>
      <c r="OYG17" s="19"/>
      <c r="OYH17" s="19"/>
      <c r="OYI17" s="19"/>
      <c r="OYJ17" s="19"/>
      <c r="OYK17" s="19"/>
      <c r="OYL17" s="19"/>
      <c r="OYM17" s="19"/>
      <c r="OYN17" s="19"/>
      <c r="OYO17" s="19"/>
      <c r="OYP17" s="19"/>
      <c r="OYQ17" s="19"/>
      <c r="OYR17" s="19"/>
      <c r="OYS17" s="19"/>
      <c r="OYT17" s="19"/>
      <c r="OYU17" s="19"/>
      <c r="OYV17" s="19"/>
      <c r="OYW17" s="19"/>
      <c r="OYX17" s="19"/>
      <c r="OYY17" s="19"/>
      <c r="OYZ17" s="19"/>
      <c r="OZA17" s="19"/>
      <c r="OZB17" s="19"/>
      <c r="OZC17" s="19"/>
      <c r="OZD17" s="19"/>
      <c r="OZE17" s="19"/>
      <c r="OZF17" s="19"/>
      <c r="OZG17" s="19"/>
      <c r="OZH17" s="19"/>
      <c r="OZI17" s="19"/>
      <c r="OZJ17" s="19"/>
      <c r="OZK17" s="19"/>
      <c r="OZL17" s="19"/>
      <c r="OZM17" s="19"/>
      <c r="OZN17" s="19"/>
      <c r="OZO17" s="19"/>
      <c r="OZP17" s="19"/>
      <c r="OZQ17" s="19"/>
      <c r="OZR17" s="19"/>
      <c r="OZS17" s="19"/>
      <c r="OZT17" s="19"/>
      <c r="OZU17" s="19"/>
      <c r="OZV17" s="19"/>
      <c r="OZW17" s="19"/>
      <c r="OZX17" s="19"/>
      <c r="OZY17" s="19"/>
      <c r="OZZ17" s="19"/>
      <c r="PAA17" s="19"/>
      <c r="PAB17" s="19"/>
      <c r="PAC17" s="19"/>
      <c r="PAD17" s="19"/>
      <c r="PAE17" s="19"/>
      <c r="PAF17" s="19"/>
      <c r="PAG17" s="19"/>
      <c r="PAH17" s="19"/>
      <c r="PAI17" s="19"/>
      <c r="PAJ17" s="19"/>
      <c r="PAK17" s="19"/>
      <c r="PAL17" s="19"/>
      <c r="PAM17" s="19"/>
      <c r="PAN17" s="19"/>
      <c r="PAO17" s="19"/>
      <c r="PAP17" s="19"/>
      <c r="PAQ17" s="19"/>
      <c r="PAR17" s="19"/>
      <c r="PAS17" s="19"/>
      <c r="PAT17" s="19"/>
      <c r="PAU17" s="19"/>
      <c r="PAV17" s="19"/>
      <c r="PAW17" s="19"/>
      <c r="PAX17" s="19"/>
      <c r="PAY17" s="19"/>
      <c r="PAZ17" s="19"/>
      <c r="PBA17" s="19"/>
      <c r="PBB17" s="19"/>
      <c r="PBC17" s="19"/>
      <c r="PBD17" s="19"/>
      <c r="PBE17" s="19"/>
      <c r="PBF17" s="19"/>
      <c r="PBG17" s="19"/>
      <c r="PBH17" s="19"/>
      <c r="PBI17" s="19"/>
      <c r="PBJ17" s="19"/>
      <c r="PBK17" s="19"/>
      <c r="PBL17" s="19"/>
      <c r="PBM17" s="19"/>
      <c r="PBN17" s="19"/>
      <c r="PBO17" s="19"/>
      <c r="PBP17" s="19"/>
      <c r="PBQ17" s="19"/>
      <c r="PBR17" s="19"/>
      <c r="PBS17" s="19"/>
      <c r="PBT17" s="19"/>
      <c r="PBU17" s="19"/>
      <c r="PBV17" s="19"/>
      <c r="PBW17" s="19"/>
      <c r="PBX17" s="19"/>
      <c r="PBY17" s="19"/>
      <c r="PBZ17" s="19"/>
      <c r="PCA17" s="19"/>
      <c r="PCB17" s="19"/>
      <c r="PCC17" s="19"/>
      <c r="PCD17" s="19"/>
      <c r="PCE17" s="19"/>
      <c r="PCF17" s="19"/>
      <c r="PCG17" s="19"/>
      <c r="PCH17" s="19"/>
      <c r="PCI17" s="19"/>
      <c r="PCJ17" s="19"/>
      <c r="PCK17" s="19"/>
      <c r="PCL17" s="19"/>
      <c r="PCM17" s="19"/>
      <c r="PCN17" s="19"/>
      <c r="PCO17" s="19"/>
      <c r="PCP17" s="19"/>
      <c r="PCQ17" s="19"/>
      <c r="PCR17" s="19"/>
      <c r="PCS17" s="19"/>
      <c r="PCT17" s="19"/>
      <c r="PCU17" s="19"/>
      <c r="PCV17" s="19"/>
      <c r="PCW17" s="19"/>
      <c r="PCX17" s="19"/>
      <c r="PCY17" s="19"/>
      <c r="PCZ17" s="19"/>
      <c r="PDA17" s="19"/>
      <c r="PDB17" s="19"/>
      <c r="PDC17" s="19"/>
      <c r="PDD17" s="19"/>
      <c r="PDE17" s="19"/>
      <c r="PDF17" s="19"/>
      <c r="PDG17" s="19"/>
      <c r="PDH17" s="19"/>
      <c r="PDI17" s="19"/>
      <c r="PDJ17" s="19"/>
      <c r="PDK17" s="19"/>
      <c r="PDL17" s="19"/>
      <c r="PDM17" s="19"/>
      <c r="PDN17" s="19"/>
      <c r="PDO17" s="19"/>
      <c r="PDP17" s="19"/>
      <c r="PDQ17" s="19"/>
      <c r="PDR17" s="19"/>
      <c r="PDS17" s="19"/>
      <c r="PDT17" s="19"/>
      <c r="PDU17" s="19"/>
      <c r="PDV17" s="19"/>
      <c r="PDW17" s="19"/>
      <c r="PDX17" s="19"/>
      <c r="PDY17" s="19"/>
      <c r="PDZ17" s="19"/>
      <c r="PEA17" s="19"/>
      <c r="PEB17" s="19"/>
      <c r="PEC17" s="19"/>
      <c r="PED17" s="19"/>
      <c r="PEE17" s="19"/>
      <c r="PEF17" s="19"/>
      <c r="PEG17" s="19"/>
      <c r="PEH17" s="19"/>
      <c r="PEI17" s="19"/>
      <c r="PEJ17" s="19"/>
      <c r="PEK17" s="19"/>
      <c r="PEL17" s="19"/>
      <c r="PEM17" s="19"/>
      <c r="PEN17" s="19"/>
      <c r="PEO17" s="19"/>
      <c r="PEP17" s="19"/>
      <c r="PEQ17" s="19"/>
      <c r="PER17" s="19"/>
      <c r="PES17" s="19"/>
      <c r="PET17" s="19"/>
      <c r="PEU17" s="19"/>
      <c r="PEV17" s="19"/>
      <c r="PEW17" s="19"/>
      <c r="PEX17" s="19"/>
      <c r="PEY17" s="19"/>
      <c r="PEZ17" s="19"/>
      <c r="PFA17" s="19"/>
      <c r="PFB17" s="19"/>
      <c r="PFC17" s="19"/>
      <c r="PFD17" s="19"/>
      <c r="PFE17" s="19"/>
      <c r="PFF17" s="19"/>
      <c r="PFG17" s="19"/>
      <c r="PFH17" s="19"/>
      <c r="PFI17" s="19"/>
      <c r="PFJ17" s="19"/>
      <c r="PFK17" s="19"/>
      <c r="PFL17" s="19"/>
      <c r="PFM17" s="19"/>
      <c r="PFN17" s="19"/>
      <c r="PFO17" s="19"/>
      <c r="PFP17" s="19"/>
      <c r="PFQ17" s="19"/>
      <c r="PFR17" s="19"/>
      <c r="PFS17" s="19"/>
      <c r="PFT17" s="19"/>
      <c r="PFU17" s="19"/>
      <c r="PFV17" s="19"/>
      <c r="PFW17" s="19"/>
      <c r="PFX17" s="19"/>
      <c r="PFY17" s="19"/>
      <c r="PFZ17" s="19"/>
      <c r="PGA17" s="19"/>
      <c r="PGB17" s="19"/>
      <c r="PGC17" s="19"/>
      <c r="PGD17" s="19"/>
      <c r="PGE17" s="19"/>
      <c r="PGF17" s="19"/>
      <c r="PGG17" s="19"/>
      <c r="PGH17" s="19"/>
      <c r="PGI17" s="19"/>
      <c r="PGJ17" s="19"/>
      <c r="PGK17" s="19"/>
      <c r="PGL17" s="19"/>
      <c r="PGM17" s="19"/>
      <c r="PGN17" s="19"/>
      <c r="PGO17" s="19"/>
      <c r="PGP17" s="19"/>
      <c r="PGQ17" s="19"/>
      <c r="PGR17" s="19"/>
      <c r="PGS17" s="19"/>
      <c r="PGT17" s="19"/>
      <c r="PGU17" s="19"/>
      <c r="PGV17" s="19"/>
      <c r="PGW17" s="19"/>
      <c r="PGX17" s="19"/>
      <c r="PGY17" s="19"/>
      <c r="PGZ17" s="19"/>
      <c r="PHA17" s="19"/>
      <c r="PHB17" s="19"/>
      <c r="PHC17" s="19"/>
      <c r="PHD17" s="19"/>
      <c r="PHE17" s="19"/>
      <c r="PHF17" s="19"/>
      <c r="PHG17" s="19"/>
      <c r="PHH17" s="19"/>
      <c r="PHI17" s="19"/>
      <c r="PHJ17" s="19"/>
      <c r="PHK17" s="19"/>
      <c r="PHL17" s="19"/>
      <c r="PHM17" s="19"/>
      <c r="PHN17" s="19"/>
      <c r="PHO17" s="19"/>
      <c r="PHP17" s="19"/>
      <c r="PHQ17" s="19"/>
      <c r="PHR17" s="19"/>
      <c r="PHS17" s="19"/>
      <c r="PHT17" s="19"/>
      <c r="PHU17" s="19"/>
      <c r="PHV17" s="19"/>
      <c r="PHW17" s="19"/>
      <c r="PHX17" s="19"/>
      <c r="PHY17" s="19"/>
      <c r="PHZ17" s="19"/>
      <c r="PIA17" s="19"/>
      <c r="PIB17" s="19"/>
      <c r="PIC17" s="19"/>
      <c r="PID17" s="19"/>
      <c r="PIE17" s="19"/>
      <c r="PIF17" s="19"/>
      <c r="PIG17" s="19"/>
      <c r="PIH17" s="19"/>
      <c r="PII17" s="19"/>
      <c r="PIJ17" s="19"/>
      <c r="PIK17" s="19"/>
      <c r="PIL17" s="19"/>
      <c r="PIM17" s="19"/>
      <c r="PIN17" s="19"/>
      <c r="PIO17" s="19"/>
      <c r="PIP17" s="19"/>
      <c r="PIQ17" s="19"/>
      <c r="PIR17" s="19"/>
      <c r="PIS17" s="19"/>
      <c r="PIT17" s="19"/>
      <c r="PIU17" s="19"/>
      <c r="PIV17" s="19"/>
      <c r="PIW17" s="19"/>
      <c r="PIX17" s="19"/>
      <c r="PIY17" s="19"/>
      <c r="PIZ17" s="19"/>
      <c r="PJA17" s="19"/>
      <c r="PJB17" s="19"/>
      <c r="PJC17" s="19"/>
      <c r="PJD17" s="19"/>
      <c r="PJE17" s="19"/>
      <c r="PJF17" s="19"/>
      <c r="PJG17" s="19"/>
      <c r="PJH17" s="19"/>
      <c r="PJI17" s="19"/>
      <c r="PJJ17" s="19"/>
      <c r="PJK17" s="19"/>
      <c r="PJL17" s="19"/>
      <c r="PJM17" s="19"/>
      <c r="PJN17" s="19"/>
      <c r="PJO17" s="19"/>
      <c r="PJP17" s="19"/>
      <c r="PJQ17" s="19"/>
      <c r="PJR17" s="19"/>
      <c r="PJS17" s="19"/>
      <c r="PJT17" s="19"/>
      <c r="PJU17" s="19"/>
      <c r="PJV17" s="19"/>
      <c r="PJW17" s="19"/>
      <c r="PJX17" s="19"/>
      <c r="PJY17" s="19"/>
      <c r="PJZ17" s="19"/>
      <c r="PKA17" s="19"/>
      <c r="PKB17" s="19"/>
      <c r="PKC17" s="19"/>
      <c r="PKD17" s="19"/>
      <c r="PKE17" s="19"/>
      <c r="PKF17" s="19"/>
      <c r="PKG17" s="19"/>
      <c r="PKH17" s="19"/>
      <c r="PKI17" s="19"/>
      <c r="PKJ17" s="19"/>
      <c r="PKK17" s="19"/>
      <c r="PKL17" s="19"/>
      <c r="PKM17" s="19"/>
      <c r="PKN17" s="19"/>
      <c r="PKO17" s="19"/>
      <c r="PKP17" s="19"/>
      <c r="PKQ17" s="19"/>
      <c r="PKR17" s="19"/>
      <c r="PKS17" s="19"/>
      <c r="PKT17" s="19"/>
      <c r="PKU17" s="19"/>
      <c r="PKV17" s="19"/>
      <c r="PKW17" s="19"/>
      <c r="PKX17" s="19"/>
      <c r="PKY17" s="19"/>
      <c r="PKZ17" s="19"/>
      <c r="PLA17" s="19"/>
      <c r="PLB17" s="19"/>
      <c r="PLC17" s="19"/>
      <c r="PLD17" s="19"/>
      <c r="PLE17" s="19"/>
      <c r="PLF17" s="19"/>
      <c r="PLG17" s="19"/>
      <c r="PLH17" s="19"/>
      <c r="PLI17" s="19"/>
      <c r="PLJ17" s="19"/>
      <c r="PLK17" s="19"/>
      <c r="PLL17" s="19"/>
      <c r="PLM17" s="19"/>
      <c r="PLN17" s="19"/>
      <c r="PLO17" s="19"/>
      <c r="PLP17" s="19"/>
      <c r="PLQ17" s="19"/>
      <c r="PLR17" s="19"/>
      <c r="PLS17" s="19"/>
      <c r="PLT17" s="19"/>
      <c r="PLU17" s="19"/>
      <c r="PLV17" s="19"/>
      <c r="PLW17" s="19"/>
      <c r="PLX17" s="19"/>
      <c r="PLY17" s="19"/>
      <c r="PLZ17" s="19"/>
      <c r="PMA17" s="19"/>
      <c r="PMB17" s="19"/>
      <c r="PMC17" s="19"/>
      <c r="PMD17" s="19"/>
      <c r="PME17" s="19"/>
      <c r="PMF17" s="19"/>
      <c r="PMG17" s="19"/>
      <c r="PMH17" s="19"/>
      <c r="PMI17" s="19"/>
      <c r="PMJ17" s="19"/>
      <c r="PMK17" s="19"/>
      <c r="PML17" s="19"/>
      <c r="PMM17" s="19"/>
      <c r="PMN17" s="19"/>
      <c r="PMO17" s="19"/>
      <c r="PMP17" s="19"/>
      <c r="PMQ17" s="19"/>
      <c r="PMR17" s="19"/>
      <c r="PMS17" s="19"/>
      <c r="PMT17" s="19"/>
      <c r="PMU17" s="19"/>
      <c r="PMV17" s="19"/>
      <c r="PMW17" s="19"/>
      <c r="PMX17" s="19"/>
      <c r="PMY17" s="19"/>
      <c r="PMZ17" s="19"/>
      <c r="PNA17" s="19"/>
      <c r="PNB17" s="19"/>
      <c r="PNC17" s="19"/>
      <c r="PND17" s="19"/>
      <c r="PNE17" s="19"/>
      <c r="PNF17" s="19"/>
      <c r="PNG17" s="19"/>
      <c r="PNH17" s="19"/>
      <c r="PNI17" s="19"/>
      <c r="PNJ17" s="19"/>
      <c r="PNK17" s="19"/>
      <c r="PNL17" s="19"/>
      <c r="PNM17" s="19"/>
      <c r="PNN17" s="19"/>
      <c r="PNO17" s="19"/>
      <c r="PNP17" s="19"/>
      <c r="PNQ17" s="19"/>
      <c r="PNR17" s="19"/>
      <c r="PNS17" s="19"/>
      <c r="PNT17" s="19"/>
      <c r="PNU17" s="19"/>
      <c r="PNV17" s="19"/>
      <c r="PNW17" s="19"/>
      <c r="PNX17" s="19"/>
      <c r="PNY17" s="19"/>
      <c r="PNZ17" s="19"/>
      <c r="POA17" s="19"/>
      <c r="POB17" s="19"/>
      <c r="POC17" s="19"/>
      <c r="POD17" s="19"/>
      <c r="POE17" s="19"/>
      <c r="POF17" s="19"/>
      <c r="POG17" s="19"/>
      <c r="POH17" s="19"/>
      <c r="POI17" s="19"/>
      <c r="POJ17" s="19"/>
      <c r="POK17" s="19"/>
      <c r="POL17" s="19"/>
      <c r="POM17" s="19"/>
      <c r="PON17" s="19"/>
      <c r="POO17" s="19"/>
      <c r="POP17" s="19"/>
      <c r="POQ17" s="19"/>
      <c r="POR17" s="19"/>
      <c r="POS17" s="19"/>
      <c r="POT17" s="19"/>
      <c r="POU17" s="19"/>
      <c r="POV17" s="19"/>
      <c r="POW17" s="19"/>
      <c r="POX17" s="19"/>
      <c r="POY17" s="19"/>
      <c r="POZ17" s="19"/>
      <c r="PPA17" s="19"/>
      <c r="PPB17" s="19"/>
      <c r="PPC17" s="19"/>
      <c r="PPD17" s="19"/>
      <c r="PPE17" s="19"/>
      <c r="PPF17" s="19"/>
      <c r="PPG17" s="19"/>
      <c r="PPH17" s="19"/>
      <c r="PPI17" s="19"/>
      <c r="PPJ17" s="19"/>
      <c r="PPK17" s="19"/>
      <c r="PPL17" s="19"/>
      <c r="PPM17" s="19"/>
      <c r="PPN17" s="19"/>
      <c r="PPO17" s="19"/>
      <c r="PPP17" s="19"/>
      <c r="PPQ17" s="19"/>
      <c r="PPR17" s="19"/>
      <c r="PPS17" s="19"/>
      <c r="PPT17" s="19"/>
      <c r="PPU17" s="19"/>
      <c r="PPV17" s="19"/>
      <c r="PPW17" s="19"/>
      <c r="PPX17" s="19"/>
      <c r="PPY17" s="19"/>
      <c r="PPZ17" s="19"/>
      <c r="PQA17" s="19"/>
      <c r="PQB17" s="19"/>
      <c r="PQC17" s="19"/>
      <c r="PQD17" s="19"/>
      <c r="PQE17" s="19"/>
      <c r="PQF17" s="19"/>
      <c r="PQG17" s="19"/>
      <c r="PQH17" s="19"/>
      <c r="PQI17" s="19"/>
      <c r="PQJ17" s="19"/>
      <c r="PQK17" s="19"/>
      <c r="PQL17" s="19"/>
      <c r="PQM17" s="19"/>
      <c r="PQN17" s="19"/>
      <c r="PQO17" s="19"/>
      <c r="PQP17" s="19"/>
      <c r="PQQ17" s="19"/>
      <c r="PQR17" s="19"/>
      <c r="PQS17" s="19"/>
      <c r="PQT17" s="19"/>
      <c r="PQU17" s="19"/>
      <c r="PQV17" s="19"/>
      <c r="PQW17" s="19"/>
      <c r="PQX17" s="19"/>
      <c r="PQY17" s="19"/>
      <c r="PQZ17" s="19"/>
      <c r="PRA17" s="19"/>
      <c r="PRB17" s="19"/>
      <c r="PRC17" s="19"/>
      <c r="PRD17" s="19"/>
      <c r="PRE17" s="19"/>
      <c r="PRF17" s="19"/>
      <c r="PRG17" s="19"/>
      <c r="PRH17" s="19"/>
      <c r="PRI17" s="19"/>
      <c r="PRJ17" s="19"/>
      <c r="PRK17" s="19"/>
      <c r="PRL17" s="19"/>
      <c r="PRM17" s="19"/>
      <c r="PRN17" s="19"/>
      <c r="PRO17" s="19"/>
      <c r="PRP17" s="19"/>
      <c r="PRQ17" s="19"/>
      <c r="PRR17" s="19"/>
      <c r="PRS17" s="19"/>
      <c r="PRT17" s="19"/>
      <c r="PRU17" s="19"/>
      <c r="PRV17" s="19"/>
      <c r="PRW17" s="19"/>
      <c r="PRX17" s="19"/>
      <c r="PRY17" s="19"/>
      <c r="PRZ17" s="19"/>
      <c r="PSA17" s="19"/>
      <c r="PSB17" s="19"/>
      <c r="PSC17" s="19"/>
      <c r="PSD17" s="19"/>
      <c r="PSE17" s="19"/>
      <c r="PSF17" s="19"/>
      <c r="PSG17" s="19"/>
      <c r="PSH17" s="19"/>
      <c r="PSI17" s="19"/>
      <c r="PSJ17" s="19"/>
      <c r="PSK17" s="19"/>
      <c r="PSL17" s="19"/>
      <c r="PSM17" s="19"/>
      <c r="PSN17" s="19"/>
      <c r="PSO17" s="19"/>
      <c r="PSP17" s="19"/>
      <c r="PSQ17" s="19"/>
      <c r="PSR17" s="19"/>
      <c r="PSS17" s="19"/>
      <c r="PST17" s="19"/>
      <c r="PSU17" s="19"/>
      <c r="PSV17" s="19"/>
      <c r="PSW17" s="19"/>
      <c r="PSX17" s="19"/>
      <c r="PSY17" s="19"/>
      <c r="PSZ17" s="19"/>
      <c r="PTA17" s="19"/>
      <c r="PTB17" s="19"/>
      <c r="PTC17" s="19"/>
      <c r="PTD17" s="19"/>
      <c r="PTE17" s="19"/>
      <c r="PTF17" s="19"/>
      <c r="PTG17" s="19"/>
      <c r="PTH17" s="19"/>
      <c r="PTI17" s="19"/>
      <c r="PTJ17" s="19"/>
      <c r="PTK17" s="19"/>
      <c r="PTL17" s="19"/>
      <c r="PTM17" s="19"/>
      <c r="PTN17" s="19"/>
      <c r="PTO17" s="19"/>
      <c r="PTP17" s="19"/>
      <c r="PTQ17" s="19"/>
      <c r="PTR17" s="19"/>
      <c r="PTS17" s="19"/>
      <c r="PTT17" s="19"/>
      <c r="PTU17" s="19"/>
      <c r="PTV17" s="19"/>
      <c r="PTW17" s="19"/>
      <c r="PTX17" s="19"/>
      <c r="PTY17" s="19"/>
      <c r="PTZ17" s="19"/>
      <c r="PUA17" s="19"/>
      <c r="PUB17" s="19"/>
      <c r="PUC17" s="19"/>
      <c r="PUD17" s="19"/>
      <c r="PUE17" s="19"/>
      <c r="PUF17" s="19"/>
      <c r="PUG17" s="19"/>
      <c r="PUH17" s="19"/>
      <c r="PUI17" s="19"/>
      <c r="PUJ17" s="19"/>
      <c r="PUK17" s="19"/>
      <c r="PUL17" s="19"/>
      <c r="PUM17" s="19"/>
      <c r="PUN17" s="19"/>
      <c r="PUO17" s="19"/>
      <c r="PUP17" s="19"/>
      <c r="PUQ17" s="19"/>
      <c r="PUR17" s="19"/>
      <c r="PUS17" s="19"/>
      <c r="PUT17" s="19"/>
      <c r="PUU17" s="19"/>
      <c r="PUV17" s="19"/>
      <c r="PUW17" s="19"/>
      <c r="PUX17" s="19"/>
      <c r="PUY17" s="19"/>
      <c r="PUZ17" s="19"/>
      <c r="PVA17" s="19"/>
      <c r="PVB17" s="19"/>
      <c r="PVC17" s="19"/>
      <c r="PVD17" s="19"/>
      <c r="PVE17" s="19"/>
      <c r="PVF17" s="19"/>
      <c r="PVG17" s="19"/>
      <c r="PVH17" s="19"/>
      <c r="PVI17" s="19"/>
      <c r="PVJ17" s="19"/>
      <c r="PVK17" s="19"/>
      <c r="PVL17" s="19"/>
      <c r="PVM17" s="19"/>
      <c r="PVN17" s="19"/>
      <c r="PVO17" s="19"/>
      <c r="PVP17" s="19"/>
      <c r="PVQ17" s="19"/>
      <c r="PVR17" s="19"/>
      <c r="PVS17" s="19"/>
      <c r="PVT17" s="19"/>
      <c r="PVU17" s="19"/>
      <c r="PVV17" s="19"/>
      <c r="PVW17" s="19"/>
      <c r="PVX17" s="19"/>
      <c r="PVY17" s="19"/>
      <c r="PVZ17" s="19"/>
      <c r="PWA17" s="19"/>
      <c r="PWB17" s="19"/>
      <c r="PWC17" s="19"/>
      <c r="PWD17" s="19"/>
      <c r="PWE17" s="19"/>
      <c r="PWF17" s="19"/>
      <c r="PWG17" s="19"/>
      <c r="PWH17" s="19"/>
      <c r="PWI17" s="19"/>
      <c r="PWJ17" s="19"/>
      <c r="PWK17" s="19"/>
      <c r="PWL17" s="19"/>
      <c r="PWM17" s="19"/>
      <c r="PWN17" s="19"/>
      <c r="PWO17" s="19"/>
      <c r="PWP17" s="19"/>
      <c r="PWQ17" s="19"/>
      <c r="PWR17" s="19"/>
      <c r="PWS17" s="19"/>
      <c r="PWT17" s="19"/>
      <c r="PWU17" s="19"/>
      <c r="PWV17" s="19"/>
      <c r="PWW17" s="19"/>
      <c r="PWX17" s="19"/>
      <c r="PWY17" s="19"/>
      <c r="PWZ17" s="19"/>
      <c r="PXA17" s="19"/>
      <c r="PXB17" s="19"/>
      <c r="PXC17" s="19"/>
      <c r="PXD17" s="19"/>
      <c r="PXE17" s="19"/>
      <c r="PXF17" s="19"/>
      <c r="PXG17" s="19"/>
      <c r="PXH17" s="19"/>
      <c r="PXI17" s="19"/>
      <c r="PXJ17" s="19"/>
      <c r="PXK17" s="19"/>
      <c r="PXL17" s="19"/>
      <c r="PXM17" s="19"/>
      <c r="PXN17" s="19"/>
      <c r="PXO17" s="19"/>
      <c r="PXP17" s="19"/>
      <c r="PXQ17" s="19"/>
      <c r="PXR17" s="19"/>
      <c r="PXS17" s="19"/>
      <c r="PXT17" s="19"/>
      <c r="PXU17" s="19"/>
      <c r="PXV17" s="19"/>
      <c r="PXW17" s="19"/>
      <c r="PXX17" s="19"/>
      <c r="PXY17" s="19"/>
      <c r="PXZ17" s="19"/>
      <c r="PYA17" s="19"/>
      <c r="PYB17" s="19"/>
      <c r="PYC17" s="19"/>
      <c r="PYD17" s="19"/>
      <c r="PYE17" s="19"/>
      <c r="PYF17" s="19"/>
      <c r="PYG17" s="19"/>
      <c r="PYH17" s="19"/>
      <c r="PYI17" s="19"/>
      <c r="PYJ17" s="19"/>
      <c r="PYK17" s="19"/>
      <c r="PYL17" s="19"/>
      <c r="PYM17" s="19"/>
      <c r="PYN17" s="19"/>
      <c r="PYO17" s="19"/>
      <c r="PYP17" s="19"/>
      <c r="PYQ17" s="19"/>
      <c r="PYR17" s="19"/>
      <c r="PYS17" s="19"/>
      <c r="PYT17" s="19"/>
      <c r="PYU17" s="19"/>
      <c r="PYV17" s="19"/>
      <c r="PYW17" s="19"/>
      <c r="PYX17" s="19"/>
      <c r="PYY17" s="19"/>
      <c r="PYZ17" s="19"/>
      <c r="PZA17" s="19"/>
      <c r="PZB17" s="19"/>
      <c r="PZC17" s="19"/>
      <c r="PZD17" s="19"/>
      <c r="PZE17" s="19"/>
      <c r="PZF17" s="19"/>
      <c r="PZG17" s="19"/>
      <c r="PZH17" s="19"/>
      <c r="PZI17" s="19"/>
      <c r="PZJ17" s="19"/>
      <c r="PZK17" s="19"/>
      <c r="PZL17" s="19"/>
      <c r="PZM17" s="19"/>
      <c r="PZN17" s="19"/>
      <c r="PZO17" s="19"/>
      <c r="PZP17" s="19"/>
      <c r="PZQ17" s="19"/>
      <c r="PZR17" s="19"/>
      <c r="PZS17" s="19"/>
      <c r="PZT17" s="19"/>
      <c r="PZU17" s="19"/>
      <c r="PZV17" s="19"/>
      <c r="PZW17" s="19"/>
      <c r="PZX17" s="19"/>
      <c r="PZY17" s="19"/>
      <c r="PZZ17" s="19"/>
      <c r="QAA17" s="19"/>
      <c r="QAB17" s="19"/>
      <c r="QAC17" s="19"/>
      <c r="QAD17" s="19"/>
      <c r="QAE17" s="19"/>
      <c r="QAF17" s="19"/>
      <c r="QAG17" s="19"/>
      <c r="QAH17" s="19"/>
      <c r="QAI17" s="19"/>
      <c r="QAJ17" s="19"/>
      <c r="QAK17" s="19"/>
      <c r="QAL17" s="19"/>
      <c r="QAM17" s="19"/>
      <c r="QAN17" s="19"/>
      <c r="QAO17" s="19"/>
      <c r="QAP17" s="19"/>
      <c r="QAQ17" s="19"/>
      <c r="QAR17" s="19"/>
      <c r="QAS17" s="19"/>
      <c r="QAT17" s="19"/>
      <c r="QAU17" s="19"/>
      <c r="QAV17" s="19"/>
      <c r="QAW17" s="19"/>
      <c r="QAX17" s="19"/>
      <c r="QAY17" s="19"/>
      <c r="QAZ17" s="19"/>
      <c r="QBA17" s="19"/>
      <c r="QBB17" s="19"/>
      <c r="QBC17" s="19"/>
      <c r="QBD17" s="19"/>
      <c r="QBE17" s="19"/>
      <c r="QBF17" s="19"/>
      <c r="QBG17" s="19"/>
      <c r="QBH17" s="19"/>
      <c r="QBI17" s="19"/>
      <c r="QBJ17" s="19"/>
      <c r="QBK17" s="19"/>
      <c r="QBL17" s="19"/>
      <c r="QBM17" s="19"/>
      <c r="QBN17" s="19"/>
      <c r="QBO17" s="19"/>
      <c r="QBP17" s="19"/>
      <c r="QBQ17" s="19"/>
      <c r="QBR17" s="19"/>
      <c r="QBS17" s="19"/>
      <c r="QBT17" s="19"/>
      <c r="QBU17" s="19"/>
      <c r="QBV17" s="19"/>
      <c r="QBW17" s="19"/>
      <c r="QBX17" s="19"/>
      <c r="QBY17" s="19"/>
      <c r="QBZ17" s="19"/>
      <c r="QCA17" s="19"/>
      <c r="QCB17" s="19"/>
      <c r="QCC17" s="19"/>
      <c r="QCD17" s="19"/>
      <c r="QCE17" s="19"/>
      <c r="QCF17" s="19"/>
      <c r="QCG17" s="19"/>
      <c r="QCH17" s="19"/>
      <c r="QCI17" s="19"/>
      <c r="QCJ17" s="19"/>
      <c r="QCK17" s="19"/>
      <c r="QCL17" s="19"/>
      <c r="QCM17" s="19"/>
      <c r="QCN17" s="19"/>
      <c r="QCO17" s="19"/>
      <c r="QCP17" s="19"/>
      <c r="QCQ17" s="19"/>
      <c r="QCR17" s="19"/>
      <c r="QCS17" s="19"/>
      <c r="QCT17" s="19"/>
      <c r="QCU17" s="19"/>
      <c r="QCV17" s="19"/>
      <c r="QCW17" s="19"/>
      <c r="QCX17" s="19"/>
      <c r="QCY17" s="19"/>
      <c r="QCZ17" s="19"/>
      <c r="QDA17" s="19"/>
      <c r="QDB17" s="19"/>
      <c r="QDC17" s="19"/>
      <c r="QDD17" s="19"/>
      <c r="QDE17" s="19"/>
      <c r="QDF17" s="19"/>
      <c r="QDG17" s="19"/>
      <c r="QDH17" s="19"/>
      <c r="QDI17" s="19"/>
      <c r="QDJ17" s="19"/>
      <c r="QDK17" s="19"/>
      <c r="QDL17" s="19"/>
      <c r="QDM17" s="19"/>
      <c r="QDN17" s="19"/>
      <c r="QDO17" s="19"/>
      <c r="QDP17" s="19"/>
      <c r="QDQ17" s="19"/>
      <c r="QDR17" s="19"/>
      <c r="QDS17" s="19"/>
      <c r="QDT17" s="19"/>
      <c r="QDU17" s="19"/>
      <c r="QDV17" s="19"/>
      <c r="QDW17" s="19"/>
      <c r="QDX17" s="19"/>
      <c r="QDY17" s="19"/>
      <c r="QDZ17" s="19"/>
      <c r="QEA17" s="19"/>
      <c r="QEB17" s="19"/>
      <c r="QEC17" s="19"/>
      <c r="QED17" s="19"/>
      <c r="QEE17" s="19"/>
      <c r="QEF17" s="19"/>
      <c r="QEG17" s="19"/>
      <c r="QEH17" s="19"/>
      <c r="QEI17" s="19"/>
      <c r="QEJ17" s="19"/>
      <c r="QEK17" s="19"/>
      <c r="QEL17" s="19"/>
      <c r="QEM17" s="19"/>
      <c r="QEN17" s="19"/>
      <c r="QEO17" s="19"/>
      <c r="QEP17" s="19"/>
      <c r="QEQ17" s="19"/>
      <c r="QER17" s="19"/>
      <c r="QES17" s="19"/>
      <c r="QET17" s="19"/>
      <c r="QEU17" s="19"/>
      <c r="QEV17" s="19"/>
      <c r="QEW17" s="19"/>
      <c r="QEX17" s="19"/>
      <c r="QEY17" s="19"/>
      <c r="QEZ17" s="19"/>
      <c r="QFA17" s="19"/>
      <c r="QFB17" s="19"/>
      <c r="QFC17" s="19"/>
      <c r="QFD17" s="19"/>
      <c r="QFE17" s="19"/>
      <c r="QFF17" s="19"/>
      <c r="QFG17" s="19"/>
      <c r="QFH17" s="19"/>
      <c r="QFI17" s="19"/>
      <c r="QFJ17" s="19"/>
      <c r="QFK17" s="19"/>
      <c r="QFL17" s="19"/>
      <c r="QFM17" s="19"/>
      <c r="QFN17" s="19"/>
      <c r="QFO17" s="19"/>
      <c r="QFP17" s="19"/>
      <c r="QFQ17" s="19"/>
      <c r="QFR17" s="19"/>
      <c r="QFS17" s="19"/>
      <c r="QFT17" s="19"/>
      <c r="QFU17" s="19"/>
      <c r="QFV17" s="19"/>
      <c r="QFW17" s="19"/>
      <c r="QFX17" s="19"/>
      <c r="QFY17" s="19"/>
      <c r="QFZ17" s="19"/>
      <c r="QGA17" s="19"/>
      <c r="QGB17" s="19"/>
      <c r="QGC17" s="19"/>
      <c r="QGD17" s="19"/>
      <c r="QGE17" s="19"/>
      <c r="QGF17" s="19"/>
      <c r="QGG17" s="19"/>
      <c r="QGH17" s="19"/>
      <c r="QGI17" s="19"/>
      <c r="QGJ17" s="19"/>
      <c r="QGK17" s="19"/>
      <c r="QGL17" s="19"/>
      <c r="QGM17" s="19"/>
      <c r="QGN17" s="19"/>
      <c r="QGO17" s="19"/>
      <c r="QGP17" s="19"/>
      <c r="QGQ17" s="19"/>
      <c r="QGR17" s="19"/>
      <c r="QGS17" s="19"/>
      <c r="QGT17" s="19"/>
      <c r="QGU17" s="19"/>
      <c r="QGV17" s="19"/>
      <c r="QGW17" s="19"/>
      <c r="QGX17" s="19"/>
      <c r="QGY17" s="19"/>
      <c r="QGZ17" s="19"/>
      <c r="QHA17" s="19"/>
      <c r="QHB17" s="19"/>
      <c r="QHC17" s="19"/>
      <c r="QHD17" s="19"/>
      <c r="QHE17" s="19"/>
      <c r="QHF17" s="19"/>
      <c r="QHG17" s="19"/>
      <c r="QHH17" s="19"/>
      <c r="QHI17" s="19"/>
      <c r="QHJ17" s="19"/>
      <c r="QHK17" s="19"/>
      <c r="QHL17" s="19"/>
      <c r="QHM17" s="19"/>
      <c r="QHN17" s="19"/>
      <c r="QHO17" s="19"/>
      <c r="QHP17" s="19"/>
      <c r="QHQ17" s="19"/>
      <c r="QHR17" s="19"/>
      <c r="QHS17" s="19"/>
      <c r="QHT17" s="19"/>
      <c r="QHU17" s="19"/>
      <c r="QHV17" s="19"/>
      <c r="QHW17" s="19"/>
      <c r="QHX17" s="19"/>
      <c r="QHY17" s="19"/>
      <c r="QHZ17" s="19"/>
      <c r="QIA17" s="19"/>
      <c r="QIB17" s="19"/>
      <c r="QIC17" s="19"/>
      <c r="QID17" s="19"/>
      <c r="QIE17" s="19"/>
      <c r="QIF17" s="19"/>
      <c r="QIG17" s="19"/>
      <c r="QIH17" s="19"/>
      <c r="QII17" s="19"/>
      <c r="QIJ17" s="19"/>
      <c r="QIK17" s="19"/>
      <c r="QIL17" s="19"/>
      <c r="QIM17" s="19"/>
      <c r="QIN17" s="19"/>
      <c r="QIO17" s="19"/>
      <c r="QIP17" s="19"/>
      <c r="QIQ17" s="19"/>
      <c r="QIR17" s="19"/>
      <c r="QIS17" s="19"/>
      <c r="QIT17" s="19"/>
      <c r="QIU17" s="19"/>
      <c r="QIV17" s="19"/>
      <c r="QIW17" s="19"/>
      <c r="QIX17" s="19"/>
      <c r="QIY17" s="19"/>
      <c r="QIZ17" s="19"/>
      <c r="QJA17" s="19"/>
      <c r="QJB17" s="19"/>
      <c r="QJC17" s="19"/>
      <c r="QJD17" s="19"/>
      <c r="QJE17" s="19"/>
      <c r="QJF17" s="19"/>
      <c r="QJG17" s="19"/>
      <c r="QJH17" s="19"/>
      <c r="QJI17" s="19"/>
      <c r="QJJ17" s="19"/>
      <c r="QJK17" s="19"/>
      <c r="QJL17" s="19"/>
      <c r="QJM17" s="19"/>
      <c r="QJN17" s="19"/>
      <c r="QJO17" s="19"/>
      <c r="QJP17" s="19"/>
      <c r="QJQ17" s="19"/>
      <c r="QJR17" s="19"/>
      <c r="QJS17" s="19"/>
      <c r="QJT17" s="19"/>
      <c r="QJU17" s="19"/>
      <c r="QJV17" s="19"/>
      <c r="QJW17" s="19"/>
      <c r="QJX17" s="19"/>
      <c r="QJY17" s="19"/>
      <c r="QJZ17" s="19"/>
      <c r="QKA17" s="19"/>
      <c r="QKB17" s="19"/>
      <c r="QKC17" s="19"/>
      <c r="QKD17" s="19"/>
      <c r="QKE17" s="19"/>
      <c r="QKF17" s="19"/>
      <c r="QKG17" s="19"/>
      <c r="QKH17" s="19"/>
      <c r="QKI17" s="19"/>
      <c r="QKJ17" s="19"/>
      <c r="QKK17" s="19"/>
      <c r="QKL17" s="19"/>
      <c r="QKM17" s="19"/>
      <c r="QKN17" s="19"/>
      <c r="QKO17" s="19"/>
      <c r="QKP17" s="19"/>
      <c r="QKQ17" s="19"/>
      <c r="QKR17" s="19"/>
      <c r="QKS17" s="19"/>
      <c r="QKT17" s="19"/>
      <c r="QKU17" s="19"/>
      <c r="QKV17" s="19"/>
      <c r="QKW17" s="19"/>
      <c r="QKX17" s="19"/>
      <c r="QKY17" s="19"/>
      <c r="QKZ17" s="19"/>
      <c r="QLA17" s="19"/>
      <c r="QLB17" s="19"/>
      <c r="QLC17" s="19"/>
      <c r="QLD17" s="19"/>
      <c r="QLE17" s="19"/>
      <c r="QLF17" s="19"/>
      <c r="QLG17" s="19"/>
      <c r="QLH17" s="19"/>
      <c r="QLI17" s="19"/>
      <c r="QLJ17" s="19"/>
      <c r="QLK17" s="19"/>
      <c r="QLL17" s="19"/>
      <c r="QLM17" s="19"/>
      <c r="QLN17" s="19"/>
      <c r="QLO17" s="19"/>
      <c r="QLP17" s="19"/>
      <c r="QLQ17" s="19"/>
      <c r="QLR17" s="19"/>
      <c r="QLS17" s="19"/>
      <c r="QLT17" s="19"/>
      <c r="QLU17" s="19"/>
      <c r="QLV17" s="19"/>
      <c r="QLW17" s="19"/>
      <c r="QLX17" s="19"/>
      <c r="QLY17" s="19"/>
      <c r="QLZ17" s="19"/>
      <c r="QMA17" s="19"/>
      <c r="QMB17" s="19"/>
      <c r="QMC17" s="19"/>
      <c r="QMD17" s="19"/>
      <c r="QME17" s="19"/>
      <c r="QMF17" s="19"/>
      <c r="QMG17" s="19"/>
      <c r="QMH17" s="19"/>
      <c r="QMI17" s="19"/>
      <c r="QMJ17" s="19"/>
      <c r="QMK17" s="19"/>
      <c r="QML17" s="19"/>
      <c r="QMM17" s="19"/>
      <c r="QMN17" s="19"/>
      <c r="QMO17" s="19"/>
      <c r="QMP17" s="19"/>
      <c r="QMQ17" s="19"/>
      <c r="QMR17" s="19"/>
      <c r="QMS17" s="19"/>
      <c r="QMT17" s="19"/>
      <c r="QMU17" s="19"/>
      <c r="QMV17" s="19"/>
      <c r="QMW17" s="19"/>
      <c r="QMX17" s="19"/>
      <c r="QMY17" s="19"/>
      <c r="QMZ17" s="19"/>
      <c r="QNA17" s="19"/>
      <c r="QNB17" s="19"/>
      <c r="QNC17" s="19"/>
      <c r="QND17" s="19"/>
      <c r="QNE17" s="19"/>
      <c r="QNF17" s="19"/>
      <c r="QNG17" s="19"/>
      <c r="QNH17" s="19"/>
      <c r="QNI17" s="19"/>
      <c r="QNJ17" s="19"/>
      <c r="QNK17" s="19"/>
      <c r="QNL17" s="19"/>
      <c r="QNM17" s="19"/>
      <c r="QNN17" s="19"/>
      <c r="QNO17" s="19"/>
      <c r="QNP17" s="19"/>
      <c r="QNQ17" s="19"/>
      <c r="QNR17" s="19"/>
      <c r="QNS17" s="19"/>
      <c r="QNT17" s="19"/>
      <c r="QNU17" s="19"/>
      <c r="QNV17" s="19"/>
      <c r="QNW17" s="19"/>
      <c r="QNX17" s="19"/>
      <c r="QNY17" s="19"/>
      <c r="QNZ17" s="19"/>
      <c r="QOA17" s="19"/>
      <c r="QOB17" s="19"/>
      <c r="QOC17" s="19"/>
      <c r="QOD17" s="19"/>
      <c r="QOE17" s="19"/>
      <c r="QOF17" s="19"/>
      <c r="QOG17" s="19"/>
      <c r="QOH17" s="19"/>
      <c r="QOI17" s="19"/>
      <c r="QOJ17" s="19"/>
      <c r="QOK17" s="19"/>
      <c r="QOL17" s="19"/>
      <c r="QOM17" s="19"/>
      <c r="QON17" s="19"/>
      <c r="QOO17" s="19"/>
      <c r="QOP17" s="19"/>
      <c r="QOQ17" s="19"/>
      <c r="QOR17" s="19"/>
      <c r="QOS17" s="19"/>
      <c r="QOT17" s="19"/>
      <c r="QOU17" s="19"/>
      <c r="QOV17" s="19"/>
      <c r="QOW17" s="19"/>
      <c r="QOX17" s="19"/>
      <c r="QOY17" s="19"/>
      <c r="QOZ17" s="19"/>
      <c r="QPA17" s="19"/>
      <c r="QPB17" s="19"/>
      <c r="QPC17" s="19"/>
      <c r="QPD17" s="19"/>
      <c r="QPE17" s="19"/>
      <c r="QPF17" s="19"/>
      <c r="QPG17" s="19"/>
      <c r="QPH17" s="19"/>
      <c r="QPI17" s="19"/>
      <c r="QPJ17" s="19"/>
      <c r="QPK17" s="19"/>
      <c r="QPL17" s="19"/>
      <c r="QPM17" s="19"/>
      <c r="QPN17" s="19"/>
      <c r="QPO17" s="19"/>
      <c r="QPP17" s="19"/>
      <c r="QPQ17" s="19"/>
      <c r="QPR17" s="19"/>
      <c r="QPS17" s="19"/>
      <c r="QPT17" s="19"/>
      <c r="QPU17" s="19"/>
      <c r="QPV17" s="19"/>
      <c r="QPW17" s="19"/>
      <c r="QPX17" s="19"/>
      <c r="QPY17" s="19"/>
      <c r="QPZ17" s="19"/>
      <c r="QQA17" s="19"/>
      <c r="QQB17" s="19"/>
      <c r="QQC17" s="19"/>
      <c r="QQD17" s="19"/>
      <c r="QQE17" s="19"/>
      <c r="QQF17" s="19"/>
      <c r="QQG17" s="19"/>
      <c r="QQH17" s="19"/>
      <c r="QQI17" s="19"/>
      <c r="QQJ17" s="19"/>
      <c r="QQK17" s="19"/>
      <c r="QQL17" s="19"/>
      <c r="QQM17" s="19"/>
      <c r="QQN17" s="19"/>
      <c r="QQO17" s="19"/>
      <c r="QQP17" s="19"/>
      <c r="QQQ17" s="19"/>
      <c r="QQR17" s="19"/>
      <c r="QQS17" s="19"/>
      <c r="QQT17" s="19"/>
      <c r="QQU17" s="19"/>
      <c r="QQV17" s="19"/>
      <c r="QQW17" s="19"/>
      <c r="QQX17" s="19"/>
      <c r="QQY17" s="19"/>
      <c r="QQZ17" s="19"/>
      <c r="QRA17" s="19"/>
      <c r="QRB17" s="19"/>
      <c r="QRC17" s="19"/>
      <c r="QRD17" s="19"/>
      <c r="QRE17" s="19"/>
      <c r="QRF17" s="19"/>
      <c r="QRG17" s="19"/>
      <c r="QRH17" s="19"/>
      <c r="QRI17" s="19"/>
      <c r="QRJ17" s="19"/>
      <c r="QRK17" s="19"/>
      <c r="QRL17" s="19"/>
      <c r="QRM17" s="19"/>
      <c r="QRN17" s="19"/>
      <c r="QRO17" s="19"/>
      <c r="QRP17" s="19"/>
      <c r="QRQ17" s="19"/>
      <c r="QRR17" s="19"/>
      <c r="QRS17" s="19"/>
      <c r="QRT17" s="19"/>
      <c r="QRU17" s="19"/>
      <c r="QRV17" s="19"/>
      <c r="QRW17" s="19"/>
      <c r="QRX17" s="19"/>
      <c r="QRY17" s="19"/>
      <c r="QRZ17" s="19"/>
      <c r="QSA17" s="19"/>
      <c r="QSB17" s="19"/>
      <c r="QSC17" s="19"/>
      <c r="QSD17" s="19"/>
      <c r="QSE17" s="19"/>
      <c r="QSF17" s="19"/>
      <c r="QSG17" s="19"/>
      <c r="QSH17" s="19"/>
      <c r="QSI17" s="19"/>
      <c r="QSJ17" s="19"/>
      <c r="QSK17" s="19"/>
      <c r="QSL17" s="19"/>
      <c r="QSM17" s="19"/>
      <c r="QSN17" s="19"/>
      <c r="QSO17" s="19"/>
      <c r="QSP17" s="19"/>
      <c r="QSQ17" s="19"/>
      <c r="QSR17" s="19"/>
      <c r="QSS17" s="19"/>
      <c r="QST17" s="19"/>
      <c r="QSU17" s="19"/>
      <c r="QSV17" s="19"/>
      <c r="QSW17" s="19"/>
      <c r="QSX17" s="19"/>
      <c r="QSY17" s="19"/>
      <c r="QSZ17" s="19"/>
      <c r="QTA17" s="19"/>
      <c r="QTB17" s="19"/>
      <c r="QTC17" s="19"/>
      <c r="QTD17" s="19"/>
      <c r="QTE17" s="19"/>
      <c r="QTF17" s="19"/>
      <c r="QTG17" s="19"/>
      <c r="QTH17" s="19"/>
      <c r="QTI17" s="19"/>
      <c r="QTJ17" s="19"/>
      <c r="QTK17" s="19"/>
      <c r="QTL17" s="19"/>
      <c r="QTM17" s="19"/>
      <c r="QTN17" s="19"/>
      <c r="QTO17" s="19"/>
      <c r="QTP17" s="19"/>
      <c r="QTQ17" s="19"/>
      <c r="QTR17" s="19"/>
      <c r="QTS17" s="19"/>
      <c r="QTT17" s="19"/>
      <c r="QTU17" s="19"/>
      <c r="QTV17" s="19"/>
      <c r="QTW17" s="19"/>
      <c r="QTX17" s="19"/>
      <c r="QTY17" s="19"/>
      <c r="QTZ17" s="19"/>
      <c r="QUA17" s="19"/>
      <c r="QUB17" s="19"/>
      <c r="QUC17" s="19"/>
      <c r="QUD17" s="19"/>
      <c r="QUE17" s="19"/>
      <c r="QUF17" s="19"/>
      <c r="QUG17" s="19"/>
      <c r="QUH17" s="19"/>
      <c r="QUI17" s="19"/>
      <c r="QUJ17" s="19"/>
      <c r="QUK17" s="19"/>
      <c r="QUL17" s="19"/>
      <c r="QUM17" s="19"/>
      <c r="QUN17" s="19"/>
      <c r="QUO17" s="19"/>
      <c r="QUP17" s="19"/>
      <c r="QUQ17" s="19"/>
      <c r="QUR17" s="19"/>
      <c r="QUS17" s="19"/>
      <c r="QUT17" s="19"/>
      <c r="QUU17" s="19"/>
      <c r="QUV17" s="19"/>
      <c r="QUW17" s="19"/>
      <c r="QUX17" s="19"/>
      <c r="QUY17" s="19"/>
      <c r="QUZ17" s="19"/>
      <c r="QVA17" s="19"/>
      <c r="QVB17" s="19"/>
      <c r="QVC17" s="19"/>
      <c r="QVD17" s="19"/>
      <c r="QVE17" s="19"/>
      <c r="QVF17" s="19"/>
      <c r="QVG17" s="19"/>
      <c r="QVH17" s="19"/>
      <c r="QVI17" s="19"/>
      <c r="QVJ17" s="19"/>
      <c r="QVK17" s="19"/>
      <c r="QVL17" s="19"/>
      <c r="QVM17" s="19"/>
      <c r="QVN17" s="19"/>
      <c r="QVO17" s="19"/>
      <c r="QVP17" s="19"/>
      <c r="QVQ17" s="19"/>
      <c r="QVR17" s="19"/>
      <c r="QVS17" s="19"/>
      <c r="QVT17" s="19"/>
      <c r="QVU17" s="19"/>
      <c r="QVV17" s="19"/>
      <c r="QVW17" s="19"/>
      <c r="QVX17" s="19"/>
      <c r="QVY17" s="19"/>
      <c r="QVZ17" s="19"/>
      <c r="QWA17" s="19"/>
      <c r="QWB17" s="19"/>
      <c r="QWC17" s="19"/>
      <c r="QWD17" s="19"/>
      <c r="QWE17" s="19"/>
      <c r="QWF17" s="19"/>
      <c r="QWG17" s="19"/>
      <c r="QWH17" s="19"/>
      <c r="QWI17" s="19"/>
      <c r="QWJ17" s="19"/>
      <c r="QWK17" s="19"/>
      <c r="QWL17" s="19"/>
      <c r="QWM17" s="19"/>
      <c r="QWN17" s="19"/>
      <c r="QWO17" s="19"/>
      <c r="QWP17" s="19"/>
      <c r="QWQ17" s="19"/>
      <c r="QWR17" s="19"/>
      <c r="QWS17" s="19"/>
      <c r="QWT17" s="19"/>
      <c r="QWU17" s="19"/>
      <c r="QWV17" s="19"/>
      <c r="QWW17" s="19"/>
      <c r="QWX17" s="19"/>
      <c r="QWY17" s="19"/>
      <c r="QWZ17" s="19"/>
      <c r="QXA17" s="19"/>
      <c r="QXB17" s="19"/>
      <c r="QXC17" s="19"/>
      <c r="QXD17" s="19"/>
      <c r="QXE17" s="19"/>
      <c r="QXF17" s="19"/>
      <c r="QXG17" s="19"/>
      <c r="QXH17" s="19"/>
      <c r="QXI17" s="19"/>
      <c r="QXJ17" s="19"/>
      <c r="QXK17" s="19"/>
      <c r="QXL17" s="19"/>
      <c r="QXM17" s="19"/>
      <c r="QXN17" s="19"/>
      <c r="QXO17" s="19"/>
      <c r="QXP17" s="19"/>
      <c r="QXQ17" s="19"/>
      <c r="QXR17" s="19"/>
      <c r="QXS17" s="19"/>
      <c r="QXT17" s="19"/>
      <c r="QXU17" s="19"/>
      <c r="QXV17" s="19"/>
      <c r="QXW17" s="19"/>
      <c r="QXX17" s="19"/>
      <c r="QXY17" s="19"/>
      <c r="QXZ17" s="19"/>
      <c r="QYA17" s="19"/>
      <c r="QYB17" s="19"/>
      <c r="QYC17" s="19"/>
      <c r="QYD17" s="19"/>
      <c r="QYE17" s="19"/>
      <c r="QYF17" s="19"/>
      <c r="QYG17" s="19"/>
      <c r="QYH17" s="19"/>
      <c r="QYI17" s="19"/>
      <c r="QYJ17" s="19"/>
      <c r="QYK17" s="19"/>
      <c r="QYL17" s="19"/>
      <c r="QYM17" s="19"/>
      <c r="QYN17" s="19"/>
      <c r="QYO17" s="19"/>
      <c r="QYP17" s="19"/>
      <c r="QYQ17" s="19"/>
      <c r="QYR17" s="19"/>
      <c r="QYS17" s="19"/>
      <c r="QYT17" s="19"/>
      <c r="QYU17" s="19"/>
      <c r="QYV17" s="19"/>
      <c r="QYW17" s="19"/>
      <c r="QYX17" s="19"/>
      <c r="QYY17" s="19"/>
      <c r="QYZ17" s="19"/>
      <c r="QZA17" s="19"/>
      <c r="QZB17" s="19"/>
      <c r="QZC17" s="19"/>
      <c r="QZD17" s="19"/>
      <c r="QZE17" s="19"/>
      <c r="QZF17" s="19"/>
      <c r="QZG17" s="19"/>
      <c r="QZH17" s="19"/>
      <c r="QZI17" s="19"/>
      <c r="QZJ17" s="19"/>
      <c r="QZK17" s="19"/>
      <c r="QZL17" s="19"/>
      <c r="QZM17" s="19"/>
      <c r="QZN17" s="19"/>
      <c r="QZO17" s="19"/>
      <c r="QZP17" s="19"/>
      <c r="QZQ17" s="19"/>
      <c r="QZR17" s="19"/>
      <c r="QZS17" s="19"/>
      <c r="QZT17" s="19"/>
      <c r="QZU17" s="19"/>
      <c r="QZV17" s="19"/>
      <c r="QZW17" s="19"/>
      <c r="QZX17" s="19"/>
      <c r="QZY17" s="19"/>
      <c r="QZZ17" s="19"/>
      <c r="RAA17" s="19"/>
      <c r="RAB17" s="19"/>
      <c r="RAC17" s="19"/>
      <c r="RAD17" s="19"/>
      <c r="RAE17" s="19"/>
      <c r="RAF17" s="19"/>
      <c r="RAG17" s="19"/>
      <c r="RAH17" s="19"/>
      <c r="RAI17" s="19"/>
      <c r="RAJ17" s="19"/>
      <c r="RAK17" s="19"/>
      <c r="RAL17" s="19"/>
      <c r="RAM17" s="19"/>
      <c r="RAN17" s="19"/>
      <c r="RAO17" s="19"/>
      <c r="RAP17" s="19"/>
      <c r="RAQ17" s="19"/>
      <c r="RAR17" s="19"/>
      <c r="RAS17" s="19"/>
      <c r="RAT17" s="19"/>
      <c r="RAU17" s="19"/>
      <c r="RAV17" s="19"/>
      <c r="RAW17" s="19"/>
      <c r="RAX17" s="19"/>
      <c r="RAY17" s="19"/>
      <c r="RAZ17" s="19"/>
      <c r="RBA17" s="19"/>
      <c r="RBB17" s="19"/>
      <c r="RBC17" s="19"/>
      <c r="RBD17" s="19"/>
      <c r="RBE17" s="19"/>
      <c r="RBF17" s="19"/>
      <c r="RBG17" s="19"/>
      <c r="RBH17" s="19"/>
      <c r="RBI17" s="19"/>
      <c r="RBJ17" s="19"/>
      <c r="RBK17" s="19"/>
      <c r="RBL17" s="19"/>
      <c r="RBM17" s="19"/>
      <c r="RBN17" s="19"/>
      <c r="RBO17" s="19"/>
      <c r="RBP17" s="19"/>
      <c r="RBQ17" s="19"/>
      <c r="RBR17" s="19"/>
      <c r="RBS17" s="19"/>
      <c r="RBT17" s="19"/>
      <c r="RBU17" s="19"/>
      <c r="RBV17" s="19"/>
      <c r="RBW17" s="19"/>
      <c r="RBX17" s="19"/>
      <c r="RBY17" s="19"/>
      <c r="RBZ17" s="19"/>
      <c r="RCA17" s="19"/>
      <c r="RCB17" s="19"/>
      <c r="RCC17" s="19"/>
      <c r="RCD17" s="19"/>
      <c r="RCE17" s="19"/>
      <c r="RCF17" s="19"/>
      <c r="RCG17" s="19"/>
      <c r="RCH17" s="19"/>
      <c r="RCI17" s="19"/>
      <c r="RCJ17" s="19"/>
      <c r="RCK17" s="19"/>
      <c r="RCL17" s="19"/>
      <c r="RCM17" s="19"/>
      <c r="RCN17" s="19"/>
      <c r="RCO17" s="19"/>
      <c r="RCP17" s="19"/>
      <c r="RCQ17" s="19"/>
      <c r="RCR17" s="19"/>
      <c r="RCS17" s="19"/>
      <c r="RCT17" s="19"/>
      <c r="RCU17" s="19"/>
      <c r="RCV17" s="19"/>
      <c r="RCW17" s="19"/>
      <c r="RCX17" s="19"/>
      <c r="RCY17" s="19"/>
      <c r="RCZ17" s="19"/>
      <c r="RDA17" s="19"/>
      <c r="RDB17" s="19"/>
      <c r="RDC17" s="19"/>
      <c r="RDD17" s="19"/>
      <c r="RDE17" s="19"/>
      <c r="RDF17" s="19"/>
      <c r="RDG17" s="19"/>
      <c r="RDH17" s="19"/>
      <c r="RDI17" s="19"/>
      <c r="RDJ17" s="19"/>
      <c r="RDK17" s="19"/>
      <c r="RDL17" s="19"/>
      <c r="RDM17" s="19"/>
      <c r="RDN17" s="19"/>
      <c r="RDO17" s="19"/>
      <c r="RDP17" s="19"/>
      <c r="RDQ17" s="19"/>
      <c r="RDR17" s="19"/>
      <c r="RDS17" s="19"/>
      <c r="RDT17" s="19"/>
      <c r="RDU17" s="19"/>
      <c r="RDV17" s="19"/>
      <c r="RDW17" s="19"/>
      <c r="RDX17" s="19"/>
      <c r="RDY17" s="19"/>
      <c r="RDZ17" s="19"/>
      <c r="REA17" s="19"/>
      <c r="REB17" s="19"/>
      <c r="REC17" s="19"/>
      <c r="RED17" s="19"/>
      <c r="REE17" s="19"/>
      <c r="REF17" s="19"/>
      <c r="REG17" s="19"/>
      <c r="REH17" s="19"/>
      <c r="REI17" s="19"/>
      <c r="REJ17" s="19"/>
      <c r="REK17" s="19"/>
      <c r="REL17" s="19"/>
      <c r="REM17" s="19"/>
      <c r="REN17" s="19"/>
      <c r="REO17" s="19"/>
      <c r="REP17" s="19"/>
      <c r="REQ17" s="19"/>
      <c r="RER17" s="19"/>
      <c r="RES17" s="19"/>
      <c r="RET17" s="19"/>
      <c r="REU17" s="19"/>
      <c r="REV17" s="19"/>
      <c r="REW17" s="19"/>
      <c r="REX17" s="19"/>
      <c r="REY17" s="19"/>
      <c r="REZ17" s="19"/>
      <c r="RFA17" s="19"/>
      <c r="RFB17" s="19"/>
      <c r="RFC17" s="19"/>
      <c r="RFD17" s="19"/>
      <c r="RFE17" s="19"/>
      <c r="RFF17" s="19"/>
      <c r="RFG17" s="19"/>
      <c r="RFH17" s="19"/>
      <c r="RFI17" s="19"/>
      <c r="RFJ17" s="19"/>
      <c r="RFK17" s="19"/>
      <c r="RFL17" s="19"/>
      <c r="RFM17" s="19"/>
      <c r="RFN17" s="19"/>
      <c r="RFO17" s="19"/>
      <c r="RFP17" s="19"/>
      <c r="RFQ17" s="19"/>
      <c r="RFR17" s="19"/>
      <c r="RFS17" s="19"/>
      <c r="RFT17" s="19"/>
      <c r="RFU17" s="19"/>
      <c r="RFV17" s="19"/>
      <c r="RFW17" s="19"/>
      <c r="RFX17" s="19"/>
      <c r="RFY17" s="19"/>
      <c r="RFZ17" s="19"/>
      <c r="RGA17" s="19"/>
      <c r="RGB17" s="19"/>
      <c r="RGC17" s="19"/>
      <c r="RGD17" s="19"/>
      <c r="RGE17" s="19"/>
      <c r="RGF17" s="19"/>
      <c r="RGG17" s="19"/>
      <c r="RGH17" s="19"/>
      <c r="RGI17" s="19"/>
      <c r="RGJ17" s="19"/>
      <c r="RGK17" s="19"/>
      <c r="RGL17" s="19"/>
      <c r="RGM17" s="19"/>
      <c r="RGN17" s="19"/>
      <c r="RGO17" s="19"/>
      <c r="RGP17" s="19"/>
      <c r="RGQ17" s="19"/>
      <c r="RGR17" s="19"/>
      <c r="RGS17" s="19"/>
      <c r="RGT17" s="19"/>
      <c r="RGU17" s="19"/>
      <c r="RGV17" s="19"/>
      <c r="RGW17" s="19"/>
      <c r="RGX17" s="19"/>
      <c r="RGY17" s="19"/>
      <c r="RGZ17" s="19"/>
      <c r="RHA17" s="19"/>
      <c r="RHB17" s="19"/>
      <c r="RHC17" s="19"/>
      <c r="RHD17" s="19"/>
      <c r="RHE17" s="19"/>
      <c r="RHF17" s="19"/>
      <c r="RHG17" s="19"/>
      <c r="RHH17" s="19"/>
      <c r="RHI17" s="19"/>
      <c r="RHJ17" s="19"/>
      <c r="RHK17" s="19"/>
      <c r="RHL17" s="19"/>
      <c r="RHM17" s="19"/>
      <c r="RHN17" s="19"/>
      <c r="RHO17" s="19"/>
      <c r="RHP17" s="19"/>
      <c r="RHQ17" s="19"/>
      <c r="RHR17" s="19"/>
      <c r="RHS17" s="19"/>
      <c r="RHT17" s="19"/>
      <c r="RHU17" s="19"/>
      <c r="RHV17" s="19"/>
      <c r="RHW17" s="19"/>
      <c r="RHX17" s="19"/>
      <c r="RHY17" s="19"/>
      <c r="RHZ17" s="19"/>
      <c r="RIA17" s="19"/>
      <c r="RIB17" s="19"/>
      <c r="RIC17" s="19"/>
      <c r="RID17" s="19"/>
      <c r="RIE17" s="19"/>
      <c r="RIF17" s="19"/>
      <c r="RIG17" s="19"/>
      <c r="RIH17" s="19"/>
      <c r="RII17" s="19"/>
      <c r="RIJ17" s="19"/>
      <c r="RIK17" s="19"/>
      <c r="RIL17" s="19"/>
      <c r="RIM17" s="19"/>
      <c r="RIN17" s="19"/>
      <c r="RIO17" s="19"/>
      <c r="RIP17" s="19"/>
      <c r="RIQ17" s="19"/>
      <c r="RIR17" s="19"/>
      <c r="RIS17" s="19"/>
      <c r="RIT17" s="19"/>
      <c r="RIU17" s="19"/>
      <c r="RIV17" s="19"/>
      <c r="RIW17" s="19"/>
      <c r="RIX17" s="19"/>
      <c r="RIY17" s="19"/>
      <c r="RIZ17" s="19"/>
      <c r="RJA17" s="19"/>
      <c r="RJB17" s="19"/>
      <c r="RJC17" s="19"/>
      <c r="RJD17" s="19"/>
      <c r="RJE17" s="19"/>
      <c r="RJF17" s="19"/>
      <c r="RJG17" s="19"/>
      <c r="RJH17" s="19"/>
      <c r="RJI17" s="19"/>
      <c r="RJJ17" s="19"/>
      <c r="RJK17" s="19"/>
      <c r="RJL17" s="19"/>
      <c r="RJM17" s="19"/>
      <c r="RJN17" s="19"/>
      <c r="RJO17" s="19"/>
      <c r="RJP17" s="19"/>
      <c r="RJQ17" s="19"/>
      <c r="RJR17" s="19"/>
      <c r="RJS17" s="19"/>
      <c r="RJT17" s="19"/>
      <c r="RJU17" s="19"/>
      <c r="RJV17" s="19"/>
      <c r="RJW17" s="19"/>
      <c r="RJX17" s="19"/>
      <c r="RJY17" s="19"/>
      <c r="RJZ17" s="19"/>
      <c r="RKA17" s="19"/>
      <c r="RKB17" s="19"/>
      <c r="RKC17" s="19"/>
      <c r="RKD17" s="19"/>
      <c r="RKE17" s="19"/>
      <c r="RKF17" s="19"/>
      <c r="RKG17" s="19"/>
      <c r="RKH17" s="19"/>
      <c r="RKI17" s="19"/>
      <c r="RKJ17" s="19"/>
      <c r="RKK17" s="19"/>
      <c r="RKL17" s="19"/>
      <c r="RKM17" s="19"/>
      <c r="RKN17" s="19"/>
      <c r="RKO17" s="19"/>
      <c r="RKP17" s="19"/>
      <c r="RKQ17" s="19"/>
      <c r="RKR17" s="19"/>
      <c r="RKS17" s="19"/>
      <c r="RKT17" s="19"/>
      <c r="RKU17" s="19"/>
      <c r="RKV17" s="19"/>
      <c r="RKW17" s="19"/>
      <c r="RKX17" s="19"/>
      <c r="RKY17" s="19"/>
      <c r="RKZ17" s="19"/>
      <c r="RLA17" s="19"/>
      <c r="RLB17" s="19"/>
      <c r="RLC17" s="19"/>
      <c r="RLD17" s="19"/>
      <c r="RLE17" s="19"/>
      <c r="RLF17" s="19"/>
      <c r="RLG17" s="19"/>
      <c r="RLH17" s="19"/>
      <c r="RLI17" s="19"/>
      <c r="RLJ17" s="19"/>
      <c r="RLK17" s="19"/>
      <c r="RLL17" s="19"/>
      <c r="RLM17" s="19"/>
      <c r="RLN17" s="19"/>
      <c r="RLO17" s="19"/>
      <c r="RLP17" s="19"/>
      <c r="RLQ17" s="19"/>
      <c r="RLR17" s="19"/>
      <c r="RLS17" s="19"/>
      <c r="RLT17" s="19"/>
      <c r="RLU17" s="19"/>
      <c r="RLV17" s="19"/>
      <c r="RLW17" s="19"/>
      <c r="RLX17" s="19"/>
      <c r="RLY17" s="19"/>
      <c r="RLZ17" s="19"/>
      <c r="RMA17" s="19"/>
      <c r="RMB17" s="19"/>
      <c r="RMC17" s="19"/>
      <c r="RMD17" s="19"/>
      <c r="RME17" s="19"/>
      <c r="RMF17" s="19"/>
      <c r="RMG17" s="19"/>
      <c r="RMH17" s="19"/>
      <c r="RMI17" s="19"/>
      <c r="RMJ17" s="19"/>
      <c r="RMK17" s="19"/>
      <c r="RML17" s="19"/>
      <c r="RMM17" s="19"/>
      <c r="RMN17" s="19"/>
      <c r="RMO17" s="19"/>
      <c r="RMP17" s="19"/>
      <c r="RMQ17" s="19"/>
      <c r="RMR17" s="19"/>
      <c r="RMS17" s="19"/>
      <c r="RMT17" s="19"/>
      <c r="RMU17" s="19"/>
      <c r="RMV17" s="19"/>
      <c r="RMW17" s="19"/>
      <c r="RMX17" s="19"/>
      <c r="RMY17" s="19"/>
      <c r="RMZ17" s="19"/>
      <c r="RNA17" s="19"/>
      <c r="RNB17" s="19"/>
      <c r="RNC17" s="19"/>
      <c r="RND17" s="19"/>
      <c r="RNE17" s="19"/>
      <c r="RNF17" s="19"/>
      <c r="RNG17" s="19"/>
      <c r="RNH17" s="19"/>
      <c r="RNI17" s="19"/>
      <c r="RNJ17" s="19"/>
      <c r="RNK17" s="19"/>
      <c r="RNL17" s="19"/>
      <c r="RNM17" s="19"/>
      <c r="RNN17" s="19"/>
      <c r="RNO17" s="19"/>
      <c r="RNP17" s="19"/>
      <c r="RNQ17" s="19"/>
      <c r="RNR17" s="19"/>
      <c r="RNS17" s="19"/>
      <c r="RNT17" s="19"/>
      <c r="RNU17" s="19"/>
      <c r="RNV17" s="19"/>
      <c r="RNW17" s="19"/>
      <c r="RNX17" s="19"/>
      <c r="RNY17" s="19"/>
      <c r="RNZ17" s="19"/>
      <c r="ROA17" s="19"/>
      <c r="ROB17" s="19"/>
      <c r="ROC17" s="19"/>
      <c r="ROD17" s="19"/>
      <c r="ROE17" s="19"/>
      <c r="ROF17" s="19"/>
      <c r="ROG17" s="19"/>
      <c r="ROH17" s="19"/>
      <c r="ROI17" s="19"/>
      <c r="ROJ17" s="19"/>
      <c r="ROK17" s="19"/>
      <c r="ROL17" s="19"/>
      <c r="ROM17" s="19"/>
      <c r="RON17" s="19"/>
      <c r="ROO17" s="19"/>
      <c r="ROP17" s="19"/>
      <c r="ROQ17" s="19"/>
      <c r="ROR17" s="19"/>
      <c r="ROS17" s="19"/>
      <c r="ROT17" s="19"/>
      <c r="ROU17" s="19"/>
      <c r="ROV17" s="19"/>
      <c r="ROW17" s="19"/>
      <c r="ROX17" s="19"/>
      <c r="ROY17" s="19"/>
      <c r="ROZ17" s="19"/>
      <c r="RPA17" s="19"/>
      <c r="RPB17" s="19"/>
      <c r="RPC17" s="19"/>
      <c r="RPD17" s="19"/>
      <c r="RPE17" s="19"/>
      <c r="RPF17" s="19"/>
      <c r="RPG17" s="19"/>
      <c r="RPH17" s="19"/>
      <c r="RPI17" s="19"/>
      <c r="RPJ17" s="19"/>
      <c r="RPK17" s="19"/>
      <c r="RPL17" s="19"/>
      <c r="RPM17" s="19"/>
      <c r="RPN17" s="19"/>
      <c r="RPO17" s="19"/>
      <c r="RPP17" s="19"/>
      <c r="RPQ17" s="19"/>
      <c r="RPR17" s="19"/>
      <c r="RPS17" s="19"/>
      <c r="RPT17" s="19"/>
      <c r="RPU17" s="19"/>
      <c r="RPV17" s="19"/>
      <c r="RPW17" s="19"/>
      <c r="RPX17" s="19"/>
      <c r="RPY17" s="19"/>
      <c r="RPZ17" s="19"/>
      <c r="RQA17" s="19"/>
      <c r="RQB17" s="19"/>
      <c r="RQC17" s="19"/>
      <c r="RQD17" s="19"/>
      <c r="RQE17" s="19"/>
      <c r="RQF17" s="19"/>
      <c r="RQG17" s="19"/>
      <c r="RQH17" s="19"/>
      <c r="RQI17" s="19"/>
      <c r="RQJ17" s="19"/>
      <c r="RQK17" s="19"/>
      <c r="RQL17" s="19"/>
      <c r="RQM17" s="19"/>
      <c r="RQN17" s="19"/>
      <c r="RQO17" s="19"/>
      <c r="RQP17" s="19"/>
      <c r="RQQ17" s="19"/>
      <c r="RQR17" s="19"/>
      <c r="RQS17" s="19"/>
      <c r="RQT17" s="19"/>
      <c r="RQU17" s="19"/>
      <c r="RQV17" s="19"/>
      <c r="RQW17" s="19"/>
      <c r="RQX17" s="19"/>
      <c r="RQY17" s="19"/>
      <c r="RQZ17" s="19"/>
      <c r="RRA17" s="19"/>
      <c r="RRB17" s="19"/>
      <c r="RRC17" s="19"/>
      <c r="RRD17" s="19"/>
      <c r="RRE17" s="19"/>
      <c r="RRF17" s="19"/>
      <c r="RRG17" s="19"/>
      <c r="RRH17" s="19"/>
      <c r="RRI17" s="19"/>
      <c r="RRJ17" s="19"/>
      <c r="RRK17" s="19"/>
      <c r="RRL17" s="19"/>
      <c r="RRM17" s="19"/>
      <c r="RRN17" s="19"/>
      <c r="RRO17" s="19"/>
      <c r="RRP17" s="19"/>
      <c r="RRQ17" s="19"/>
      <c r="RRR17" s="19"/>
      <c r="RRS17" s="19"/>
      <c r="RRT17" s="19"/>
      <c r="RRU17" s="19"/>
      <c r="RRV17" s="19"/>
      <c r="RRW17" s="19"/>
      <c r="RRX17" s="19"/>
      <c r="RRY17" s="19"/>
      <c r="RRZ17" s="19"/>
      <c r="RSA17" s="19"/>
      <c r="RSB17" s="19"/>
      <c r="RSC17" s="19"/>
      <c r="RSD17" s="19"/>
      <c r="RSE17" s="19"/>
      <c r="RSF17" s="19"/>
      <c r="RSG17" s="19"/>
      <c r="RSH17" s="19"/>
      <c r="RSI17" s="19"/>
      <c r="RSJ17" s="19"/>
      <c r="RSK17" s="19"/>
      <c r="RSL17" s="19"/>
      <c r="RSM17" s="19"/>
      <c r="RSN17" s="19"/>
      <c r="RSO17" s="19"/>
      <c r="RSP17" s="19"/>
      <c r="RSQ17" s="19"/>
      <c r="RSR17" s="19"/>
      <c r="RSS17" s="19"/>
      <c r="RST17" s="19"/>
      <c r="RSU17" s="19"/>
      <c r="RSV17" s="19"/>
      <c r="RSW17" s="19"/>
      <c r="RSX17" s="19"/>
      <c r="RSY17" s="19"/>
      <c r="RSZ17" s="19"/>
      <c r="RTA17" s="19"/>
      <c r="RTB17" s="19"/>
      <c r="RTC17" s="19"/>
      <c r="RTD17" s="19"/>
      <c r="RTE17" s="19"/>
      <c r="RTF17" s="19"/>
      <c r="RTG17" s="19"/>
      <c r="RTH17" s="19"/>
      <c r="RTI17" s="19"/>
      <c r="RTJ17" s="19"/>
      <c r="RTK17" s="19"/>
      <c r="RTL17" s="19"/>
      <c r="RTM17" s="19"/>
      <c r="RTN17" s="19"/>
      <c r="RTO17" s="19"/>
      <c r="RTP17" s="19"/>
      <c r="RTQ17" s="19"/>
      <c r="RTR17" s="19"/>
      <c r="RTS17" s="19"/>
      <c r="RTT17" s="19"/>
      <c r="RTU17" s="19"/>
      <c r="RTV17" s="19"/>
      <c r="RTW17" s="19"/>
      <c r="RTX17" s="19"/>
      <c r="RTY17" s="19"/>
      <c r="RTZ17" s="19"/>
      <c r="RUA17" s="19"/>
      <c r="RUB17" s="19"/>
      <c r="RUC17" s="19"/>
      <c r="RUD17" s="19"/>
      <c r="RUE17" s="19"/>
      <c r="RUF17" s="19"/>
      <c r="RUG17" s="19"/>
      <c r="RUH17" s="19"/>
      <c r="RUI17" s="19"/>
      <c r="RUJ17" s="19"/>
      <c r="RUK17" s="19"/>
      <c r="RUL17" s="19"/>
      <c r="RUM17" s="19"/>
      <c r="RUN17" s="19"/>
      <c r="RUO17" s="19"/>
      <c r="RUP17" s="19"/>
      <c r="RUQ17" s="19"/>
      <c r="RUR17" s="19"/>
      <c r="RUS17" s="19"/>
      <c r="RUT17" s="19"/>
      <c r="RUU17" s="19"/>
      <c r="RUV17" s="19"/>
      <c r="RUW17" s="19"/>
      <c r="RUX17" s="19"/>
      <c r="RUY17" s="19"/>
      <c r="RUZ17" s="19"/>
      <c r="RVA17" s="19"/>
      <c r="RVB17" s="19"/>
      <c r="RVC17" s="19"/>
      <c r="RVD17" s="19"/>
      <c r="RVE17" s="19"/>
      <c r="RVF17" s="19"/>
      <c r="RVG17" s="19"/>
      <c r="RVH17" s="19"/>
      <c r="RVI17" s="19"/>
      <c r="RVJ17" s="19"/>
      <c r="RVK17" s="19"/>
      <c r="RVL17" s="19"/>
      <c r="RVM17" s="19"/>
      <c r="RVN17" s="19"/>
      <c r="RVO17" s="19"/>
      <c r="RVP17" s="19"/>
      <c r="RVQ17" s="19"/>
      <c r="RVR17" s="19"/>
      <c r="RVS17" s="19"/>
      <c r="RVT17" s="19"/>
      <c r="RVU17" s="19"/>
      <c r="RVV17" s="19"/>
      <c r="RVW17" s="19"/>
      <c r="RVX17" s="19"/>
      <c r="RVY17" s="19"/>
      <c r="RVZ17" s="19"/>
      <c r="RWA17" s="19"/>
      <c r="RWB17" s="19"/>
      <c r="RWC17" s="19"/>
      <c r="RWD17" s="19"/>
      <c r="RWE17" s="19"/>
      <c r="RWF17" s="19"/>
      <c r="RWG17" s="19"/>
      <c r="RWH17" s="19"/>
      <c r="RWI17" s="19"/>
      <c r="RWJ17" s="19"/>
      <c r="RWK17" s="19"/>
      <c r="RWL17" s="19"/>
      <c r="RWM17" s="19"/>
      <c r="RWN17" s="19"/>
      <c r="RWO17" s="19"/>
      <c r="RWP17" s="19"/>
      <c r="RWQ17" s="19"/>
      <c r="RWR17" s="19"/>
      <c r="RWS17" s="19"/>
      <c r="RWT17" s="19"/>
      <c r="RWU17" s="19"/>
      <c r="RWV17" s="19"/>
      <c r="RWW17" s="19"/>
      <c r="RWX17" s="19"/>
      <c r="RWY17" s="19"/>
      <c r="RWZ17" s="19"/>
      <c r="RXA17" s="19"/>
      <c r="RXB17" s="19"/>
      <c r="RXC17" s="19"/>
      <c r="RXD17" s="19"/>
      <c r="RXE17" s="19"/>
      <c r="RXF17" s="19"/>
      <c r="RXG17" s="19"/>
      <c r="RXH17" s="19"/>
      <c r="RXI17" s="19"/>
      <c r="RXJ17" s="19"/>
      <c r="RXK17" s="19"/>
      <c r="RXL17" s="19"/>
      <c r="RXM17" s="19"/>
      <c r="RXN17" s="19"/>
      <c r="RXO17" s="19"/>
      <c r="RXP17" s="19"/>
      <c r="RXQ17" s="19"/>
      <c r="RXR17" s="19"/>
      <c r="RXS17" s="19"/>
      <c r="RXT17" s="19"/>
      <c r="RXU17" s="19"/>
      <c r="RXV17" s="19"/>
      <c r="RXW17" s="19"/>
      <c r="RXX17" s="19"/>
      <c r="RXY17" s="19"/>
      <c r="RXZ17" s="19"/>
      <c r="RYA17" s="19"/>
      <c r="RYB17" s="19"/>
      <c r="RYC17" s="19"/>
      <c r="RYD17" s="19"/>
      <c r="RYE17" s="19"/>
      <c r="RYF17" s="19"/>
      <c r="RYG17" s="19"/>
      <c r="RYH17" s="19"/>
      <c r="RYI17" s="19"/>
      <c r="RYJ17" s="19"/>
      <c r="RYK17" s="19"/>
      <c r="RYL17" s="19"/>
      <c r="RYM17" s="19"/>
      <c r="RYN17" s="19"/>
      <c r="RYO17" s="19"/>
      <c r="RYP17" s="19"/>
      <c r="RYQ17" s="19"/>
      <c r="RYR17" s="19"/>
      <c r="RYS17" s="19"/>
      <c r="RYT17" s="19"/>
      <c r="RYU17" s="19"/>
      <c r="RYV17" s="19"/>
      <c r="RYW17" s="19"/>
      <c r="RYX17" s="19"/>
      <c r="RYY17" s="19"/>
      <c r="RYZ17" s="19"/>
      <c r="RZA17" s="19"/>
      <c r="RZB17" s="19"/>
      <c r="RZC17" s="19"/>
      <c r="RZD17" s="19"/>
      <c r="RZE17" s="19"/>
      <c r="RZF17" s="19"/>
      <c r="RZG17" s="19"/>
      <c r="RZH17" s="19"/>
      <c r="RZI17" s="19"/>
      <c r="RZJ17" s="19"/>
      <c r="RZK17" s="19"/>
      <c r="RZL17" s="19"/>
      <c r="RZM17" s="19"/>
      <c r="RZN17" s="19"/>
      <c r="RZO17" s="19"/>
      <c r="RZP17" s="19"/>
      <c r="RZQ17" s="19"/>
      <c r="RZR17" s="19"/>
      <c r="RZS17" s="19"/>
      <c r="RZT17" s="19"/>
      <c r="RZU17" s="19"/>
      <c r="RZV17" s="19"/>
      <c r="RZW17" s="19"/>
      <c r="RZX17" s="19"/>
      <c r="RZY17" s="19"/>
      <c r="RZZ17" s="19"/>
      <c r="SAA17" s="19"/>
      <c r="SAB17" s="19"/>
      <c r="SAC17" s="19"/>
      <c r="SAD17" s="19"/>
      <c r="SAE17" s="19"/>
      <c r="SAF17" s="19"/>
      <c r="SAG17" s="19"/>
      <c r="SAH17" s="19"/>
      <c r="SAI17" s="19"/>
      <c r="SAJ17" s="19"/>
      <c r="SAK17" s="19"/>
      <c r="SAL17" s="19"/>
      <c r="SAM17" s="19"/>
      <c r="SAN17" s="19"/>
      <c r="SAO17" s="19"/>
      <c r="SAP17" s="19"/>
      <c r="SAQ17" s="19"/>
      <c r="SAR17" s="19"/>
      <c r="SAS17" s="19"/>
      <c r="SAT17" s="19"/>
      <c r="SAU17" s="19"/>
      <c r="SAV17" s="19"/>
      <c r="SAW17" s="19"/>
      <c r="SAX17" s="19"/>
      <c r="SAY17" s="19"/>
      <c r="SAZ17" s="19"/>
      <c r="SBA17" s="19"/>
      <c r="SBB17" s="19"/>
      <c r="SBC17" s="19"/>
      <c r="SBD17" s="19"/>
      <c r="SBE17" s="19"/>
      <c r="SBF17" s="19"/>
      <c r="SBG17" s="19"/>
      <c r="SBH17" s="19"/>
      <c r="SBI17" s="19"/>
      <c r="SBJ17" s="19"/>
      <c r="SBK17" s="19"/>
      <c r="SBL17" s="19"/>
      <c r="SBM17" s="19"/>
      <c r="SBN17" s="19"/>
      <c r="SBO17" s="19"/>
      <c r="SBP17" s="19"/>
      <c r="SBQ17" s="19"/>
      <c r="SBR17" s="19"/>
      <c r="SBS17" s="19"/>
      <c r="SBT17" s="19"/>
      <c r="SBU17" s="19"/>
      <c r="SBV17" s="19"/>
      <c r="SBW17" s="19"/>
      <c r="SBX17" s="19"/>
      <c r="SBY17" s="19"/>
      <c r="SBZ17" s="19"/>
      <c r="SCA17" s="19"/>
      <c r="SCB17" s="19"/>
      <c r="SCC17" s="19"/>
      <c r="SCD17" s="19"/>
      <c r="SCE17" s="19"/>
      <c r="SCF17" s="19"/>
      <c r="SCG17" s="19"/>
      <c r="SCH17" s="19"/>
      <c r="SCI17" s="19"/>
      <c r="SCJ17" s="19"/>
      <c r="SCK17" s="19"/>
      <c r="SCL17" s="19"/>
      <c r="SCM17" s="19"/>
      <c r="SCN17" s="19"/>
      <c r="SCO17" s="19"/>
      <c r="SCP17" s="19"/>
      <c r="SCQ17" s="19"/>
      <c r="SCR17" s="19"/>
      <c r="SCS17" s="19"/>
      <c r="SCT17" s="19"/>
      <c r="SCU17" s="19"/>
      <c r="SCV17" s="19"/>
      <c r="SCW17" s="19"/>
      <c r="SCX17" s="19"/>
      <c r="SCY17" s="19"/>
      <c r="SCZ17" s="19"/>
      <c r="SDA17" s="19"/>
      <c r="SDB17" s="19"/>
      <c r="SDC17" s="19"/>
      <c r="SDD17" s="19"/>
      <c r="SDE17" s="19"/>
      <c r="SDF17" s="19"/>
      <c r="SDG17" s="19"/>
      <c r="SDH17" s="19"/>
      <c r="SDI17" s="19"/>
      <c r="SDJ17" s="19"/>
      <c r="SDK17" s="19"/>
      <c r="SDL17" s="19"/>
      <c r="SDM17" s="19"/>
      <c r="SDN17" s="19"/>
      <c r="SDO17" s="19"/>
      <c r="SDP17" s="19"/>
      <c r="SDQ17" s="19"/>
      <c r="SDR17" s="19"/>
      <c r="SDS17" s="19"/>
      <c r="SDT17" s="19"/>
      <c r="SDU17" s="19"/>
      <c r="SDV17" s="19"/>
      <c r="SDW17" s="19"/>
      <c r="SDX17" s="19"/>
      <c r="SDY17" s="19"/>
      <c r="SDZ17" s="19"/>
      <c r="SEA17" s="19"/>
      <c r="SEB17" s="19"/>
      <c r="SEC17" s="19"/>
      <c r="SED17" s="19"/>
      <c r="SEE17" s="19"/>
      <c r="SEF17" s="19"/>
      <c r="SEG17" s="19"/>
      <c r="SEH17" s="19"/>
      <c r="SEI17" s="19"/>
      <c r="SEJ17" s="19"/>
      <c r="SEK17" s="19"/>
      <c r="SEL17" s="19"/>
      <c r="SEM17" s="19"/>
      <c r="SEN17" s="19"/>
      <c r="SEO17" s="19"/>
      <c r="SEP17" s="19"/>
      <c r="SEQ17" s="19"/>
      <c r="SER17" s="19"/>
      <c r="SES17" s="19"/>
      <c r="SET17" s="19"/>
      <c r="SEU17" s="19"/>
      <c r="SEV17" s="19"/>
      <c r="SEW17" s="19"/>
      <c r="SEX17" s="19"/>
      <c r="SEY17" s="19"/>
      <c r="SEZ17" s="19"/>
      <c r="SFA17" s="19"/>
      <c r="SFB17" s="19"/>
      <c r="SFC17" s="19"/>
      <c r="SFD17" s="19"/>
      <c r="SFE17" s="19"/>
      <c r="SFF17" s="19"/>
      <c r="SFG17" s="19"/>
      <c r="SFH17" s="19"/>
      <c r="SFI17" s="19"/>
      <c r="SFJ17" s="19"/>
      <c r="SFK17" s="19"/>
      <c r="SFL17" s="19"/>
      <c r="SFM17" s="19"/>
      <c r="SFN17" s="19"/>
      <c r="SFO17" s="19"/>
      <c r="SFP17" s="19"/>
      <c r="SFQ17" s="19"/>
      <c r="SFR17" s="19"/>
      <c r="SFS17" s="19"/>
      <c r="SFT17" s="19"/>
      <c r="SFU17" s="19"/>
      <c r="SFV17" s="19"/>
      <c r="SFW17" s="19"/>
      <c r="SFX17" s="19"/>
      <c r="SFY17" s="19"/>
      <c r="SFZ17" s="19"/>
      <c r="SGA17" s="19"/>
      <c r="SGB17" s="19"/>
      <c r="SGC17" s="19"/>
      <c r="SGD17" s="19"/>
      <c r="SGE17" s="19"/>
      <c r="SGF17" s="19"/>
      <c r="SGG17" s="19"/>
      <c r="SGH17" s="19"/>
      <c r="SGI17" s="19"/>
      <c r="SGJ17" s="19"/>
      <c r="SGK17" s="19"/>
      <c r="SGL17" s="19"/>
      <c r="SGM17" s="19"/>
      <c r="SGN17" s="19"/>
      <c r="SGO17" s="19"/>
      <c r="SGP17" s="19"/>
      <c r="SGQ17" s="19"/>
      <c r="SGR17" s="19"/>
      <c r="SGS17" s="19"/>
      <c r="SGT17" s="19"/>
      <c r="SGU17" s="19"/>
      <c r="SGV17" s="19"/>
      <c r="SGW17" s="19"/>
      <c r="SGX17" s="19"/>
      <c r="SGY17" s="19"/>
      <c r="SGZ17" s="19"/>
      <c r="SHA17" s="19"/>
      <c r="SHB17" s="19"/>
      <c r="SHC17" s="19"/>
      <c r="SHD17" s="19"/>
      <c r="SHE17" s="19"/>
      <c r="SHF17" s="19"/>
      <c r="SHG17" s="19"/>
      <c r="SHH17" s="19"/>
      <c r="SHI17" s="19"/>
      <c r="SHJ17" s="19"/>
      <c r="SHK17" s="19"/>
      <c r="SHL17" s="19"/>
      <c r="SHM17" s="19"/>
      <c r="SHN17" s="19"/>
      <c r="SHO17" s="19"/>
      <c r="SHP17" s="19"/>
      <c r="SHQ17" s="19"/>
      <c r="SHR17" s="19"/>
      <c r="SHS17" s="19"/>
      <c r="SHT17" s="19"/>
      <c r="SHU17" s="19"/>
      <c r="SHV17" s="19"/>
      <c r="SHW17" s="19"/>
      <c r="SHX17" s="19"/>
      <c r="SHY17" s="19"/>
      <c r="SHZ17" s="19"/>
      <c r="SIA17" s="19"/>
      <c r="SIB17" s="19"/>
      <c r="SIC17" s="19"/>
      <c r="SID17" s="19"/>
      <c r="SIE17" s="19"/>
      <c r="SIF17" s="19"/>
      <c r="SIG17" s="19"/>
      <c r="SIH17" s="19"/>
      <c r="SII17" s="19"/>
      <c r="SIJ17" s="19"/>
      <c r="SIK17" s="19"/>
      <c r="SIL17" s="19"/>
      <c r="SIM17" s="19"/>
      <c r="SIN17" s="19"/>
      <c r="SIO17" s="19"/>
      <c r="SIP17" s="19"/>
      <c r="SIQ17" s="19"/>
      <c r="SIR17" s="19"/>
      <c r="SIS17" s="19"/>
      <c r="SIT17" s="19"/>
      <c r="SIU17" s="19"/>
      <c r="SIV17" s="19"/>
      <c r="SIW17" s="19"/>
      <c r="SIX17" s="19"/>
      <c r="SIY17" s="19"/>
      <c r="SIZ17" s="19"/>
      <c r="SJA17" s="19"/>
      <c r="SJB17" s="19"/>
      <c r="SJC17" s="19"/>
      <c r="SJD17" s="19"/>
      <c r="SJE17" s="19"/>
      <c r="SJF17" s="19"/>
      <c r="SJG17" s="19"/>
      <c r="SJH17" s="19"/>
      <c r="SJI17" s="19"/>
      <c r="SJJ17" s="19"/>
      <c r="SJK17" s="19"/>
      <c r="SJL17" s="19"/>
      <c r="SJM17" s="19"/>
      <c r="SJN17" s="19"/>
      <c r="SJO17" s="19"/>
      <c r="SJP17" s="19"/>
      <c r="SJQ17" s="19"/>
      <c r="SJR17" s="19"/>
      <c r="SJS17" s="19"/>
      <c r="SJT17" s="19"/>
      <c r="SJU17" s="19"/>
      <c r="SJV17" s="19"/>
      <c r="SJW17" s="19"/>
      <c r="SJX17" s="19"/>
      <c r="SJY17" s="19"/>
      <c r="SJZ17" s="19"/>
      <c r="SKA17" s="19"/>
      <c r="SKB17" s="19"/>
      <c r="SKC17" s="19"/>
      <c r="SKD17" s="19"/>
      <c r="SKE17" s="19"/>
      <c r="SKF17" s="19"/>
      <c r="SKG17" s="19"/>
      <c r="SKH17" s="19"/>
      <c r="SKI17" s="19"/>
      <c r="SKJ17" s="19"/>
      <c r="SKK17" s="19"/>
      <c r="SKL17" s="19"/>
      <c r="SKM17" s="19"/>
      <c r="SKN17" s="19"/>
      <c r="SKO17" s="19"/>
      <c r="SKP17" s="19"/>
      <c r="SKQ17" s="19"/>
      <c r="SKR17" s="19"/>
      <c r="SKS17" s="19"/>
      <c r="SKT17" s="19"/>
      <c r="SKU17" s="19"/>
      <c r="SKV17" s="19"/>
      <c r="SKW17" s="19"/>
      <c r="SKX17" s="19"/>
      <c r="SKY17" s="19"/>
      <c r="SKZ17" s="19"/>
      <c r="SLA17" s="19"/>
      <c r="SLB17" s="19"/>
      <c r="SLC17" s="19"/>
      <c r="SLD17" s="19"/>
      <c r="SLE17" s="19"/>
      <c r="SLF17" s="19"/>
      <c r="SLG17" s="19"/>
      <c r="SLH17" s="19"/>
      <c r="SLI17" s="19"/>
      <c r="SLJ17" s="19"/>
      <c r="SLK17" s="19"/>
      <c r="SLL17" s="19"/>
      <c r="SLM17" s="19"/>
      <c r="SLN17" s="19"/>
      <c r="SLO17" s="19"/>
      <c r="SLP17" s="19"/>
      <c r="SLQ17" s="19"/>
      <c r="SLR17" s="19"/>
      <c r="SLS17" s="19"/>
      <c r="SLT17" s="19"/>
      <c r="SLU17" s="19"/>
      <c r="SLV17" s="19"/>
      <c r="SLW17" s="19"/>
      <c r="SLX17" s="19"/>
      <c r="SLY17" s="19"/>
      <c r="SLZ17" s="19"/>
      <c r="SMA17" s="19"/>
      <c r="SMB17" s="19"/>
      <c r="SMC17" s="19"/>
      <c r="SMD17" s="19"/>
      <c r="SME17" s="19"/>
      <c r="SMF17" s="19"/>
      <c r="SMG17" s="19"/>
      <c r="SMH17" s="19"/>
      <c r="SMI17" s="19"/>
      <c r="SMJ17" s="19"/>
      <c r="SMK17" s="19"/>
      <c r="SML17" s="19"/>
      <c r="SMM17" s="19"/>
      <c r="SMN17" s="19"/>
      <c r="SMO17" s="19"/>
      <c r="SMP17" s="19"/>
      <c r="SMQ17" s="19"/>
      <c r="SMR17" s="19"/>
      <c r="SMS17" s="19"/>
      <c r="SMT17" s="19"/>
      <c r="SMU17" s="19"/>
      <c r="SMV17" s="19"/>
      <c r="SMW17" s="19"/>
      <c r="SMX17" s="19"/>
      <c r="SMY17" s="19"/>
      <c r="SMZ17" s="19"/>
      <c r="SNA17" s="19"/>
      <c r="SNB17" s="19"/>
      <c r="SNC17" s="19"/>
      <c r="SND17" s="19"/>
      <c r="SNE17" s="19"/>
      <c r="SNF17" s="19"/>
      <c r="SNG17" s="19"/>
      <c r="SNH17" s="19"/>
      <c r="SNI17" s="19"/>
      <c r="SNJ17" s="19"/>
      <c r="SNK17" s="19"/>
      <c r="SNL17" s="19"/>
      <c r="SNM17" s="19"/>
      <c r="SNN17" s="19"/>
      <c r="SNO17" s="19"/>
      <c r="SNP17" s="19"/>
      <c r="SNQ17" s="19"/>
      <c r="SNR17" s="19"/>
      <c r="SNS17" s="19"/>
      <c r="SNT17" s="19"/>
      <c r="SNU17" s="19"/>
      <c r="SNV17" s="19"/>
      <c r="SNW17" s="19"/>
      <c r="SNX17" s="19"/>
      <c r="SNY17" s="19"/>
      <c r="SNZ17" s="19"/>
      <c r="SOA17" s="19"/>
      <c r="SOB17" s="19"/>
      <c r="SOC17" s="19"/>
      <c r="SOD17" s="19"/>
      <c r="SOE17" s="19"/>
      <c r="SOF17" s="19"/>
      <c r="SOG17" s="19"/>
      <c r="SOH17" s="19"/>
      <c r="SOI17" s="19"/>
      <c r="SOJ17" s="19"/>
      <c r="SOK17" s="19"/>
      <c r="SOL17" s="19"/>
      <c r="SOM17" s="19"/>
      <c r="SON17" s="19"/>
      <c r="SOO17" s="19"/>
      <c r="SOP17" s="19"/>
      <c r="SOQ17" s="19"/>
      <c r="SOR17" s="19"/>
      <c r="SOS17" s="19"/>
      <c r="SOT17" s="19"/>
      <c r="SOU17" s="19"/>
      <c r="SOV17" s="19"/>
      <c r="SOW17" s="19"/>
      <c r="SOX17" s="19"/>
      <c r="SOY17" s="19"/>
      <c r="SOZ17" s="19"/>
      <c r="SPA17" s="19"/>
      <c r="SPB17" s="19"/>
      <c r="SPC17" s="19"/>
      <c r="SPD17" s="19"/>
      <c r="SPE17" s="19"/>
      <c r="SPF17" s="19"/>
      <c r="SPG17" s="19"/>
      <c r="SPH17" s="19"/>
      <c r="SPI17" s="19"/>
      <c r="SPJ17" s="19"/>
      <c r="SPK17" s="19"/>
      <c r="SPL17" s="19"/>
      <c r="SPM17" s="19"/>
      <c r="SPN17" s="19"/>
      <c r="SPO17" s="19"/>
      <c r="SPP17" s="19"/>
      <c r="SPQ17" s="19"/>
      <c r="SPR17" s="19"/>
      <c r="SPS17" s="19"/>
      <c r="SPT17" s="19"/>
      <c r="SPU17" s="19"/>
      <c r="SPV17" s="19"/>
      <c r="SPW17" s="19"/>
      <c r="SPX17" s="19"/>
      <c r="SPY17" s="19"/>
      <c r="SPZ17" s="19"/>
      <c r="SQA17" s="19"/>
      <c r="SQB17" s="19"/>
      <c r="SQC17" s="19"/>
      <c r="SQD17" s="19"/>
      <c r="SQE17" s="19"/>
      <c r="SQF17" s="19"/>
      <c r="SQG17" s="19"/>
      <c r="SQH17" s="19"/>
      <c r="SQI17" s="19"/>
      <c r="SQJ17" s="19"/>
      <c r="SQK17" s="19"/>
      <c r="SQL17" s="19"/>
      <c r="SQM17" s="19"/>
      <c r="SQN17" s="19"/>
      <c r="SQO17" s="19"/>
      <c r="SQP17" s="19"/>
      <c r="SQQ17" s="19"/>
      <c r="SQR17" s="19"/>
      <c r="SQS17" s="19"/>
      <c r="SQT17" s="19"/>
      <c r="SQU17" s="19"/>
      <c r="SQV17" s="19"/>
      <c r="SQW17" s="19"/>
      <c r="SQX17" s="19"/>
      <c r="SQY17" s="19"/>
      <c r="SQZ17" s="19"/>
      <c r="SRA17" s="19"/>
      <c r="SRB17" s="19"/>
      <c r="SRC17" s="19"/>
      <c r="SRD17" s="19"/>
      <c r="SRE17" s="19"/>
      <c r="SRF17" s="19"/>
      <c r="SRG17" s="19"/>
      <c r="SRH17" s="19"/>
      <c r="SRI17" s="19"/>
      <c r="SRJ17" s="19"/>
      <c r="SRK17" s="19"/>
      <c r="SRL17" s="19"/>
      <c r="SRM17" s="19"/>
      <c r="SRN17" s="19"/>
      <c r="SRO17" s="19"/>
      <c r="SRP17" s="19"/>
      <c r="SRQ17" s="19"/>
      <c r="SRR17" s="19"/>
      <c r="SRS17" s="19"/>
      <c r="SRT17" s="19"/>
      <c r="SRU17" s="19"/>
      <c r="SRV17" s="19"/>
      <c r="SRW17" s="19"/>
      <c r="SRX17" s="19"/>
      <c r="SRY17" s="19"/>
      <c r="SRZ17" s="19"/>
      <c r="SSA17" s="19"/>
      <c r="SSB17" s="19"/>
      <c r="SSC17" s="19"/>
      <c r="SSD17" s="19"/>
      <c r="SSE17" s="19"/>
      <c r="SSF17" s="19"/>
      <c r="SSG17" s="19"/>
      <c r="SSH17" s="19"/>
      <c r="SSI17" s="19"/>
      <c r="SSJ17" s="19"/>
      <c r="SSK17" s="19"/>
      <c r="SSL17" s="19"/>
      <c r="SSM17" s="19"/>
      <c r="SSN17" s="19"/>
      <c r="SSO17" s="19"/>
      <c r="SSP17" s="19"/>
      <c r="SSQ17" s="19"/>
      <c r="SSR17" s="19"/>
      <c r="SSS17" s="19"/>
      <c r="SST17" s="19"/>
      <c r="SSU17" s="19"/>
      <c r="SSV17" s="19"/>
      <c r="SSW17" s="19"/>
      <c r="SSX17" s="19"/>
      <c r="SSY17" s="19"/>
      <c r="SSZ17" s="19"/>
      <c r="STA17" s="19"/>
      <c r="STB17" s="19"/>
      <c r="STC17" s="19"/>
      <c r="STD17" s="19"/>
      <c r="STE17" s="19"/>
      <c r="STF17" s="19"/>
      <c r="STG17" s="19"/>
      <c r="STH17" s="19"/>
      <c r="STI17" s="19"/>
      <c r="STJ17" s="19"/>
      <c r="STK17" s="19"/>
      <c r="STL17" s="19"/>
      <c r="STM17" s="19"/>
      <c r="STN17" s="19"/>
      <c r="STO17" s="19"/>
      <c r="STP17" s="19"/>
      <c r="STQ17" s="19"/>
      <c r="STR17" s="19"/>
      <c r="STS17" s="19"/>
      <c r="STT17" s="19"/>
      <c r="STU17" s="19"/>
      <c r="STV17" s="19"/>
      <c r="STW17" s="19"/>
      <c r="STX17" s="19"/>
      <c r="STY17" s="19"/>
      <c r="STZ17" s="19"/>
      <c r="SUA17" s="19"/>
      <c r="SUB17" s="19"/>
      <c r="SUC17" s="19"/>
      <c r="SUD17" s="19"/>
      <c r="SUE17" s="19"/>
      <c r="SUF17" s="19"/>
      <c r="SUG17" s="19"/>
      <c r="SUH17" s="19"/>
      <c r="SUI17" s="19"/>
      <c r="SUJ17" s="19"/>
      <c r="SUK17" s="19"/>
      <c r="SUL17" s="19"/>
      <c r="SUM17" s="19"/>
      <c r="SUN17" s="19"/>
      <c r="SUO17" s="19"/>
      <c r="SUP17" s="19"/>
      <c r="SUQ17" s="19"/>
      <c r="SUR17" s="19"/>
      <c r="SUS17" s="19"/>
      <c r="SUT17" s="19"/>
      <c r="SUU17" s="19"/>
      <c r="SUV17" s="19"/>
      <c r="SUW17" s="19"/>
      <c r="SUX17" s="19"/>
      <c r="SUY17" s="19"/>
      <c r="SUZ17" s="19"/>
      <c r="SVA17" s="19"/>
      <c r="SVB17" s="19"/>
      <c r="SVC17" s="19"/>
      <c r="SVD17" s="19"/>
      <c r="SVE17" s="19"/>
      <c r="SVF17" s="19"/>
      <c r="SVG17" s="19"/>
      <c r="SVH17" s="19"/>
      <c r="SVI17" s="19"/>
      <c r="SVJ17" s="19"/>
      <c r="SVK17" s="19"/>
      <c r="SVL17" s="19"/>
      <c r="SVM17" s="19"/>
      <c r="SVN17" s="19"/>
      <c r="SVO17" s="19"/>
      <c r="SVP17" s="19"/>
      <c r="SVQ17" s="19"/>
      <c r="SVR17" s="19"/>
      <c r="SVS17" s="19"/>
      <c r="SVT17" s="19"/>
      <c r="SVU17" s="19"/>
      <c r="SVV17" s="19"/>
      <c r="SVW17" s="19"/>
      <c r="SVX17" s="19"/>
      <c r="SVY17" s="19"/>
      <c r="SVZ17" s="19"/>
      <c r="SWA17" s="19"/>
      <c r="SWB17" s="19"/>
      <c r="SWC17" s="19"/>
      <c r="SWD17" s="19"/>
      <c r="SWE17" s="19"/>
      <c r="SWF17" s="19"/>
      <c r="SWG17" s="19"/>
      <c r="SWH17" s="19"/>
      <c r="SWI17" s="19"/>
      <c r="SWJ17" s="19"/>
      <c r="SWK17" s="19"/>
      <c r="SWL17" s="19"/>
      <c r="SWM17" s="19"/>
      <c r="SWN17" s="19"/>
      <c r="SWO17" s="19"/>
      <c r="SWP17" s="19"/>
      <c r="SWQ17" s="19"/>
      <c r="SWR17" s="19"/>
      <c r="SWS17" s="19"/>
      <c r="SWT17" s="19"/>
      <c r="SWU17" s="19"/>
      <c r="SWV17" s="19"/>
      <c r="SWW17" s="19"/>
      <c r="SWX17" s="19"/>
      <c r="SWY17" s="19"/>
      <c r="SWZ17" s="19"/>
      <c r="SXA17" s="19"/>
      <c r="SXB17" s="19"/>
      <c r="SXC17" s="19"/>
      <c r="SXD17" s="19"/>
      <c r="SXE17" s="19"/>
      <c r="SXF17" s="19"/>
      <c r="SXG17" s="19"/>
      <c r="SXH17" s="19"/>
      <c r="SXI17" s="19"/>
      <c r="SXJ17" s="19"/>
      <c r="SXK17" s="19"/>
      <c r="SXL17" s="19"/>
      <c r="SXM17" s="19"/>
      <c r="SXN17" s="19"/>
      <c r="SXO17" s="19"/>
      <c r="SXP17" s="19"/>
      <c r="SXQ17" s="19"/>
      <c r="SXR17" s="19"/>
      <c r="SXS17" s="19"/>
      <c r="SXT17" s="19"/>
      <c r="SXU17" s="19"/>
      <c r="SXV17" s="19"/>
      <c r="SXW17" s="19"/>
      <c r="SXX17" s="19"/>
      <c r="SXY17" s="19"/>
      <c r="SXZ17" s="19"/>
      <c r="SYA17" s="19"/>
      <c r="SYB17" s="19"/>
      <c r="SYC17" s="19"/>
      <c r="SYD17" s="19"/>
      <c r="SYE17" s="19"/>
      <c r="SYF17" s="19"/>
      <c r="SYG17" s="19"/>
      <c r="SYH17" s="19"/>
      <c r="SYI17" s="19"/>
      <c r="SYJ17" s="19"/>
      <c r="SYK17" s="19"/>
      <c r="SYL17" s="19"/>
      <c r="SYM17" s="19"/>
      <c r="SYN17" s="19"/>
      <c r="SYO17" s="19"/>
      <c r="SYP17" s="19"/>
      <c r="SYQ17" s="19"/>
      <c r="SYR17" s="19"/>
      <c r="SYS17" s="19"/>
      <c r="SYT17" s="19"/>
      <c r="SYU17" s="19"/>
      <c r="SYV17" s="19"/>
      <c r="SYW17" s="19"/>
      <c r="SYX17" s="19"/>
      <c r="SYY17" s="19"/>
      <c r="SYZ17" s="19"/>
      <c r="SZA17" s="19"/>
      <c r="SZB17" s="19"/>
      <c r="SZC17" s="19"/>
      <c r="SZD17" s="19"/>
      <c r="SZE17" s="19"/>
      <c r="SZF17" s="19"/>
      <c r="SZG17" s="19"/>
      <c r="SZH17" s="19"/>
      <c r="SZI17" s="19"/>
      <c r="SZJ17" s="19"/>
      <c r="SZK17" s="19"/>
      <c r="SZL17" s="19"/>
      <c r="SZM17" s="19"/>
      <c r="SZN17" s="19"/>
      <c r="SZO17" s="19"/>
      <c r="SZP17" s="19"/>
      <c r="SZQ17" s="19"/>
      <c r="SZR17" s="19"/>
      <c r="SZS17" s="19"/>
      <c r="SZT17" s="19"/>
      <c r="SZU17" s="19"/>
      <c r="SZV17" s="19"/>
      <c r="SZW17" s="19"/>
      <c r="SZX17" s="19"/>
      <c r="SZY17" s="19"/>
      <c r="SZZ17" s="19"/>
      <c r="TAA17" s="19"/>
      <c r="TAB17" s="19"/>
      <c r="TAC17" s="19"/>
      <c r="TAD17" s="19"/>
      <c r="TAE17" s="19"/>
      <c r="TAF17" s="19"/>
      <c r="TAG17" s="19"/>
      <c r="TAH17" s="19"/>
      <c r="TAI17" s="19"/>
      <c r="TAJ17" s="19"/>
      <c r="TAK17" s="19"/>
      <c r="TAL17" s="19"/>
      <c r="TAM17" s="19"/>
      <c r="TAN17" s="19"/>
      <c r="TAO17" s="19"/>
      <c r="TAP17" s="19"/>
      <c r="TAQ17" s="19"/>
      <c r="TAR17" s="19"/>
      <c r="TAS17" s="19"/>
      <c r="TAT17" s="19"/>
      <c r="TAU17" s="19"/>
      <c r="TAV17" s="19"/>
      <c r="TAW17" s="19"/>
      <c r="TAX17" s="19"/>
      <c r="TAY17" s="19"/>
      <c r="TAZ17" s="19"/>
      <c r="TBA17" s="19"/>
      <c r="TBB17" s="19"/>
      <c r="TBC17" s="19"/>
      <c r="TBD17" s="19"/>
      <c r="TBE17" s="19"/>
      <c r="TBF17" s="19"/>
      <c r="TBG17" s="19"/>
      <c r="TBH17" s="19"/>
      <c r="TBI17" s="19"/>
      <c r="TBJ17" s="19"/>
      <c r="TBK17" s="19"/>
      <c r="TBL17" s="19"/>
      <c r="TBM17" s="19"/>
      <c r="TBN17" s="19"/>
      <c r="TBO17" s="19"/>
      <c r="TBP17" s="19"/>
      <c r="TBQ17" s="19"/>
      <c r="TBR17" s="19"/>
      <c r="TBS17" s="19"/>
      <c r="TBT17" s="19"/>
      <c r="TBU17" s="19"/>
      <c r="TBV17" s="19"/>
      <c r="TBW17" s="19"/>
      <c r="TBX17" s="19"/>
      <c r="TBY17" s="19"/>
      <c r="TBZ17" s="19"/>
      <c r="TCA17" s="19"/>
      <c r="TCB17" s="19"/>
      <c r="TCC17" s="19"/>
      <c r="TCD17" s="19"/>
      <c r="TCE17" s="19"/>
      <c r="TCF17" s="19"/>
      <c r="TCG17" s="19"/>
      <c r="TCH17" s="19"/>
      <c r="TCI17" s="19"/>
      <c r="TCJ17" s="19"/>
      <c r="TCK17" s="19"/>
      <c r="TCL17" s="19"/>
      <c r="TCM17" s="19"/>
      <c r="TCN17" s="19"/>
      <c r="TCO17" s="19"/>
      <c r="TCP17" s="19"/>
      <c r="TCQ17" s="19"/>
      <c r="TCR17" s="19"/>
      <c r="TCS17" s="19"/>
      <c r="TCT17" s="19"/>
      <c r="TCU17" s="19"/>
      <c r="TCV17" s="19"/>
      <c r="TCW17" s="19"/>
      <c r="TCX17" s="19"/>
      <c r="TCY17" s="19"/>
      <c r="TCZ17" s="19"/>
      <c r="TDA17" s="19"/>
      <c r="TDB17" s="19"/>
      <c r="TDC17" s="19"/>
      <c r="TDD17" s="19"/>
      <c r="TDE17" s="19"/>
      <c r="TDF17" s="19"/>
      <c r="TDG17" s="19"/>
      <c r="TDH17" s="19"/>
      <c r="TDI17" s="19"/>
      <c r="TDJ17" s="19"/>
      <c r="TDK17" s="19"/>
      <c r="TDL17" s="19"/>
      <c r="TDM17" s="19"/>
      <c r="TDN17" s="19"/>
      <c r="TDO17" s="19"/>
      <c r="TDP17" s="19"/>
      <c r="TDQ17" s="19"/>
      <c r="TDR17" s="19"/>
      <c r="TDS17" s="19"/>
      <c r="TDT17" s="19"/>
      <c r="TDU17" s="19"/>
      <c r="TDV17" s="19"/>
      <c r="TDW17" s="19"/>
      <c r="TDX17" s="19"/>
      <c r="TDY17" s="19"/>
      <c r="TDZ17" s="19"/>
      <c r="TEA17" s="19"/>
      <c r="TEB17" s="19"/>
      <c r="TEC17" s="19"/>
      <c r="TED17" s="19"/>
      <c r="TEE17" s="19"/>
      <c r="TEF17" s="19"/>
      <c r="TEG17" s="19"/>
      <c r="TEH17" s="19"/>
      <c r="TEI17" s="19"/>
      <c r="TEJ17" s="19"/>
      <c r="TEK17" s="19"/>
      <c r="TEL17" s="19"/>
      <c r="TEM17" s="19"/>
      <c r="TEN17" s="19"/>
      <c r="TEO17" s="19"/>
      <c r="TEP17" s="19"/>
      <c r="TEQ17" s="19"/>
      <c r="TER17" s="19"/>
      <c r="TES17" s="19"/>
      <c r="TET17" s="19"/>
      <c r="TEU17" s="19"/>
      <c r="TEV17" s="19"/>
      <c r="TEW17" s="19"/>
      <c r="TEX17" s="19"/>
      <c r="TEY17" s="19"/>
      <c r="TEZ17" s="19"/>
      <c r="TFA17" s="19"/>
      <c r="TFB17" s="19"/>
      <c r="TFC17" s="19"/>
      <c r="TFD17" s="19"/>
      <c r="TFE17" s="19"/>
      <c r="TFF17" s="19"/>
      <c r="TFG17" s="19"/>
      <c r="TFH17" s="19"/>
      <c r="TFI17" s="19"/>
      <c r="TFJ17" s="19"/>
      <c r="TFK17" s="19"/>
      <c r="TFL17" s="19"/>
      <c r="TFM17" s="19"/>
      <c r="TFN17" s="19"/>
      <c r="TFO17" s="19"/>
      <c r="TFP17" s="19"/>
      <c r="TFQ17" s="19"/>
      <c r="TFR17" s="19"/>
      <c r="TFS17" s="19"/>
      <c r="TFT17" s="19"/>
      <c r="TFU17" s="19"/>
      <c r="TFV17" s="19"/>
      <c r="TFW17" s="19"/>
      <c r="TFX17" s="19"/>
      <c r="TFY17" s="19"/>
      <c r="TFZ17" s="19"/>
      <c r="TGA17" s="19"/>
      <c r="TGB17" s="19"/>
      <c r="TGC17" s="19"/>
      <c r="TGD17" s="19"/>
      <c r="TGE17" s="19"/>
      <c r="TGF17" s="19"/>
      <c r="TGG17" s="19"/>
      <c r="TGH17" s="19"/>
      <c r="TGI17" s="19"/>
      <c r="TGJ17" s="19"/>
      <c r="TGK17" s="19"/>
      <c r="TGL17" s="19"/>
      <c r="TGM17" s="19"/>
      <c r="TGN17" s="19"/>
      <c r="TGO17" s="19"/>
      <c r="TGP17" s="19"/>
      <c r="TGQ17" s="19"/>
      <c r="TGR17" s="19"/>
      <c r="TGS17" s="19"/>
      <c r="TGT17" s="19"/>
      <c r="TGU17" s="19"/>
      <c r="TGV17" s="19"/>
      <c r="TGW17" s="19"/>
      <c r="TGX17" s="19"/>
      <c r="TGY17" s="19"/>
      <c r="TGZ17" s="19"/>
      <c r="THA17" s="19"/>
      <c r="THB17" s="19"/>
      <c r="THC17" s="19"/>
      <c r="THD17" s="19"/>
      <c r="THE17" s="19"/>
      <c r="THF17" s="19"/>
      <c r="THG17" s="19"/>
      <c r="THH17" s="19"/>
      <c r="THI17" s="19"/>
      <c r="THJ17" s="19"/>
      <c r="THK17" s="19"/>
      <c r="THL17" s="19"/>
      <c r="THM17" s="19"/>
      <c r="THN17" s="19"/>
      <c r="THO17" s="19"/>
      <c r="THP17" s="19"/>
      <c r="THQ17" s="19"/>
      <c r="THR17" s="19"/>
      <c r="THS17" s="19"/>
      <c r="THT17" s="19"/>
      <c r="THU17" s="19"/>
      <c r="THV17" s="19"/>
      <c r="THW17" s="19"/>
      <c r="THX17" s="19"/>
      <c r="THY17" s="19"/>
      <c r="THZ17" s="19"/>
      <c r="TIA17" s="19"/>
      <c r="TIB17" s="19"/>
      <c r="TIC17" s="19"/>
      <c r="TID17" s="19"/>
      <c r="TIE17" s="19"/>
      <c r="TIF17" s="19"/>
      <c r="TIG17" s="19"/>
      <c r="TIH17" s="19"/>
      <c r="TII17" s="19"/>
      <c r="TIJ17" s="19"/>
      <c r="TIK17" s="19"/>
      <c r="TIL17" s="19"/>
      <c r="TIM17" s="19"/>
      <c r="TIN17" s="19"/>
      <c r="TIO17" s="19"/>
      <c r="TIP17" s="19"/>
      <c r="TIQ17" s="19"/>
      <c r="TIR17" s="19"/>
      <c r="TIS17" s="19"/>
      <c r="TIT17" s="19"/>
      <c r="TIU17" s="19"/>
      <c r="TIV17" s="19"/>
      <c r="TIW17" s="19"/>
      <c r="TIX17" s="19"/>
      <c r="TIY17" s="19"/>
      <c r="TIZ17" s="19"/>
      <c r="TJA17" s="19"/>
      <c r="TJB17" s="19"/>
      <c r="TJC17" s="19"/>
      <c r="TJD17" s="19"/>
      <c r="TJE17" s="19"/>
      <c r="TJF17" s="19"/>
      <c r="TJG17" s="19"/>
      <c r="TJH17" s="19"/>
      <c r="TJI17" s="19"/>
      <c r="TJJ17" s="19"/>
      <c r="TJK17" s="19"/>
      <c r="TJL17" s="19"/>
      <c r="TJM17" s="19"/>
      <c r="TJN17" s="19"/>
      <c r="TJO17" s="19"/>
      <c r="TJP17" s="19"/>
      <c r="TJQ17" s="19"/>
      <c r="TJR17" s="19"/>
      <c r="TJS17" s="19"/>
      <c r="TJT17" s="19"/>
      <c r="TJU17" s="19"/>
      <c r="TJV17" s="19"/>
      <c r="TJW17" s="19"/>
      <c r="TJX17" s="19"/>
      <c r="TJY17" s="19"/>
      <c r="TJZ17" s="19"/>
      <c r="TKA17" s="19"/>
      <c r="TKB17" s="19"/>
      <c r="TKC17" s="19"/>
      <c r="TKD17" s="19"/>
      <c r="TKE17" s="19"/>
      <c r="TKF17" s="19"/>
      <c r="TKG17" s="19"/>
      <c r="TKH17" s="19"/>
      <c r="TKI17" s="19"/>
      <c r="TKJ17" s="19"/>
      <c r="TKK17" s="19"/>
      <c r="TKL17" s="19"/>
      <c r="TKM17" s="19"/>
      <c r="TKN17" s="19"/>
      <c r="TKO17" s="19"/>
      <c r="TKP17" s="19"/>
      <c r="TKQ17" s="19"/>
      <c r="TKR17" s="19"/>
      <c r="TKS17" s="19"/>
      <c r="TKT17" s="19"/>
      <c r="TKU17" s="19"/>
      <c r="TKV17" s="19"/>
      <c r="TKW17" s="19"/>
      <c r="TKX17" s="19"/>
      <c r="TKY17" s="19"/>
      <c r="TKZ17" s="19"/>
      <c r="TLA17" s="19"/>
      <c r="TLB17" s="19"/>
      <c r="TLC17" s="19"/>
      <c r="TLD17" s="19"/>
      <c r="TLE17" s="19"/>
      <c r="TLF17" s="19"/>
      <c r="TLG17" s="19"/>
      <c r="TLH17" s="19"/>
      <c r="TLI17" s="19"/>
      <c r="TLJ17" s="19"/>
      <c r="TLK17" s="19"/>
      <c r="TLL17" s="19"/>
      <c r="TLM17" s="19"/>
      <c r="TLN17" s="19"/>
      <c r="TLO17" s="19"/>
      <c r="TLP17" s="19"/>
      <c r="TLQ17" s="19"/>
      <c r="TLR17" s="19"/>
      <c r="TLS17" s="19"/>
      <c r="TLT17" s="19"/>
      <c r="TLU17" s="19"/>
      <c r="TLV17" s="19"/>
      <c r="TLW17" s="19"/>
      <c r="TLX17" s="19"/>
      <c r="TLY17" s="19"/>
      <c r="TLZ17" s="19"/>
      <c r="TMA17" s="19"/>
      <c r="TMB17" s="19"/>
      <c r="TMC17" s="19"/>
      <c r="TMD17" s="19"/>
      <c r="TME17" s="19"/>
      <c r="TMF17" s="19"/>
      <c r="TMG17" s="19"/>
      <c r="TMH17" s="19"/>
      <c r="TMI17" s="19"/>
      <c r="TMJ17" s="19"/>
      <c r="TMK17" s="19"/>
      <c r="TML17" s="19"/>
      <c r="TMM17" s="19"/>
      <c r="TMN17" s="19"/>
      <c r="TMO17" s="19"/>
      <c r="TMP17" s="19"/>
      <c r="TMQ17" s="19"/>
      <c r="TMR17" s="19"/>
      <c r="TMS17" s="19"/>
      <c r="TMT17" s="19"/>
      <c r="TMU17" s="19"/>
      <c r="TMV17" s="19"/>
      <c r="TMW17" s="19"/>
      <c r="TMX17" s="19"/>
      <c r="TMY17" s="19"/>
      <c r="TMZ17" s="19"/>
      <c r="TNA17" s="19"/>
      <c r="TNB17" s="19"/>
      <c r="TNC17" s="19"/>
      <c r="TND17" s="19"/>
      <c r="TNE17" s="19"/>
      <c r="TNF17" s="19"/>
      <c r="TNG17" s="19"/>
      <c r="TNH17" s="19"/>
      <c r="TNI17" s="19"/>
      <c r="TNJ17" s="19"/>
      <c r="TNK17" s="19"/>
      <c r="TNL17" s="19"/>
      <c r="TNM17" s="19"/>
      <c r="TNN17" s="19"/>
      <c r="TNO17" s="19"/>
      <c r="TNP17" s="19"/>
      <c r="TNQ17" s="19"/>
      <c r="TNR17" s="19"/>
      <c r="TNS17" s="19"/>
      <c r="TNT17" s="19"/>
      <c r="TNU17" s="19"/>
      <c r="TNV17" s="19"/>
      <c r="TNW17" s="19"/>
      <c r="TNX17" s="19"/>
      <c r="TNY17" s="19"/>
      <c r="TNZ17" s="19"/>
      <c r="TOA17" s="19"/>
      <c r="TOB17" s="19"/>
      <c r="TOC17" s="19"/>
      <c r="TOD17" s="19"/>
      <c r="TOE17" s="19"/>
      <c r="TOF17" s="19"/>
      <c r="TOG17" s="19"/>
      <c r="TOH17" s="19"/>
      <c r="TOI17" s="19"/>
      <c r="TOJ17" s="19"/>
      <c r="TOK17" s="19"/>
      <c r="TOL17" s="19"/>
      <c r="TOM17" s="19"/>
      <c r="TON17" s="19"/>
      <c r="TOO17" s="19"/>
      <c r="TOP17" s="19"/>
      <c r="TOQ17" s="19"/>
      <c r="TOR17" s="19"/>
      <c r="TOS17" s="19"/>
      <c r="TOT17" s="19"/>
      <c r="TOU17" s="19"/>
      <c r="TOV17" s="19"/>
      <c r="TOW17" s="19"/>
      <c r="TOX17" s="19"/>
      <c r="TOY17" s="19"/>
      <c r="TOZ17" s="19"/>
      <c r="TPA17" s="19"/>
      <c r="TPB17" s="19"/>
      <c r="TPC17" s="19"/>
      <c r="TPD17" s="19"/>
      <c r="TPE17" s="19"/>
      <c r="TPF17" s="19"/>
      <c r="TPG17" s="19"/>
      <c r="TPH17" s="19"/>
      <c r="TPI17" s="19"/>
      <c r="TPJ17" s="19"/>
      <c r="TPK17" s="19"/>
      <c r="TPL17" s="19"/>
      <c r="TPM17" s="19"/>
      <c r="TPN17" s="19"/>
      <c r="TPO17" s="19"/>
      <c r="TPP17" s="19"/>
      <c r="TPQ17" s="19"/>
      <c r="TPR17" s="19"/>
      <c r="TPS17" s="19"/>
      <c r="TPT17" s="19"/>
      <c r="TPU17" s="19"/>
      <c r="TPV17" s="19"/>
      <c r="TPW17" s="19"/>
      <c r="TPX17" s="19"/>
      <c r="TPY17" s="19"/>
      <c r="TPZ17" s="19"/>
      <c r="TQA17" s="19"/>
      <c r="TQB17" s="19"/>
      <c r="TQC17" s="19"/>
      <c r="TQD17" s="19"/>
      <c r="TQE17" s="19"/>
      <c r="TQF17" s="19"/>
      <c r="TQG17" s="19"/>
      <c r="TQH17" s="19"/>
      <c r="TQI17" s="19"/>
      <c r="TQJ17" s="19"/>
      <c r="TQK17" s="19"/>
      <c r="TQL17" s="19"/>
      <c r="TQM17" s="19"/>
      <c r="TQN17" s="19"/>
      <c r="TQO17" s="19"/>
      <c r="TQP17" s="19"/>
      <c r="TQQ17" s="19"/>
      <c r="TQR17" s="19"/>
      <c r="TQS17" s="19"/>
      <c r="TQT17" s="19"/>
      <c r="TQU17" s="19"/>
      <c r="TQV17" s="19"/>
      <c r="TQW17" s="19"/>
      <c r="TQX17" s="19"/>
      <c r="TQY17" s="19"/>
      <c r="TQZ17" s="19"/>
      <c r="TRA17" s="19"/>
      <c r="TRB17" s="19"/>
      <c r="TRC17" s="19"/>
      <c r="TRD17" s="19"/>
      <c r="TRE17" s="19"/>
      <c r="TRF17" s="19"/>
      <c r="TRG17" s="19"/>
      <c r="TRH17" s="19"/>
      <c r="TRI17" s="19"/>
      <c r="TRJ17" s="19"/>
      <c r="TRK17" s="19"/>
      <c r="TRL17" s="19"/>
      <c r="TRM17" s="19"/>
      <c r="TRN17" s="19"/>
      <c r="TRO17" s="19"/>
      <c r="TRP17" s="19"/>
      <c r="TRQ17" s="19"/>
      <c r="TRR17" s="19"/>
      <c r="TRS17" s="19"/>
      <c r="TRT17" s="19"/>
      <c r="TRU17" s="19"/>
      <c r="TRV17" s="19"/>
      <c r="TRW17" s="19"/>
      <c r="TRX17" s="19"/>
      <c r="TRY17" s="19"/>
      <c r="TRZ17" s="19"/>
      <c r="TSA17" s="19"/>
      <c r="TSB17" s="19"/>
      <c r="TSC17" s="19"/>
      <c r="TSD17" s="19"/>
      <c r="TSE17" s="19"/>
      <c r="TSF17" s="19"/>
      <c r="TSG17" s="19"/>
      <c r="TSH17" s="19"/>
      <c r="TSI17" s="19"/>
      <c r="TSJ17" s="19"/>
      <c r="TSK17" s="19"/>
      <c r="TSL17" s="19"/>
      <c r="TSM17" s="19"/>
      <c r="TSN17" s="19"/>
      <c r="TSO17" s="19"/>
      <c r="TSP17" s="19"/>
      <c r="TSQ17" s="19"/>
      <c r="TSR17" s="19"/>
      <c r="TSS17" s="19"/>
      <c r="TST17" s="19"/>
      <c r="TSU17" s="19"/>
      <c r="TSV17" s="19"/>
      <c r="TSW17" s="19"/>
      <c r="TSX17" s="19"/>
      <c r="TSY17" s="19"/>
      <c r="TSZ17" s="19"/>
      <c r="TTA17" s="19"/>
      <c r="TTB17" s="19"/>
      <c r="TTC17" s="19"/>
      <c r="TTD17" s="19"/>
      <c r="TTE17" s="19"/>
      <c r="TTF17" s="19"/>
      <c r="TTG17" s="19"/>
      <c r="TTH17" s="19"/>
      <c r="TTI17" s="19"/>
      <c r="TTJ17" s="19"/>
      <c r="TTK17" s="19"/>
      <c r="TTL17" s="19"/>
      <c r="TTM17" s="19"/>
      <c r="TTN17" s="19"/>
      <c r="TTO17" s="19"/>
      <c r="TTP17" s="19"/>
      <c r="TTQ17" s="19"/>
      <c r="TTR17" s="19"/>
      <c r="TTS17" s="19"/>
      <c r="TTT17" s="19"/>
      <c r="TTU17" s="19"/>
      <c r="TTV17" s="19"/>
      <c r="TTW17" s="19"/>
      <c r="TTX17" s="19"/>
      <c r="TTY17" s="19"/>
      <c r="TTZ17" s="19"/>
      <c r="TUA17" s="19"/>
      <c r="TUB17" s="19"/>
      <c r="TUC17" s="19"/>
      <c r="TUD17" s="19"/>
      <c r="TUE17" s="19"/>
      <c r="TUF17" s="19"/>
      <c r="TUG17" s="19"/>
      <c r="TUH17" s="19"/>
      <c r="TUI17" s="19"/>
      <c r="TUJ17" s="19"/>
      <c r="TUK17" s="19"/>
      <c r="TUL17" s="19"/>
      <c r="TUM17" s="19"/>
      <c r="TUN17" s="19"/>
      <c r="TUO17" s="19"/>
      <c r="TUP17" s="19"/>
      <c r="TUQ17" s="19"/>
      <c r="TUR17" s="19"/>
      <c r="TUS17" s="19"/>
      <c r="TUT17" s="19"/>
      <c r="TUU17" s="19"/>
      <c r="TUV17" s="19"/>
      <c r="TUW17" s="19"/>
      <c r="TUX17" s="19"/>
      <c r="TUY17" s="19"/>
      <c r="TUZ17" s="19"/>
      <c r="TVA17" s="19"/>
      <c r="TVB17" s="19"/>
      <c r="TVC17" s="19"/>
      <c r="TVD17" s="19"/>
      <c r="TVE17" s="19"/>
      <c r="TVF17" s="19"/>
      <c r="TVG17" s="19"/>
      <c r="TVH17" s="19"/>
      <c r="TVI17" s="19"/>
      <c r="TVJ17" s="19"/>
      <c r="TVK17" s="19"/>
      <c r="TVL17" s="19"/>
      <c r="TVM17" s="19"/>
      <c r="TVN17" s="19"/>
      <c r="TVO17" s="19"/>
      <c r="TVP17" s="19"/>
      <c r="TVQ17" s="19"/>
      <c r="TVR17" s="19"/>
      <c r="TVS17" s="19"/>
      <c r="TVT17" s="19"/>
      <c r="TVU17" s="19"/>
      <c r="TVV17" s="19"/>
      <c r="TVW17" s="19"/>
      <c r="TVX17" s="19"/>
      <c r="TVY17" s="19"/>
      <c r="TVZ17" s="19"/>
      <c r="TWA17" s="19"/>
      <c r="TWB17" s="19"/>
      <c r="TWC17" s="19"/>
      <c r="TWD17" s="19"/>
      <c r="TWE17" s="19"/>
      <c r="TWF17" s="19"/>
      <c r="TWG17" s="19"/>
      <c r="TWH17" s="19"/>
      <c r="TWI17" s="19"/>
      <c r="TWJ17" s="19"/>
      <c r="TWK17" s="19"/>
      <c r="TWL17" s="19"/>
      <c r="TWM17" s="19"/>
      <c r="TWN17" s="19"/>
      <c r="TWO17" s="19"/>
      <c r="TWP17" s="19"/>
      <c r="TWQ17" s="19"/>
      <c r="TWR17" s="19"/>
      <c r="TWS17" s="19"/>
      <c r="TWT17" s="19"/>
      <c r="TWU17" s="19"/>
      <c r="TWV17" s="19"/>
      <c r="TWW17" s="19"/>
      <c r="TWX17" s="19"/>
      <c r="TWY17" s="19"/>
      <c r="TWZ17" s="19"/>
      <c r="TXA17" s="19"/>
      <c r="TXB17" s="19"/>
      <c r="TXC17" s="19"/>
      <c r="TXD17" s="19"/>
      <c r="TXE17" s="19"/>
      <c r="TXF17" s="19"/>
      <c r="TXG17" s="19"/>
      <c r="TXH17" s="19"/>
      <c r="TXI17" s="19"/>
      <c r="TXJ17" s="19"/>
      <c r="TXK17" s="19"/>
      <c r="TXL17" s="19"/>
      <c r="TXM17" s="19"/>
      <c r="TXN17" s="19"/>
      <c r="TXO17" s="19"/>
      <c r="TXP17" s="19"/>
      <c r="TXQ17" s="19"/>
      <c r="TXR17" s="19"/>
      <c r="TXS17" s="19"/>
      <c r="TXT17" s="19"/>
      <c r="TXU17" s="19"/>
      <c r="TXV17" s="19"/>
      <c r="TXW17" s="19"/>
      <c r="TXX17" s="19"/>
      <c r="TXY17" s="19"/>
      <c r="TXZ17" s="19"/>
      <c r="TYA17" s="19"/>
      <c r="TYB17" s="19"/>
      <c r="TYC17" s="19"/>
      <c r="TYD17" s="19"/>
      <c r="TYE17" s="19"/>
      <c r="TYF17" s="19"/>
      <c r="TYG17" s="19"/>
      <c r="TYH17" s="19"/>
      <c r="TYI17" s="19"/>
      <c r="TYJ17" s="19"/>
      <c r="TYK17" s="19"/>
      <c r="TYL17" s="19"/>
      <c r="TYM17" s="19"/>
      <c r="TYN17" s="19"/>
      <c r="TYO17" s="19"/>
      <c r="TYP17" s="19"/>
      <c r="TYQ17" s="19"/>
      <c r="TYR17" s="19"/>
      <c r="TYS17" s="19"/>
      <c r="TYT17" s="19"/>
      <c r="TYU17" s="19"/>
      <c r="TYV17" s="19"/>
      <c r="TYW17" s="19"/>
      <c r="TYX17" s="19"/>
      <c r="TYY17" s="19"/>
      <c r="TYZ17" s="19"/>
      <c r="TZA17" s="19"/>
      <c r="TZB17" s="19"/>
      <c r="TZC17" s="19"/>
      <c r="TZD17" s="19"/>
      <c r="TZE17" s="19"/>
      <c r="TZF17" s="19"/>
      <c r="TZG17" s="19"/>
      <c r="TZH17" s="19"/>
      <c r="TZI17" s="19"/>
      <c r="TZJ17" s="19"/>
      <c r="TZK17" s="19"/>
      <c r="TZL17" s="19"/>
      <c r="TZM17" s="19"/>
      <c r="TZN17" s="19"/>
      <c r="TZO17" s="19"/>
      <c r="TZP17" s="19"/>
      <c r="TZQ17" s="19"/>
      <c r="TZR17" s="19"/>
      <c r="TZS17" s="19"/>
      <c r="TZT17" s="19"/>
      <c r="TZU17" s="19"/>
      <c r="TZV17" s="19"/>
      <c r="TZW17" s="19"/>
      <c r="TZX17" s="19"/>
      <c r="TZY17" s="19"/>
      <c r="TZZ17" s="19"/>
      <c r="UAA17" s="19"/>
      <c r="UAB17" s="19"/>
      <c r="UAC17" s="19"/>
      <c r="UAD17" s="19"/>
      <c r="UAE17" s="19"/>
      <c r="UAF17" s="19"/>
      <c r="UAG17" s="19"/>
      <c r="UAH17" s="19"/>
      <c r="UAI17" s="19"/>
      <c r="UAJ17" s="19"/>
      <c r="UAK17" s="19"/>
      <c r="UAL17" s="19"/>
      <c r="UAM17" s="19"/>
      <c r="UAN17" s="19"/>
      <c r="UAO17" s="19"/>
      <c r="UAP17" s="19"/>
      <c r="UAQ17" s="19"/>
      <c r="UAR17" s="19"/>
      <c r="UAS17" s="19"/>
      <c r="UAT17" s="19"/>
      <c r="UAU17" s="19"/>
      <c r="UAV17" s="19"/>
      <c r="UAW17" s="19"/>
      <c r="UAX17" s="19"/>
      <c r="UAY17" s="19"/>
      <c r="UAZ17" s="19"/>
      <c r="UBA17" s="19"/>
      <c r="UBB17" s="19"/>
      <c r="UBC17" s="19"/>
      <c r="UBD17" s="19"/>
      <c r="UBE17" s="19"/>
      <c r="UBF17" s="19"/>
      <c r="UBG17" s="19"/>
      <c r="UBH17" s="19"/>
      <c r="UBI17" s="19"/>
      <c r="UBJ17" s="19"/>
      <c r="UBK17" s="19"/>
      <c r="UBL17" s="19"/>
      <c r="UBM17" s="19"/>
      <c r="UBN17" s="19"/>
      <c r="UBO17" s="19"/>
      <c r="UBP17" s="19"/>
      <c r="UBQ17" s="19"/>
      <c r="UBR17" s="19"/>
      <c r="UBS17" s="19"/>
      <c r="UBT17" s="19"/>
      <c r="UBU17" s="19"/>
      <c r="UBV17" s="19"/>
      <c r="UBW17" s="19"/>
      <c r="UBX17" s="19"/>
      <c r="UBY17" s="19"/>
      <c r="UBZ17" s="19"/>
      <c r="UCA17" s="19"/>
      <c r="UCB17" s="19"/>
      <c r="UCC17" s="19"/>
      <c r="UCD17" s="19"/>
      <c r="UCE17" s="19"/>
      <c r="UCF17" s="19"/>
      <c r="UCG17" s="19"/>
      <c r="UCH17" s="19"/>
      <c r="UCI17" s="19"/>
      <c r="UCJ17" s="19"/>
      <c r="UCK17" s="19"/>
      <c r="UCL17" s="19"/>
      <c r="UCM17" s="19"/>
      <c r="UCN17" s="19"/>
      <c r="UCO17" s="19"/>
      <c r="UCP17" s="19"/>
      <c r="UCQ17" s="19"/>
      <c r="UCR17" s="19"/>
      <c r="UCS17" s="19"/>
      <c r="UCT17" s="19"/>
      <c r="UCU17" s="19"/>
      <c r="UCV17" s="19"/>
      <c r="UCW17" s="19"/>
      <c r="UCX17" s="19"/>
      <c r="UCY17" s="19"/>
      <c r="UCZ17" s="19"/>
      <c r="UDA17" s="19"/>
      <c r="UDB17" s="19"/>
      <c r="UDC17" s="19"/>
      <c r="UDD17" s="19"/>
      <c r="UDE17" s="19"/>
      <c r="UDF17" s="19"/>
      <c r="UDG17" s="19"/>
      <c r="UDH17" s="19"/>
      <c r="UDI17" s="19"/>
      <c r="UDJ17" s="19"/>
      <c r="UDK17" s="19"/>
      <c r="UDL17" s="19"/>
      <c r="UDM17" s="19"/>
      <c r="UDN17" s="19"/>
      <c r="UDO17" s="19"/>
      <c r="UDP17" s="19"/>
      <c r="UDQ17" s="19"/>
      <c r="UDR17" s="19"/>
      <c r="UDS17" s="19"/>
      <c r="UDT17" s="19"/>
      <c r="UDU17" s="19"/>
      <c r="UDV17" s="19"/>
      <c r="UDW17" s="19"/>
      <c r="UDX17" s="19"/>
      <c r="UDY17" s="19"/>
      <c r="UDZ17" s="19"/>
      <c r="UEA17" s="19"/>
      <c r="UEB17" s="19"/>
      <c r="UEC17" s="19"/>
      <c r="UED17" s="19"/>
      <c r="UEE17" s="19"/>
      <c r="UEF17" s="19"/>
      <c r="UEG17" s="19"/>
      <c r="UEH17" s="19"/>
      <c r="UEI17" s="19"/>
      <c r="UEJ17" s="19"/>
      <c r="UEK17" s="19"/>
      <c r="UEL17" s="19"/>
      <c r="UEM17" s="19"/>
      <c r="UEN17" s="19"/>
      <c r="UEO17" s="19"/>
      <c r="UEP17" s="19"/>
      <c r="UEQ17" s="19"/>
      <c r="UER17" s="19"/>
      <c r="UES17" s="19"/>
      <c r="UET17" s="19"/>
      <c r="UEU17" s="19"/>
      <c r="UEV17" s="19"/>
      <c r="UEW17" s="19"/>
      <c r="UEX17" s="19"/>
      <c r="UEY17" s="19"/>
      <c r="UEZ17" s="19"/>
      <c r="UFA17" s="19"/>
      <c r="UFB17" s="19"/>
      <c r="UFC17" s="19"/>
      <c r="UFD17" s="19"/>
      <c r="UFE17" s="19"/>
      <c r="UFF17" s="19"/>
      <c r="UFG17" s="19"/>
      <c r="UFH17" s="19"/>
      <c r="UFI17" s="19"/>
      <c r="UFJ17" s="19"/>
      <c r="UFK17" s="19"/>
      <c r="UFL17" s="19"/>
      <c r="UFM17" s="19"/>
      <c r="UFN17" s="19"/>
      <c r="UFO17" s="19"/>
      <c r="UFP17" s="19"/>
      <c r="UFQ17" s="19"/>
      <c r="UFR17" s="19"/>
      <c r="UFS17" s="19"/>
      <c r="UFT17" s="19"/>
      <c r="UFU17" s="19"/>
      <c r="UFV17" s="19"/>
      <c r="UFW17" s="19"/>
      <c r="UFX17" s="19"/>
      <c r="UFY17" s="19"/>
      <c r="UFZ17" s="19"/>
      <c r="UGA17" s="19"/>
      <c r="UGB17" s="19"/>
      <c r="UGC17" s="19"/>
      <c r="UGD17" s="19"/>
      <c r="UGE17" s="19"/>
      <c r="UGF17" s="19"/>
      <c r="UGG17" s="19"/>
      <c r="UGH17" s="19"/>
      <c r="UGI17" s="19"/>
      <c r="UGJ17" s="19"/>
      <c r="UGK17" s="19"/>
      <c r="UGL17" s="19"/>
      <c r="UGM17" s="19"/>
      <c r="UGN17" s="19"/>
      <c r="UGO17" s="19"/>
      <c r="UGP17" s="19"/>
      <c r="UGQ17" s="19"/>
      <c r="UGR17" s="19"/>
      <c r="UGS17" s="19"/>
      <c r="UGT17" s="19"/>
      <c r="UGU17" s="19"/>
      <c r="UGV17" s="19"/>
      <c r="UGW17" s="19"/>
      <c r="UGX17" s="19"/>
      <c r="UGY17" s="19"/>
      <c r="UGZ17" s="19"/>
      <c r="UHA17" s="19"/>
      <c r="UHB17" s="19"/>
      <c r="UHC17" s="19"/>
      <c r="UHD17" s="19"/>
      <c r="UHE17" s="19"/>
      <c r="UHF17" s="19"/>
      <c r="UHG17" s="19"/>
      <c r="UHH17" s="19"/>
      <c r="UHI17" s="19"/>
      <c r="UHJ17" s="19"/>
      <c r="UHK17" s="19"/>
      <c r="UHL17" s="19"/>
      <c r="UHM17" s="19"/>
      <c r="UHN17" s="19"/>
      <c r="UHO17" s="19"/>
      <c r="UHP17" s="19"/>
      <c r="UHQ17" s="19"/>
      <c r="UHR17" s="19"/>
      <c r="UHS17" s="19"/>
      <c r="UHT17" s="19"/>
      <c r="UHU17" s="19"/>
      <c r="UHV17" s="19"/>
      <c r="UHW17" s="19"/>
      <c r="UHX17" s="19"/>
      <c r="UHY17" s="19"/>
      <c r="UHZ17" s="19"/>
      <c r="UIA17" s="19"/>
      <c r="UIB17" s="19"/>
      <c r="UIC17" s="19"/>
      <c r="UID17" s="19"/>
      <c r="UIE17" s="19"/>
      <c r="UIF17" s="19"/>
      <c r="UIG17" s="19"/>
      <c r="UIH17" s="19"/>
      <c r="UII17" s="19"/>
      <c r="UIJ17" s="19"/>
      <c r="UIK17" s="19"/>
      <c r="UIL17" s="19"/>
      <c r="UIM17" s="19"/>
      <c r="UIN17" s="19"/>
      <c r="UIO17" s="19"/>
      <c r="UIP17" s="19"/>
      <c r="UIQ17" s="19"/>
      <c r="UIR17" s="19"/>
      <c r="UIS17" s="19"/>
      <c r="UIT17" s="19"/>
      <c r="UIU17" s="19"/>
      <c r="UIV17" s="19"/>
      <c r="UIW17" s="19"/>
      <c r="UIX17" s="19"/>
      <c r="UIY17" s="19"/>
      <c r="UIZ17" s="19"/>
      <c r="UJA17" s="19"/>
      <c r="UJB17" s="19"/>
      <c r="UJC17" s="19"/>
      <c r="UJD17" s="19"/>
      <c r="UJE17" s="19"/>
      <c r="UJF17" s="19"/>
      <c r="UJG17" s="19"/>
      <c r="UJH17" s="19"/>
      <c r="UJI17" s="19"/>
      <c r="UJJ17" s="19"/>
      <c r="UJK17" s="19"/>
      <c r="UJL17" s="19"/>
      <c r="UJM17" s="19"/>
      <c r="UJN17" s="19"/>
      <c r="UJO17" s="19"/>
      <c r="UJP17" s="19"/>
      <c r="UJQ17" s="19"/>
      <c r="UJR17" s="19"/>
      <c r="UJS17" s="19"/>
      <c r="UJT17" s="19"/>
      <c r="UJU17" s="19"/>
      <c r="UJV17" s="19"/>
      <c r="UJW17" s="19"/>
      <c r="UJX17" s="19"/>
      <c r="UJY17" s="19"/>
      <c r="UJZ17" s="19"/>
      <c r="UKA17" s="19"/>
      <c r="UKB17" s="19"/>
      <c r="UKC17" s="19"/>
      <c r="UKD17" s="19"/>
      <c r="UKE17" s="19"/>
      <c r="UKF17" s="19"/>
      <c r="UKG17" s="19"/>
      <c r="UKH17" s="19"/>
      <c r="UKI17" s="19"/>
      <c r="UKJ17" s="19"/>
      <c r="UKK17" s="19"/>
      <c r="UKL17" s="19"/>
      <c r="UKM17" s="19"/>
      <c r="UKN17" s="19"/>
      <c r="UKO17" s="19"/>
      <c r="UKP17" s="19"/>
      <c r="UKQ17" s="19"/>
      <c r="UKR17" s="19"/>
      <c r="UKS17" s="19"/>
      <c r="UKT17" s="19"/>
      <c r="UKU17" s="19"/>
      <c r="UKV17" s="19"/>
      <c r="UKW17" s="19"/>
      <c r="UKX17" s="19"/>
      <c r="UKY17" s="19"/>
      <c r="UKZ17" s="19"/>
      <c r="ULA17" s="19"/>
      <c r="ULB17" s="19"/>
      <c r="ULC17" s="19"/>
      <c r="ULD17" s="19"/>
      <c r="ULE17" s="19"/>
      <c r="ULF17" s="19"/>
      <c r="ULG17" s="19"/>
      <c r="ULH17" s="19"/>
      <c r="ULI17" s="19"/>
      <c r="ULJ17" s="19"/>
      <c r="ULK17" s="19"/>
      <c r="ULL17" s="19"/>
      <c r="ULM17" s="19"/>
      <c r="ULN17" s="19"/>
      <c r="ULO17" s="19"/>
      <c r="ULP17" s="19"/>
      <c r="ULQ17" s="19"/>
      <c r="ULR17" s="19"/>
      <c r="ULS17" s="19"/>
      <c r="ULT17" s="19"/>
      <c r="ULU17" s="19"/>
      <c r="ULV17" s="19"/>
      <c r="ULW17" s="19"/>
      <c r="ULX17" s="19"/>
      <c r="ULY17" s="19"/>
      <c r="ULZ17" s="19"/>
      <c r="UMA17" s="19"/>
      <c r="UMB17" s="19"/>
      <c r="UMC17" s="19"/>
      <c r="UMD17" s="19"/>
      <c r="UME17" s="19"/>
      <c r="UMF17" s="19"/>
      <c r="UMG17" s="19"/>
      <c r="UMH17" s="19"/>
      <c r="UMI17" s="19"/>
      <c r="UMJ17" s="19"/>
      <c r="UMK17" s="19"/>
      <c r="UML17" s="19"/>
      <c r="UMM17" s="19"/>
      <c r="UMN17" s="19"/>
      <c r="UMO17" s="19"/>
      <c r="UMP17" s="19"/>
      <c r="UMQ17" s="19"/>
      <c r="UMR17" s="19"/>
      <c r="UMS17" s="19"/>
      <c r="UMT17" s="19"/>
      <c r="UMU17" s="19"/>
      <c r="UMV17" s="19"/>
      <c r="UMW17" s="19"/>
      <c r="UMX17" s="19"/>
      <c r="UMY17" s="19"/>
      <c r="UMZ17" s="19"/>
      <c r="UNA17" s="19"/>
      <c r="UNB17" s="19"/>
      <c r="UNC17" s="19"/>
      <c r="UND17" s="19"/>
      <c r="UNE17" s="19"/>
      <c r="UNF17" s="19"/>
      <c r="UNG17" s="19"/>
      <c r="UNH17" s="19"/>
      <c r="UNI17" s="19"/>
      <c r="UNJ17" s="19"/>
      <c r="UNK17" s="19"/>
      <c r="UNL17" s="19"/>
      <c r="UNM17" s="19"/>
      <c r="UNN17" s="19"/>
      <c r="UNO17" s="19"/>
      <c r="UNP17" s="19"/>
      <c r="UNQ17" s="19"/>
      <c r="UNR17" s="19"/>
      <c r="UNS17" s="19"/>
      <c r="UNT17" s="19"/>
      <c r="UNU17" s="19"/>
      <c r="UNV17" s="19"/>
      <c r="UNW17" s="19"/>
      <c r="UNX17" s="19"/>
      <c r="UNY17" s="19"/>
      <c r="UNZ17" s="19"/>
      <c r="UOA17" s="19"/>
      <c r="UOB17" s="19"/>
      <c r="UOC17" s="19"/>
      <c r="UOD17" s="19"/>
      <c r="UOE17" s="19"/>
      <c r="UOF17" s="19"/>
      <c r="UOG17" s="19"/>
      <c r="UOH17" s="19"/>
      <c r="UOI17" s="19"/>
      <c r="UOJ17" s="19"/>
      <c r="UOK17" s="19"/>
      <c r="UOL17" s="19"/>
      <c r="UOM17" s="19"/>
      <c r="UON17" s="19"/>
      <c r="UOO17" s="19"/>
      <c r="UOP17" s="19"/>
      <c r="UOQ17" s="19"/>
      <c r="UOR17" s="19"/>
      <c r="UOS17" s="19"/>
      <c r="UOT17" s="19"/>
      <c r="UOU17" s="19"/>
      <c r="UOV17" s="19"/>
      <c r="UOW17" s="19"/>
      <c r="UOX17" s="19"/>
      <c r="UOY17" s="19"/>
      <c r="UOZ17" s="19"/>
      <c r="UPA17" s="19"/>
      <c r="UPB17" s="19"/>
      <c r="UPC17" s="19"/>
      <c r="UPD17" s="19"/>
      <c r="UPE17" s="19"/>
      <c r="UPF17" s="19"/>
      <c r="UPG17" s="19"/>
      <c r="UPH17" s="19"/>
      <c r="UPI17" s="19"/>
      <c r="UPJ17" s="19"/>
      <c r="UPK17" s="19"/>
      <c r="UPL17" s="19"/>
      <c r="UPM17" s="19"/>
      <c r="UPN17" s="19"/>
      <c r="UPO17" s="19"/>
      <c r="UPP17" s="19"/>
      <c r="UPQ17" s="19"/>
      <c r="UPR17" s="19"/>
      <c r="UPS17" s="19"/>
      <c r="UPT17" s="19"/>
      <c r="UPU17" s="19"/>
      <c r="UPV17" s="19"/>
      <c r="UPW17" s="19"/>
      <c r="UPX17" s="19"/>
      <c r="UPY17" s="19"/>
      <c r="UPZ17" s="19"/>
      <c r="UQA17" s="19"/>
      <c r="UQB17" s="19"/>
      <c r="UQC17" s="19"/>
      <c r="UQD17" s="19"/>
      <c r="UQE17" s="19"/>
      <c r="UQF17" s="19"/>
      <c r="UQG17" s="19"/>
      <c r="UQH17" s="19"/>
      <c r="UQI17" s="19"/>
      <c r="UQJ17" s="19"/>
      <c r="UQK17" s="19"/>
      <c r="UQL17" s="19"/>
      <c r="UQM17" s="19"/>
      <c r="UQN17" s="19"/>
      <c r="UQO17" s="19"/>
      <c r="UQP17" s="19"/>
      <c r="UQQ17" s="19"/>
      <c r="UQR17" s="19"/>
      <c r="UQS17" s="19"/>
      <c r="UQT17" s="19"/>
      <c r="UQU17" s="19"/>
      <c r="UQV17" s="19"/>
      <c r="UQW17" s="19"/>
      <c r="UQX17" s="19"/>
      <c r="UQY17" s="19"/>
      <c r="UQZ17" s="19"/>
      <c r="URA17" s="19"/>
      <c r="URB17" s="19"/>
      <c r="URC17" s="19"/>
      <c r="URD17" s="19"/>
      <c r="URE17" s="19"/>
      <c r="URF17" s="19"/>
      <c r="URG17" s="19"/>
      <c r="URH17" s="19"/>
      <c r="URI17" s="19"/>
      <c r="URJ17" s="19"/>
      <c r="URK17" s="19"/>
      <c r="URL17" s="19"/>
      <c r="URM17" s="19"/>
      <c r="URN17" s="19"/>
      <c r="URO17" s="19"/>
      <c r="URP17" s="19"/>
      <c r="URQ17" s="19"/>
      <c r="URR17" s="19"/>
      <c r="URS17" s="19"/>
      <c r="URT17" s="19"/>
      <c r="URU17" s="19"/>
      <c r="URV17" s="19"/>
      <c r="URW17" s="19"/>
      <c r="URX17" s="19"/>
      <c r="URY17" s="19"/>
      <c r="URZ17" s="19"/>
      <c r="USA17" s="19"/>
      <c r="USB17" s="19"/>
      <c r="USC17" s="19"/>
      <c r="USD17" s="19"/>
      <c r="USE17" s="19"/>
      <c r="USF17" s="19"/>
      <c r="USG17" s="19"/>
      <c r="USH17" s="19"/>
      <c r="USI17" s="19"/>
      <c r="USJ17" s="19"/>
      <c r="USK17" s="19"/>
      <c r="USL17" s="19"/>
      <c r="USM17" s="19"/>
      <c r="USN17" s="19"/>
      <c r="USO17" s="19"/>
      <c r="USP17" s="19"/>
      <c r="USQ17" s="19"/>
      <c r="USR17" s="19"/>
      <c r="USS17" s="19"/>
      <c r="UST17" s="19"/>
      <c r="USU17" s="19"/>
      <c r="USV17" s="19"/>
      <c r="USW17" s="19"/>
      <c r="USX17" s="19"/>
      <c r="USY17" s="19"/>
      <c r="USZ17" s="19"/>
      <c r="UTA17" s="19"/>
      <c r="UTB17" s="19"/>
      <c r="UTC17" s="19"/>
      <c r="UTD17" s="19"/>
      <c r="UTE17" s="19"/>
      <c r="UTF17" s="19"/>
      <c r="UTG17" s="19"/>
      <c r="UTH17" s="19"/>
      <c r="UTI17" s="19"/>
      <c r="UTJ17" s="19"/>
      <c r="UTK17" s="19"/>
      <c r="UTL17" s="19"/>
      <c r="UTM17" s="19"/>
      <c r="UTN17" s="19"/>
      <c r="UTO17" s="19"/>
      <c r="UTP17" s="19"/>
      <c r="UTQ17" s="19"/>
      <c r="UTR17" s="19"/>
      <c r="UTS17" s="19"/>
      <c r="UTT17" s="19"/>
      <c r="UTU17" s="19"/>
      <c r="UTV17" s="19"/>
      <c r="UTW17" s="19"/>
      <c r="UTX17" s="19"/>
      <c r="UTY17" s="19"/>
      <c r="UTZ17" s="19"/>
      <c r="UUA17" s="19"/>
      <c r="UUB17" s="19"/>
      <c r="UUC17" s="19"/>
      <c r="UUD17" s="19"/>
      <c r="UUE17" s="19"/>
      <c r="UUF17" s="19"/>
      <c r="UUG17" s="19"/>
      <c r="UUH17" s="19"/>
      <c r="UUI17" s="19"/>
      <c r="UUJ17" s="19"/>
      <c r="UUK17" s="19"/>
      <c r="UUL17" s="19"/>
      <c r="UUM17" s="19"/>
      <c r="UUN17" s="19"/>
      <c r="UUO17" s="19"/>
      <c r="UUP17" s="19"/>
      <c r="UUQ17" s="19"/>
      <c r="UUR17" s="19"/>
      <c r="UUS17" s="19"/>
      <c r="UUT17" s="19"/>
      <c r="UUU17" s="19"/>
      <c r="UUV17" s="19"/>
      <c r="UUW17" s="19"/>
      <c r="UUX17" s="19"/>
      <c r="UUY17" s="19"/>
      <c r="UUZ17" s="19"/>
      <c r="UVA17" s="19"/>
      <c r="UVB17" s="19"/>
      <c r="UVC17" s="19"/>
      <c r="UVD17" s="19"/>
      <c r="UVE17" s="19"/>
      <c r="UVF17" s="19"/>
      <c r="UVG17" s="19"/>
      <c r="UVH17" s="19"/>
      <c r="UVI17" s="19"/>
      <c r="UVJ17" s="19"/>
      <c r="UVK17" s="19"/>
      <c r="UVL17" s="19"/>
      <c r="UVM17" s="19"/>
      <c r="UVN17" s="19"/>
      <c r="UVO17" s="19"/>
      <c r="UVP17" s="19"/>
      <c r="UVQ17" s="19"/>
      <c r="UVR17" s="19"/>
      <c r="UVS17" s="19"/>
      <c r="UVT17" s="19"/>
      <c r="UVU17" s="19"/>
      <c r="UVV17" s="19"/>
      <c r="UVW17" s="19"/>
      <c r="UVX17" s="19"/>
      <c r="UVY17" s="19"/>
      <c r="UVZ17" s="19"/>
      <c r="UWA17" s="19"/>
      <c r="UWB17" s="19"/>
      <c r="UWC17" s="19"/>
      <c r="UWD17" s="19"/>
      <c r="UWE17" s="19"/>
      <c r="UWF17" s="19"/>
      <c r="UWG17" s="19"/>
      <c r="UWH17" s="19"/>
      <c r="UWI17" s="19"/>
      <c r="UWJ17" s="19"/>
      <c r="UWK17" s="19"/>
      <c r="UWL17" s="19"/>
      <c r="UWM17" s="19"/>
      <c r="UWN17" s="19"/>
      <c r="UWO17" s="19"/>
      <c r="UWP17" s="19"/>
      <c r="UWQ17" s="19"/>
      <c r="UWR17" s="19"/>
      <c r="UWS17" s="19"/>
      <c r="UWT17" s="19"/>
      <c r="UWU17" s="19"/>
      <c r="UWV17" s="19"/>
      <c r="UWW17" s="19"/>
      <c r="UWX17" s="19"/>
      <c r="UWY17" s="19"/>
      <c r="UWZ17" s="19"/>
      <c r="UXA17" s="19"/>
      <c r="UXB17" s="19"/>
      <c r="UXC17" s="19"/>
      <c r="UXD17" s="19"/>
      <c r="UXE17" s="19"/>
      <c r="UXF17" s="19"/>
      <c r="UXG17" s="19"/>
      <c r="UXH17" s="19"/>
      <c r="UXI17" s="19"/>
      <c r="UXJ17" s="19"/>
      <c r="UXK17" s="19"/>
      <c r="UXL17" s="19"/>
      <c r="UXM17" s="19"/>
      <c r="UXN17" s="19"/>
      <c r="UXO17" s="19"/>
      <c r="UXP17" s="19"/>
      <c r="UXQ17" s="19"/>
      <c r="UXR17" s="19"/>
      <c r="UXS17" s="19"/>
      <c r="UXT17" s="19"/>
      <c r="UXU17" s="19"/>
      <c r="UXV17" s="19"/>
      <c r="UXW17" s="19"/>
      <c r="UXX17" s="19"/>
      <c r="UXY17" s="19"/>
      <c r="UXZ17" s="19"/>
      <c r="UYA17" s="19"/>
      <c r="UYB17" s="19"/>
      <c r="UYC17" s="19"/>
      <c r="UYD17" s="19"/>
      <c r="UYE17" s="19"/>
      <c r="UYF17" s="19"/>
      <c r="UYG17" s="19"/>
      <c r="UYH17" s="19"/>
      <c r="UYI17" s="19"/>
      <c r="UYJ17" s="19"/>
      <c r="UYK17" s="19"/>
      <c r="UYL17" s="19"/>
      <c r="UYM17" s="19"/>
      <c r="UYN17" s="19"/>
      <c r="UYO17" s="19"/>
      <c r="UYP17" s="19"/>
      <c r="UYQ17" s="19"/>
      <c r="UYR17" s="19"/>
      <c r="UYS17" s="19"/>
      <c r="UYT17" s="19"/>
      <c r="UYU17" s="19"/>
      <c r="UYV17" s="19"/>
      <c r="UYW17" s="19"/>
      <c r="UYX17" s="19"/>
      <c r="UYY17" s="19"/>
      <c r="UYZ17" s="19"/>
      <c r="UZA17" s="19"/>
      <c r="UZB17" s="19"/>
      <c r="UZC17" s="19"/>
      <c r="UZD17" s="19"/>
      <c r="UZE17" s="19"/>
      <c r="UZF17" s="19"/>
      <c r="UZG17" s="19"/>
      <c r="UZH17" s="19"/>
      <c r="UZI17" s="19"/>
      <c r="UZJ17" s="19"/>
      <c r="UZK17" s="19"/>
      <c r="UZL17" s="19"/>
      <c r="UZM17" s="19"/>
      <c r="UZN17" s="19"/>
      <c r="UZO17" s="19"/>
      <c r="UZP17" s="19"/>
      <c r="UZQ17" s="19"/>
      <c r="UZR17" s="19"/>
      <c r="UZS17" s="19"/>
      <c r="UZT17" s="19"/>
      <c r="UZU17" s="19"/>
      <c r="UZV17" s="19"/>
      <c r="UZW17" s="19"/>
      <c r="UZX17" s="19"/>
      <c r="UZY17" s="19"/>
      <c r="UZZ17" s="19"/>
      <c r="VAA17" s="19"/>
      <c r="VAB17" s="19"/>
      <c r="VAC17" s="19"/>
      <c r="VAD17" s="19"/>
      <c r="VAE17" s="19"/>
      <c r="VAF17" s="19"/>
      <c r="VAG17" s="19"/>
      <c r="VAH17" s="19"/>
      <c r="VAI17" s="19"/>
      <c r="VAJ17" s="19"/>
      <c r="VAK17" s="19"/>
      <c r="VAL17" s="19"/>
      <c r="VAM17" s="19"/>
      <c r="VAN17" s="19"/>
      <c r="VAO17" s="19"/>
      <c r="VAP17" s="19"/>
      <c r="VAQ17" s="19"/>
      <c r="VAR17" s="19"/>
      <c r="VAS17" s="19"/>
      <c r="VAT17" s="19"/>
      <c r="VAU17" s="19"/>
      <c r="VAV17" s="19"/>
      <c r="VAW17" s="19"/>
      <c r="VAX17" s="19"/>
      <c r="VAY17" s="19"/>
      <c r="VAZ17" s="19"/>
      <c r="VBA17" s="19"/>
      <c r="VBB17" s="19"/>
      <c r="VBC17" s="19"/>
      <c r="VBD17" s="19"/>
      <c r="VBE17" s="19"/>
      <c r="VBF17" s="19"/>
      <c r="VBG17" s="19"/>
      <c r="VBH17" s="19"/>
      <c r="VBI17" s="19"/>
      <c r="VBJ17" s="19"/>
      <c r="VBK17" s="19"/>
      <c r="VBL17" s="19"/>
      <c r="VBM17" s="19"/>
      <c r="VBN17" s="19"/>
      <c r="VBO17" s="19"/>
      <c r="VBP17" s="19"/>
      <c r="VBQ17" s="19"/>
      <c r="VBR17" s="19"/>
      <c r="VBS17" s="19"/>
      <c r="VBT17" s="19"/>
      <c r="VBU17" s="19"/>
      <c r="VBV17" s="19"/>
      <c r="VBW17" s="19"/>
      <c r="VBX17" s="19"/>
      <c r="VBY17" s="19"/>
      <c r="VBZ17" s="19"/>
      <c r="VCA17" s="19"/>
      <c r="VCB17" s="19"/>
      <c r="VCC17" s="19"/>
      <c r="VCD17" s="19"/>
      <c r="VCE17" s="19"/>
      <c r="VCF17" s="19"/>
      <c r="VCG17" s="19"/>
      <c r="VCH17" s="19"/>
      <c r="VCI17" s="19"/>
      <c r="VCJ17" s="19"/>
      <c r="VCK17" s="19"/>
      <c r="VCL17" s="19"/>
      <c r="VCM17" s="19"/>
      <c r="VCN17" s="19"/>
      <c r="VCO17" s="19"/>
      <c r="VCP17" s="19"/>
      <c r="VCQ17" s="19"/>
      <c r="VCR17" s="19"/>
      <c r="VCS17" s="19"/>
      <c r="VCT17" s="19"/>
      <c r="VCU17" s="19"/>
      <c r="VCV17" s="19"/>
      <c r="VCW17" s="19"/>
      <c r="VCX17" s="19"/>
      <c r="VCY17" s="19"/>
      <c r="VCZ17" s="19"/>
      <c r="VDA17" s="19"/>
      <c r="VDB17" s="19"/>
      <c r="VDC17" s="19"/>
      <c r="VDD17" s="19"/>
      <c r="VDE17" s="19"/>
      <c r="VDF17" s="19"/>
      <c r="VDG17" s="19"/>
      <c r="VDH17" s="19"/>
      <c r="VDI17" s="19"/>
      <c r="VDJ17" s="19"/>
      <c r="VDK17" s="19"/>
      <c r="VDL17" s="19"/>
      <c r="VDM17" s="19"/>
      <c r="VDN17" s="19"/>
      <c r="VDO17" s="19"/>
      <c r="VDP17" s="19"/>
      <c r="VDQ17" s="19"/>
      <c r="VDR17" s="19"/>
      <c r="VDS17" s="19"/>
      <c r="VDT17" s="19"/>
      <c r="VDU17" s="19"/>
      <c r="VDV17" s="19"/>
      <c r="VDW17" s="19"/>
      <c r="VDX17" s="19"/>
      <c r="VDY17" s="19"/>
      <c r="VDZ17" s="19"/>
      <c r="VEA17" s="19"/>
      <c r="VEB17" s="19"/>
      <c r="VEC17" s="19"/>
      <c r="VED17" s="19"/>
      <c r="VEE17" s="19"/>
      <c r="VEF17" s="19"/>
      <c r="VEG17" s="19"/>
      <c r="VEH17" s="19"/>
      <c r="VEI17" s="19"/>
      <c r="VEJ17" s="19"/>
      <c r="VEK17" s="19"/>
      <c r="VEL17" s="19"/>
      <c r="VEM17" s="19"/>
      <c r="VEN17" s="19"/>
      <c r="VEO17" s="19"/>
      <c r="VEP17" s="19"/>
      <c r="VEQ17" s="19"/>
      <c r="VER17" s="19"/>
      <c r="VES17" s="19"/>
      <c r="VET17" s="19"/>
      <c r="VEU17" s="19"/>
      <c r="VEV17" s="19"/>
      <c r="VEW17" s="19"/>
      <c r="VEX17" s="19"/>
      <c r="VEY17" s="19"/>
      <c r="VEZ17" s="19"/>
      <c r="VFA17" s="19"/>
      <c r="VFB17" s="19"/>
      <c r="VFC17" s="19"/>
      <c r="VFD17" s="19"/>
      <c r="VFE17" s="19"/>
      <c r="VFF17" s="19"/>
      <c r="VFG17" s="19"/>
      <c r="VFH17" s="19"/>
      <c r="VFI17" s="19"/>
      <c r="VFJ17" s="19"/>
      <c r="VFK17" s="19"/>
      <c r="VFL17" s="19"/>
      <c r="VFM17" s="19"/>
      <c r="VFN17" s="19"/>
      <c r="VFO17" s="19"/>
      <c r="VFP17" s="19"/>
      <c r="VFQ17" s="19"/>
      <c r="VFR17" s="19"/>
      <c r="VFS17" s="19"/>
      <c r="VFT17" s="19"/>
      <c r="VFU17" s="19"/>
      <c r="VFV17" s="19"/>
      <c r="VFW17" s="19"/>
      <c r="VFX17" s="19"/>
      <c r="VFY17" s="19"/>
      <c r="VFZ17" s="19"/>
      <c r="VGA17" s="19"/>
      <c r="VGB17" s="19"/>
      <c r="VGC17" s="19"/>
      <c r="VGD17" s="19"/>
      <c r="VGE17" s="19"/>
      <c r="VGF17" s="19"/>
      <c r="VGG17" s="19"/>
      <c r="VGH17" s="19"/>
      <c r="VGI17" s="19"/>
      <c r="VGJ17" s="19"/>
      <c r="VGK17" s="19"/>
      <c r="VGL17" s="19"/>
      <c r="VGM17" s="19"/>
      <c r="VGN17" s="19"/>
      <c r="VGO17" s="19"/>
      <c r="VGP17" s="19"/>
      <c r="VGQ17" s="19"/>
      <c r="VGR17" s="19"/>
      <c r="VGS17" s="19"/>
      <c r="VGT17" s="19"/>
      <c r="VGU17" s="19"/>
      <c r="VGV17" s="19"/>
      <c r="VGW17" s="19"/>
      <c r="VGX17" s="19"/>
      <c r="VGY17" s="19"/>
      <c r="VGZ17" s="19"/>
      <c r="VHA17" s="19"/>
      <c r="VHB17" s="19"/>
      <c r="VHC17" s="19"/>
      <c r="VHD17" s="19"/>
      <c r="VHE17" s="19"/>
      <c r="VHF17" s="19"/>
      <c r="VHG17" s="19"/>
      <c r="VHH17" s="19"/>
      <c r="VHI17" s="19"/>
      <c r="VHJ17" s="19"/>
      <c r="VHK17" s="19"/>
      <c r="VHL17" s="19"/>
      <c r="VHM17" s="19"/>
      <c r="VHN17" s="19"/>
      <c r="VHO17" s="19"/>
      <c r="VHP17" s="19"/>
      <c r="VHQ17" s="19"/>
      <c r="VHR17" s="19"/>
      <c r="VHS17" s="19"/>
      <c r="VHT17" s="19"/>
      <c r="VHU17" s="19"/>
      <c r="VHV17" s="19"/>
      <c r="VHW17" s="19"/>
      <c r="VHX17" s="19"/>
      <c r="VHY17" s="19"/>
      <c r="VHZ17" s="19"/>
      <c r="VIA17" s="19"/>
      <c r="VIB17" s="19"/>
      <c r="VIC17" s="19"/>
      <c r="VID17" s="19"/>
      <c r="VIE17" s="19"/>
      <c r="VIF17" s="19"/>
      <c r="VIG17" s="19"/>
      <c r="VIH17" s="19"/>
      <c r="VII17" s="19"/>
      <c r="VIJ17" s="19"/>
      <c r="VIK17" s="19"/>
      <c r="VIL17" s="19"/>
      <c r="VIM17" s="19"/>
      <c r="VIN17" s="19"/>
      <c r="VIO17" s="19"/>
      <c r="VIP17" s="19"/>
      <c r="VIQ17" s="19"/>
      <c r="VIR17" s="19"/>
      <c r="VIS17" s="19"/>
      <c r="VIT17" s="19"/>
      <c r="VIU17" s="19"/>
      <c r="VIV17" s="19"/>
      <c r="VIW17" s="19"/>
      <c r="VIX17" s="19"/>
      <c r="VIY17" s="19"/>
      <c r="VIZ17" s="19"/>
      <c r="VJA17" s="19"/>
      <c r="VJB17" s="19"/>
      <c r="VJC17" s="19"/>
      <c r="VJD17" s="19"/>
      <c r="VJE17" s="19"/>
      <c r="VJF17" s="19"/>
      <c r="VJG17" s="19"/>
      <c r="VJH17" s="19"/>
      <c r="VJI17" s="19"/>
      <c r="VJJ17" s="19"/>
      <c r="VJK17" s="19"/>
      <c r="VJL17" s="19"/>
      <c r="VJM17" s="19"/>
      <c r="VJN17" s="19"/>
      <c r="VJO17" s="19"/>
      <c r="VJP17" s="19"/>
      <c r="VJQ17" s="19"/>
      <c r="VJR17" s="19"/>
      <c r="VJS17" s="19"/>
      <c r="VJT17" s="19"/>
      <c r="VJU17" s="19"/>
      <c r="VJV17" s="19"/>
      <c r="VJW17" s="19"/>
      <c r="VJX17" s="19"/>
      <c r="VJY17" s="19"/>
      <c r="VJZ17" s="19"/>
      <c r="VKA17" s="19"/>
      <c r="VKB17" s="19"/>
      <c r="VKC17" s="19"/>
      <c r="VKD17" s="19"/>
      <c r="VKE17" s="19"/>
      <c r="VKF17" s="19"/>
      <c r="VKG17" s="19"/>
      <c r="VKH17" s="19"/>
      <c r="VKI17" s="19"/>
      <c r="VKJ17" s="19"/>
      <c r="VKK17" s="19"/>
      <c r="VKL17" s="19"/>
      <c r="VKM17" s="19"/>
      <c r="VKN17" s="19"/>
      <c r="VKO17" s="19"/>
      <c r="VKP17" s="19"/>
      <c r="VKQ17" s="19"/>
      <c r="VKR17" s="19"/>
      <c r="VKS17" s="19"/>
      <c r="VKT17" s="19"/>
      <c r="VKU17" s="19"/>
      <c r="VKV17" s="19"/>
      <c r="VKW17" s="19"/>
      <c r="VKX17" s="19"/>
      <c r="VKY17" s="19"/>
      <c r="VKZ17" s="19"/>
      <c r="VLA17" s="19"/>
      <c r="VLB17" s="19"/>
      <c r="VLC17" s="19"/>
      <c r="VLD17" s="19"/>
      <c r="VLE17" s="19"/>
      <c r="VLF17" s="19"/>
      <c r="VLG17" s="19"/>
      <c r="VLH17" s="19"/>
      <c r="VLI17" s="19"/>
      <c r="VLJ17" s="19"/>
      <c r="VLK17" s="19"/>
      <c r="VLL17" s="19"/>
      <c r="VLM17" s="19"/>
      <c r="VLN17" s="19"/>
      <c r="VLO17" s="19"/>
      <c r="VLP17" s="19"/>
      <c r="VLQ17" s="19"/>
      <c r="VLR17" s="19"/>
      <c r="VLS17" s="19"/>
      <c r="VLT17" s="19"/>
      <c r="VLU17" s="19"/>
      <c r="VLV17" s="19"/>
      <c r="VLW17" s="19"/>
      <c r="VLX17" s="19"/>
      <c r="VLY17" s="19"/>
      <c r="VLZ17" s="19"/>
      <c r="VMA17" s="19"/>
      <c r="VMB17" s="19"/>
      <c r="VMC17" s="19"/>
      <c r="VMD17" s="19"/>
      <c r="VME17" s="19"/>
      <c r="VMF17" s="19"/>
      <c r="VMG17" s="19"/>
      <c r="VMH17" s="19"/>
      <c r="VMI17" s="19"/>
      <c r="VMJ17" s="19"/>
      <c r="VMK17" s="19"/>
      <c r="VML17" s="19"/>
      <c r="VMM17" s="19"/>
      <c r="VMN17" s="19"/>
      <c r="VMO17" s="19"/>
      <c r="VMP17" s="19"/>
      <c r="VMQ17" s="19"/>
      <c r="VMR17" s="19"/>
      <c r="VMS17" s="19"/>
      <c r="VMT17" s="19"/>
      <c r="VMU17" s="19"/>
      <c r="VMV17" s="19"/>
      <c r="VMW17" s="19"/>
      <c r="VMX17" s="19"/>
      <c r="VMY17" s="19"/>
      <c r="VMZ17" s="19"/>
      <c r="VNA17" s="19"/>
      <c r="VNB17" s="19"/>
      <c r="VNC17" s="19"/>
      <c r="VND17" s="19"/>
      <c r="VNE17" s="19"/>
      <c r="VNF17" s="19"/>
      <c r="VNG17" s="19"/>
      <c r="VNH17" s="19"/>
      <c r="VNI17" s="19"/>
      <c r="VNJ17" s="19"/>
      <c r="VNK17" s="19"/>
      <c r="VNL17" s="19"/>
      <c r="VNM17" s="19"/>
      <c r="VNN17" s="19"/>
      <c r="VNO17" s="19"/>
      <c r="VNP17" s="19"/>
      <c r="VNQ17" s="19"/>
      <c r="VNR17" s="19"/>
      <c r="VNS17" s="19"/>
      <c r="VNT17" s="19"/>
      <c r="VNU17" s="19"/>
      <c r="VNV17" s="19"/>
      <c r="VNW17" s="19"/>
      <c r="VNX17" s="19"/>
      <c r="VNY17" s="19"/>
      <c r="VNZ17" s="19"/>
      <c r="VOA17" s="19"/>
      <c r="VOB17" s="19"/>
      <c r="VOC17" s="19"/>
      <c r="VOD17" s="19"/>
      <c r="VOE17" s="19"/>
      <c r="VOF17" s="19"/>
      <c r="VOG17" s="19"/>
      <c r="VOH17" s="19"/>
      <c r="VOI17" s="19"/>
      <c r="VOJ17" s="19"/>
      <c r="VOK17" s="19"/>
      <c r="VOL17" s="19"/>
      <c r="VOM17" s="19"/>
      <c r="VON17" s="19"/>
      <c r="VOO17" s="19"/>
      <c r="VOP17" s="19"/>
      <c r="VOQ17" s="19"/>
      <c r="VOR17" s="19"/>
      <c r="VOS17" s="19"/>
      <c r="VOT17" s="19"/>
      <c r="VOU17" s="19"/>
      <c r="VOV17" s="19"/>
      <c r="VOW17" s="19"/>
      <c r="VOX17" s="19"/>
      <c r="VOY17" s="19"/>
      <c r="VOZ17" s="19"/>
      <c r="VPA17" s="19"/>
      <c r="VPB17" s="19"/>
      <c r="VPC17" s="19"/>
      <c r="VPD17" s="19"/>
      <c r="VPE17" s="19"/>
      <c r="VPF17" s="19"/>
      <c r="VPG17" s="19"/>
      <c r="VPH17" s="19"/>
      <c r="VPI17" s="19"/>
      <c r="VPJ17" s="19"/>
      <c r="VPK17" s="19"/>
      <c r="VPL17" s="19"/>
      <c r="VPM17" s="19"/>
      <c r="VPN17" s="19"/>
      <c r="VPO17" s="19"/>
      <c r="VPP17" s="19"/>
      <c r="VPQ17" s="19"/>
      <c r="VPR17" s="19"/>
      <c r="VPS17" s="19"/>
      <c r="VPT17" s="19"/>
      <c r="VPU17" s="19"/>
      <c r="VPV17" s="19"/>
      <c r="VPW17" s="19"/>
      <c r="VPX17" s="19"/>
      <c r="VPY17" s="19"/>
      <c r="VPZ17" s="19"/>
      <c r="VQA17" s="19"/>
      <c r="VQB17" s="19"/>
      <c r="VQC17" s="19"/>
      <c r="VQD17" s="19"/>
      <c r="VQE17" s="19"/>
      <c r="VQF17" s="19"/>
      <c r="VQG17" s="19"/>
      <c r="VQH17" s="19"/>
      <c r="VQI17" s="19"/>
      <c r="VQJ17" s="19"/>
      <c r="VQK17" s="19"/>
      <c r="VQL17" s="19"/>
      <c r="VQM17" s="19"/>
      <c r="VQN17" s="19"/>
      <c r="VQO17" s="19"/>
      <c r="VQP17" s="19"/>
      <c r="VQQ17" s="19"/>
      <c r="VQR17" s="19"/>
      <c r="VQS17" s="19"/>
      <c r="VQT17" s="19"/>
      <c r="VQU17" s="19"/>
      <c r="VQV17" s="19"/>
      <c r="VQW17" s="19"/>
      <c r="VQX17" s="19"/>
      <c r="VQY17" s="19"/>
      <c r="VQZ17" s="19"/>
      <c r="VRA17" s="19"/>
      <c r="VRB17" s="19"/>
      <c r="VRC17" s="19"/>
      <c r="VRD17" s="19"/>
      <c r="VRE17" s="19"/>
      <c r="VRF17" s="19"/>
      <c r="VRG17" s="19"/>
      <c r="VRH17" s="19"/>
      <c r="VRI17" s="19"/>
      <c r="VRJ17" s="19"/>
      <c r="VRK17" s="19"/>
      <c r="VRL17" s="19"/>
      <c r="VRM17" s="19"/>
      <c r="VRN17" s="19"/>
      <c r="VRO17" s="19"/>
      <c r="VRP17" s="19"/>
      <c r="VRQ17" s="19"/>
      <c r="VRR17" s="19"/>
      <c r="VRS17" s="19"/>
      <c r="VRT17" s="19"/>
      <c r="VRU17" s="19"/>
      <c r="VRV17" s="19"/>
      <c r="VRW17" s="19"/>
      <c r="VRX17" s="19"/>
      <c r="VRY17" s="19"/>
      <c r="VRZ17" s="19"/>
      <c r="VSA17" s="19"/>
      <c r="VSB17" s="19"/>
      <c r="VSC17" s="19"/>
      <c r="VSD17" s="19"/>
      <c r="VSE17" s="19"/>
      <c r="VSF17" s="19"/>
      <c r="VSG17" s="19"/>
      <c r="VSH17" s="19"/>
      <c r="VSI17" s="19"/>
      <c r="VSJ17" s="19"/>
      <c r="VSK17" s="19"/>
      <c r="VSL17" s="19"/>
      <c r="VSM17" s="19"/>
      <c r="VSN17" s="19"/>
      <c r="VSO17" s="19"/>
      <c r="VSP17" s="19"/>
      <c r="VSQ17" s="19"/>
      <c r="VSR17" s="19"/>
      <c r="VSS17" s="19"/>
      <c r="VST17" s="19"/>
      <c r="VSU17" s="19"/>
      <c r="VSV17" s="19"/>
      <c r="VSW17" s="19"/>
      <c r="VSX17" s="19"/>
      <c r="VSY17" s="19"/>
      <c r="VSZ17" s="19"/>
      <c r="VTA17" s="19"/>
      <c r="VTB17" s="19"/>
      <c r="VTC17" s="19"/>
      <c r="VTD17" s="19"/>
      <c r="VTE17" s="19"/>
      <c r="VTF17" s="19"/>
      <c r="VTG17" s="19"/>
      <c r="VTH17" s="19"/>
      <c r="VTI17" s="19"/>
      <c r="VTJ17" s="19"/>
      <c r="VTK17" s="19"/>
      <c r="VTL17" s="19"/>
      <c r="VTM17" s="19"/>
      <c r="VTN17" s="19"/>
      <c r="VTO17" s="19"/>
      <c r="VTP17" s="19"/>
      <c r="VTQ17" s="19"/>
      <c r="VTR17" s="19"/>
      <c r="VTS17" s="19"/>
      <c r="VTT17" s="19"/>
      <c r="VTU17" s="19"/>
      <c r="VTV17" s="19"/>
      <c r="VTW17" s="19"/>
      <c r="VTX17" s="19"/>
      <c r="VTY17" s="19"/>
      <c r="VTZ17" s="19"/>
      <c r="VUA17" s="19"/>
      <c r="VUB17" s="19"/>
      <c r="VUC17" s="19"/>
      <c r="VUD17" s="19"/>
      <c r="VUE17" s="19"/>
      <c r="VUF17" s="19"/>
      <c r="VUG17" s="19"/>
      <c r="VUH17" s="19"/>
      <c r="VUI17" s="19"/>
      <c r="VUJ17" s="19"/>
      <c r="VUK17" s="19"/>
      <c r="VUL17" s="19"/>
      <c r="VUM17" s="19"/>
      <c r="VUN17" s="19"/>
      <c r="VUO17" s="19"/>
      <c r="VUP17" s="19"/>
      <c r="VUQ17" s="19"/>
      <c r="VUR17" s="19"/>
      <c r="VUS17" s="19"/>
      <c r="VUT17" s="19"/>
      <c r="VUU17" s="19"/>
      <c r="VUV17" s="19"/>
      <c r="VUW17" s="19"/>
      <c r="VUX17" s="19"/>
      <c r="VUY17" s="19"/>
      <c r="VUZ17" s="19"/>
      <c r="VVA17" s="19"/>
      <c r="VVB17" s="19"/>
      <c r="VVC17" s="19"/>
      <c r="VVD17" s="19"/>
      <c r="VVE17" s="19"/>
      <c r="VVF17" s="19"/>
      <c r="VVG17" s="19"/>
      <c r="VVH17" s="19"/>
      <c r="VVI17" s="19"/>
      <c r="VVJ17" s="19"/>
      <c r="VVK17" s="19"/>
      <c r="VVL17" s="19"/>
      <c r="VVM17" s="19"/>
      <c r="VVN17" s="19"/>
      <c r="VVO17" s="19"/>
      <c r="VVP17" s="19"/>
      <c r="VVQ17" s="19"/>
      <c r="VVR17" s="19"/>
      <c r="VVS17" s="19"/>
      <c r="VVT17" s="19"/>
      <c r="VVU17" s="19"/>
      <c r="VVV17" s="19"/>
      <c r="VVW17" s="19"/>
      <c r="VVX17" s="19"/>
      <c r="VVY17" s="19"/>
      <c r="VVZ17" s="19"/>
      <c r="VWA17" s="19"/>
      <c r="VWB17" s="19"/>
      <c r="VWC17" s="19"/>
      <c r="VWD17" s="19"/>
      <c r="VWE17" s="19"/>
      <c r="VWF17" s="19"/>
      <c r="VWG17" s="19"/>
      <c r="VWH17" s="19"/>
      <c r="VWI17" s="19"/>
      <c r="VWJ17" s="19"/>
      <c r="VWK17" s="19"/>
      <c r="VWL17" s="19"/>
      <c r="VWM17" s="19"/>
      <c r="VWN17" s="19"/>
      <c r="VWO17" s="19"/>
      <c r="VWP17" s="19"/>
      <c r="VWQ17" s="19"/>
      <c r="VWR17" s="19"/>
      <c r="VWS17" s="19"/>
      <c r="VWT17" s="19"/>
      <c r="VWU17" s="19"/>
      <c r="VWV17" s="19"/>
      <c r="VWW17" s="19"/>
      <c r="VWX17" s="19"/>
      <c r="VWY17" s="19"/>
      <c r="VWZ17" s="19"/>
      <c r="VXA17" s="19"/>
      <c r="VXB17" s="19"/>
      <c r="VXC17" s="19"/>
      <c r="VXD17" s="19"/>
      <c r="VXE17" s="19"/>
      <c r="VXF17" s="19"/>
      <c r="VXG17" s="19"/>
      <c r="VXH17" s="19"/>
      <c r="VXI17" s="19"/>
      <c r="VXJ17" s="19"/>
      <c r="VXK17" s="19"/>
      <c r="VXL17" s="19"/>
      <c r="VXM17" s="19"/>
      <c r="VXN17" s="19"/>
      <c r="VXO17" s="19"/>
      <c r="VXP17" s="19"/>
      <c r="VXQ17" s="19"/>
      <c r="VXR17" s="19"/>
      <c r="VXS17" s="19"/>
      <c r="VXT17" s="19"/>
      <c r="VXU17" s="19"/>
      <c r="VXV17" s="19"/>
      <c r="VXW17" s="19"/>
      <c r="VXX17" s="19"/>
      <c r="VXY17" s="19"/>
      <c r="VXZ17" s="19"/>
      <c r="VYA17" s="19"/>
      <c r="VYB17" s="19"/>
      <c r="VYC17" s="19"/>
      <c r="VYD17" s="19"/>
      <c r="VYE17" s="19"/>
      <c r="VYF17" s="19"/>
      <c r="VYG17" s="19"/>
      <c r="VYH17" s="19"/>
      <c r="VYI17" s="19"/>
      <c r="VYJ17" s="19"/>
      <c r="VYK17" s="19"/>
      <c r="VYL17" s="19"/>
      <c r="VYM17" s="19"/>
      <c r="VYN17" s="19"/>
      <c r="VYO17" s="19"/>
      <c r="VYP17" s="19"/>
      <c r="VYQ17" s="19"/>
      <c r="VYR17" s="19"/>
      <c r="VYS17" s="19"/>
      <c r="VYT17" s="19"/>
      <c r="VYU17" s="19"/>
      <c r="VYV17" s="19"/>
      <c r="VYW17" s="19"/>
      <c r="VYX17" s="19"/>
      <c r="VYY17" s="19"/>
      <c r="VYZ17" s="19"/>
      <c r="VZA17" s="19"/>
      <c r="VZB17" s="19"/>
      <c r="VZC17" s="19"/>
      <c r="VZD17" s="19"/>
      <c r="VZE17" s="19"/>
      <c r="VZF17" s="19"/>
      <c r="VZG17" s="19"/>
      <c r="VZH17" s="19"/>
      <c r="VZI17" s="19"/>
      <c r="VZJ17" s="19"/>
      <c r="VZK17" s="19"/>
      <c r="VZL17" s="19"/>
      <c r="VZM17" s="19"/>
      <c r="VZN17" s="19"/>
      <c r="VZO17" s="19"/>
      <c r="VZP17" s="19"/>
      <c r="VZQ17" s="19"/>
      <c r="VZR17" s="19"/>
      <c r="VZS17" s="19"/>
      <c r="VZT17" s="19"/>
      <c r="VZU17" s="19"/>
      <c r="VZV17" s="19"/>
      <c r="VZW17" s="19"/>
      <c r="VZX17" s="19"/>
      <c r="VZY17" s="19"/>
      <c r="VZZ17" s="19"/>
      <c r="WAA17" s="19"/>
      <c r="WAB17" s="19"/>
      <c r="WAC17" s="19"/>
      <c r="WAD17" s="19"/>
      <c r="WAE17" s="19"/>
      <c r="WAF17" s="19"/>
      <c r="WAG17" s="19"/>
      <c r="WAH17" s="19"/>
      <c r="WAI17" s="19"/>
      <c r="WAJ17" s="19"/>
      <c r="WAK17" s="19"/>
      <c r="WAL17" s="19"/>
      <c r="WAM17" s="19"/>
      <c r="WAN17" s="19"/>
      <c r="WAO17" s="19"/>
      <c r="WAP17" s="19"/>
      <c r="WAQ17" s="19"/>
      <c r="WAR17" s="19"/>
      <c r="WAS17" s="19"/>
      <c r="WAT17" s="19"/>
      <c r="WAU17" s="19"/>
      <c r="WAV17" s="19"/>
      <c r="WAW17" s="19"/>
      <c r="WAX17" s="19"/>
      <c r="WAY17" s="19"/>
      <c r="WAZ17" s="19"/>
      <c r="WBA17" s="19"/>
      <c r="WBB17" s="19"/>
      <c r="WBC17" s="19"/>
      <c r="WBD17" s="19"/>
      <c r="WBE17" s="19"/>
      <c r="WBF17" s="19"/>
      <c r="WBG17" s="19"/>
      <c r="WBH17" s="19"/>
      <c r="WBI17" s="19"/>
      <c r="WBJ17" s="19"/>
      <c r="WBK17" s="19"/>
      <c r="WBL17" s="19"/>
      <c r="WBM17" s="19"/>
      <c r="WBN17" s="19"/>
      <c r="WBO17" s="19"/>
      <c r="WBP17" s="19"/>
      <c r="WBQ17" s="19"/>
      <c r="WBR17" s="19"/>
      <c r="WBS17" s="19"/>
      <c r="WBT17" s="19"/>
      <c r="WBU17" s="19"/>
      <c r="WBV17" s="19"/>
      <c r="WBW17" s="19"/>
      <c r="WBX17" s="19"/>
      <c r="WBY17" s="19"/>
      <c r="WBZ17" s="19"/>
      <c r="WCA17" s="19"/>
      <c r="WCB17" s="19"/>
      <c r="WCC17" s="19"/>
      <c r="WCD17" s="19"/>
      <c r="WCE17" s="19"/>
      <c r="WCF17" s="19"/>
      <c r="WCG17" s="19"/>
      <c r="WCH17" s="19"/>
      <c r="WCI17" s="19"/>
      <c r="WCJ17" s="19"/>
      <c r="WCK17" s="19"/>
      <c r="WCL17" s="19"/>
      <c r="WCM17" s="19"/>
      <c r="WCN17" s="19"/>
      <c r="WCO17" s="19"/>
      <c r="WCP17" s="19"/>
      <c r="WCQ17" s="19"/>
      <c r="WCR17" s="19"/>
      <c r="WCS17" s="19"/>
      <c r="WCT17" s="19"/>
      <c r="WCU17" s="19"/>
      <c r="WCV17" s="19"/>
      <c r="WCW17" s="19"/>
      <c r="WCX17" s="19"/>
      <c r="WCY17" s="19"/>
      <c r="WCZ17" s="19"/>
      <c r="WDA17" s="19"/>
      <c r="WDB17" s="19"/>
      <c r="WDC17" s="19"/>
      <c r="WDD17" s="19"/>
      <c r="WDE17" s="19"/>
      <c r="WDF17" s="19"/>
      <c r="WDG17" s="19"/>
      <c r="WDH17" s="19"/>
      <c r="WDI17" s="19"/>
      <c r="WDJ17" s="19"/>
      <c r="WDK17" s="19"/>
      <c r="WDL17" s="19"/>
      <c r="WDM17" s="19"/>
      <c r="WDN17" s="19"/>
      <c r="WDO17" s="19"/>
      <c r="WDP17" s="19"/>
      <c r="WDQ17" s="19"/>
      <c r="WDR17" s="19"/>
      <c r="WDS17" s="19"/>
      <c r="WDT17" s="19"/>
      <c r="WDU17" s="19"/>
      <c r="WDV17" s="19"/>
      <c r="WDW17" s="19"/>
      <c r="WDX17" s="19"/>
      <c r="WDY17" s="19"/>
      <c r="WDZ17" s="19"/>
      <c r="WEA17" s="19"/>
      <c r="WEB17" s="19"/>
      <c r="WEC17" s="19"/>
      <c r="WED17" s="19"/>
      <c r="WEE17" s="19"/>
      <c r="WEF17" s="19"/>
      <c r="WEG17" s="19"/>
      <c r="WEH17" s="19"/>
      <c r="WEI17" s="19"/>
      <c r="WEJ17" s="19"/>
      <c r="WEK17" s="19"/>
      <c r="WEL17" s="19"/>
      <c r="WEM17" s="19"/>
      <c r="WEN17" s="19"/>
      <c r="WEO17" s="19"/>
      <c r="WEP17" s="19"/>
      <c r="WEQ17" s="19"/>
      <c r="WER17" s="19"/>
      <c r="WES17" s="19"/>
      <c r="WET17" s="19"/>
      <c r="WEU17" s="19"/>
      <c r="WEV17" s="19"/>
      <c r="WEW17" s="19"/>
      <c r="WEX17" s="19"/>
      <c r="WEY17" s="19"/>
      <c r="WEZ17" s="19"/>
      <c r="WFA17" s="19"/>
      <c r="WFB17" s="19"/>
      <c r="WFC17" s="19"/>
      <c r="WFD17" s="19"/>
      <c r="WFE17" s="19"/>
      <c r="WFF17" s="19"/>
      <c r="WFG17" s="19"/>
      <c r="WFH17" s="19"/>
      <c r="WFI17" s="19"/>
      <c r="WFJ17" s="19"/>
      <c r="WFK17" s="19"/>
      <c r="WFL17" s="19"/>
      <c r="WFM17" s="19"/>
      <c r="WFN17" s="19"/>
      <c r="WFO17" s="19"/>
      <c r="WFP17" s="19"/>
      <c r="WFQ17" s="19"/>
      <c r="WFR17" s="19"/>
      <c r="WFS17" s="19"/>
      <c r="WFT17" s="19"/>
      <c r="WFU17" s="19"/>
      <c r="WFV17" s="19"/>
      <c r="WFW17" s="19"/>
      <c r="WFX17" s="19"/>
      <c r="WFY17" s="19"/>
      <c r="WFZ17" s="19"/>
      <c r="WGA17" s="19"/>
      <c r="WGB17" s="19"/>
      <c r="WGC17" s="19"/>
      <c r="WGD17" s="19"/>
      <c r="WGE17" s="19"/>
      <c r="WGF17" s="19"/>
      <c r="WGG17" s="19"/>
      <c r="WGH17" s="19"/>
      <c r="WGI17" s="19"/>
      <c r="WGJ17" s="19"/>
      <c r="WGK17" s="19"/>
      <c r="WGL17" s="19"/>
      <c r="WGM17" s="19"/>
      <c r="WGN17" s="19"/>
      <c r="WGO17" s="19"/>
      <c r="WGP17" s="19"/>
      <c r="WGQ17" s="19"/>
      <c r="WGR17" s="19"/>
      <c r="WGS17" s="19"/>
      <c r="WGT17" s="19"/>
      <c r="WGU17" s="19"/>
      <c r="WGV17" s="19"/>
      <c r="WGW17" s="19"/>
      <c r="WGX17" s="19"/>
      <c r="WGY17" s="19"/>
      <c r="WGZ17" s="19"/>
      <c r="WHA17" s="19"/>
      <c r="WHB17" s="19"/>
      <c r="WHC17" s="19"/>
      <c r="WHD17" s="19"/>
      <c r="WHE17" s="19"/>
      <c r="WHF17" s="19"/>
      <c r="WHG17" s="19"/>
      <c r="WHH17" s="19"/>
      <c r="WHI17" s="19"/>
      <c r="WHJ17" s="19"/>
      <c r="WHK17" s="19"/>
      <c r="WHL17" s="19"/>
      <c r="WHM17" s="19"/>
      <c r="WHN17" s="19"/>
      <c r="WHO17" s="19"/>
      <c r="WHP17" s="19"/>
      <c r="WHQ17" s="19"/>
      <c r="WHR17" s="19"/>
      <c r="WHS17" s="19"/>
      <c r="WHT17" s="19"/>
      <c r="WHU17" s="19"/>
      <c r="WHV17" s="19"/>
      <c r="WHW17" s="19"/>
      <c r="WHX17" s="19"/>
      <c r="WHY17" s="19"/>
      <c r="WHZ17" s="19"/>
      <c r="WIA17" s="19"/>
      <c r="WIB17" s="19"/>
      <c r="WIC17" s="19"/>
      <c r="WID17" s="19"/>
      <c r="WIE17" s="19"/>
      <c r="WIF17" s="19"/>
      <c r="WIG17" s="19"/>
      <c r="WIH17" s="19"/>
      <c r="WII17" s="19"/>
      <c r="WIJ17" s="19"/>
      <c r="WIK17" s="19"/>
      <c r="WIL17" s="19"/>
      <c r="WIM17" s="19"/>
      <c r="WIN17" s="19"/>
      <c r="WIO17" s="19"/>
      <c r="WIP17" s="19"/>
      <c r="WIQ17" s="19"/>
      <c r="WIR17" s="19"/>
      <c r="WIS17" s="19"/>
      <c r="WIT17" s="19"/>
      <c r="WIU17" s="19"/>
      <c r="WIV17" s="19"/>
      <c r="WIW17" s="19"/>
      <c r="WIX17" s="19"/>
      <c r="WIY17" s="19"/>
      <c r="WIZ17" s="19"/>
      <c r="WJA17" s="19"/>
      <c r="WJB17" s="19"/>
      <c r="WJC17" s="19"/>
      <c r="WJD17" s="19"/>
      <c r="WJE17" s="19"/>
      <c r="WJF17" s="19"/>
      <c r="WJG17" s="19"/>
      <c r="WJH17" s="19"/>
      <c r="WJI17" s="19"/>
      <c r="WJJ17" s="19"/>
      <c r="WJK17" s="19"/>
      <c r="WJL17" s="19"/>
      <c r="WJM17" s="19"/>
      <c r="WJN17" s="19"/>
      <c r="WJO17" s="19"/>
      <c r="WJP17" s="19"/>
      <c r="WJQ17" s="19"/>
      <c r="WJR17" s="19"/>
      <c r="WJS17" s="19"/>
      <c r="WJT17" s="19"/>
      <c r="WJU17" s="19"/>
      <c r="WJV17" s="19"/>
      <c r="WJW17" s="19"/>
      <c r="WJX17" s="19"/>
      <c r="WJY17" s="19"/>
      <c r="WJZ17" s="19"/>
      <c r="WKA17" s="19"/>
      <c r="WKB17" s="19"/>
      <c r="WKC17" s="19"/>
      <c r="WKD17" s="19"/>
      <c r="WKE17" s="19"/>
      <c r="WKF17" s="19"/>
      <c r="WKG17" s="19"/>
      <c r="WKH17" s="19"/>
      <c r="WKI17" s="19"/>
      <c r="WKJ17" s="19"/>
      <c r="WKK17" s="19"/>
      <c r="WKL17" s="19"/>
      <c r="WKM17" s="19"/>
      <c r="WKN17" s="19"/>
      <c r="WKO17" s="19"/>
      <c r="WKP17" s="19"/>
      <c r="WKQ17" s="19"/>
      <c r="WKR17" s="19"/>
      <c r="WKS17" s="19"/>
      <c r="WKT17" s="19"/>
      <c r="WKU17" s="19"/>
      <c r="WKV17" s="19"/>
      <c r="WKW17" s="19"/>
      <c r="WKX17" s="19"/>
      <c r="WKY17" s="19"/>
      <c r="WKZ17" s="19"/>
      <c r="WLA17" s="19"/>
      <c r="WLB17" s="19"/>
      <c r="WLC17" s="19"/>
      <c r="WLD17" s="19"/>
      <c r="WLE17" s="19"/>
      <c r="WLF17" s="19"/>
      <c r="WLG17" s="19"/>
      <c r="WLH17" s="19"/>
      <c r="WLI17" s="19"/>
      <c r="WLJ17" s="19"/>
      <c r="WLK17" s="19"/>
      <c r="WLL17" s="19"/>
      <c r="WLM17" s="19"/>
      <c r="WLN17" s="19"/>
      <c r="WLO17" s="19"/>
      <c r="WLP17" s="19"/>
      <c r="WLQ17" s="19"/>
      <c r="WLR17" s="19"/>
      <c r="WLS17" s="19"/>
      <c r="WLT17" s="19"/>
      <c r="WLU17" s="19"/>
      <c r="WLV17" s="19"/>
      <c r="WLW17" s="19"/>
      <c r="WLX17" s="19"/>
      <c r="WLY17" s="19"/>
      <c r="WLZ17" s="19"/>
      <c r="WMA17" s="19"/>
      <c r="WMB17" s="19"/>
      <c r="WMC17" s="19"/>
      <c r="WMD17" s="19"/>
      <c r="WME17" s="19"/>
      <c r="WMF17" s="19"/>
      <c r="WMG17" s="19"/>
      <c r="WMH17" s="19"/>
      <c r="WMI17" s="19"/>
      <c r="WMJ17" s="19"/>
      <c r="WMK17" s="19"/>
      <c r="WML17" s="19"/>
      <c r="WMM17" s="19"/>
      <c r="WMN17" s="19"/>
      <c r="WMO17" s="19"/>
      <c r="WMP17" s="19"/>
      <c r="WMQ17" s="19"/>
      <c r="WMR17" s="19"/>
      <c r="WMS17" s="19"/>
      <c r="WMT17" s="19"/>
      <c r="WMU17" s="19"/>
      <c r="WMV17" s="19"/>
      <c r="WMW17" s="19"/>
      <c r="WMX17" s="19"/>
      <c r="WMY17" s="19"/>
      <c r="WMZ17" s="19"/>
      <c r="WNA17" s="19"/>
      <c r="WNB17" s="19"/>
      <c r="WNC17" s="19"/>
      <c r="WND17" s="19"/>
      <c r="WNE17" s="19"/>
      <c r="WNF17" s="19"/>
      <c r="WNG17" s="19"/>
      <c r="WNH17" s="19"/>
      <c r="WNI17" s="19"/>
      <c r="WNJ17" s="19"/>
      <c r="WNK17" s="19"/>
      <c r="WNL17" s="19"/>
      <c r="WNM17" s="19"/>
      <c r="WNN17" s="19"/>
      <c r="WNO17" s="19"/>
      <c r="WNP17" s="19"/>
      <c r="WNQ17" s="19"/>
      <c r="WNR17" s="19"/>
      <c r="WNS17" s="19"/>
      <c r="WNT17" s="19"/>
      <c r="WNU17" s="19"/>
      <c r="WNV17" s="19"/>
      <c r="WNW17" s="19"/>
      <c r="WNX17" s="19"/>
      <c r="WNY17" s="19"/>
      <c r="WNZ17" s="19"/>
      <c r="WOA17" s="19"/>
      <c r="WOB17" s="19"/>
      <c r="WOC17" s="19"/>
      <c r="WOD17" s="19"/>
      <c r="WOE17" s="19"/>
      <c r="WOF17" s="19"/>
      <c r="WOG17" s="19"/>
      <c r="WOH17" s="19"/>
      <c r="WOI17" s="19"/>
      <c r="WOJ17" s="19"/>
      <c r="WOK17" s="19"/>
      <c r="WOL17" s="19"/>
      <c r="WOM17" s="19"/>
      <c r="WON17" s="19"/>
      <c r="WOO17" s="19"/>
      <c r="WOP17" s="19"/>
      <c r="WOQ17" s="19"/>
      <c r="WOR17" s="19"/>
      <c r="WOS17" s="19"/>
      <c r="WOT17" s="19"/>
      <c r="WOU17" s="19"/>
      <c r="WOV17" s="19"/>
      <c r="WOW17" s="19"/>
      <c r="WOX17" s="19"/>
      <c r="WOY17" s="19"/>
      <c r="WOZ17" s="19"/>
      <c r="WPA17" s="19"/>
      <c r="WPB17" s="19"/>
      <c r="WPC17" s="19"/>
      <c r="WPD17" s="19"/>
      <c r="WPE17" s="19"/>
      <c r="WPF17" s="19"/>
      <c r="WPG17" s="19"/>
      <c r="WPH17" s="19"/>
      <c r="WPI17" s="19"/>
      <c r="WPJ17" s="19"/>
      <c r="WPK17" s="19"/>
      <c r="WPL17" s="19"/>
      <c r="WPM17" s="19"/>
      <c r="WPN17" s="19"/>
      <c r="WPO17" s="19"/>
      <c r="WPP17" s="19"/>
      <c r="WPQ17" s="19"/>
      <c r="WPR17" s="19"/>
      <c r="WPS17" s="19"/>
      <c r="WPT17" s="19"/>
      <c r="WPU17" s="19"/>
      <c r="WPV17" s="19"/>
      <c r="WPW17" s="19"/>
      <c r="WPX17" s="19"/>
      <c r="WPY17" s="19"/>
      <c r="WPZ17" s="19"/>
      <c r="WQA17" s="19"/>
      <c r="WQB17" s="19"/>
      <c r="WQC17" s="19"/>
      <c r="WQD17" s="19"/>
      <c r="WQE17" s="19"/>
      <c r="WQF17" s="19"/>
      <c r="WQG17" s="19"/>
      <c r="WQH17" s="19"/>
      <c r="WQI17" s="19"/>
      <c r="WQJ17" s="19"/>
      <c r="WQK17" s="19"/>
      <c r="WQL17" s="19"/>
      <c r="WQM17" s="19"/>
      <c r="WQN17" s="19"/>
      <c r="WQO17" s="19"/>
      <c r="WQP17" s="19"/>
      <c r="WQQ17" s="19"/>
      <c r="WQR17" s="19"/>
      <c r="WQS17" s="19"/>
      <c r="WQT17" s="19"/>
      <c r="WQU17" s="19"/>
      <c r="WQV17" s="19"/>
      <c r="WQW17" s="19"/>
      <c r="WQX17" s="19"/>
      <c r="WQY17" s="19"/>
      <c r="WQZ17" s="19"/>
      <c r="WRA17" s="19"/>
      <c r="WRB17" s="19"/>
      <c r="WRC17" s="19"/>
      <c r="WRD17" s="19"/>
      <c r="WRE17" s="19"/>
      <c r="WRF17" s="19"/>
      <c r="WRG17" s="19"/>
      <c r="WRH17" s="19"/>
      <c r="WRI17" s="19"/>
      <c r="WRJ17" s="19"/>
      <c r="WRK17" s="19"/>
      <c r="WRL17" s="19"/>
      <c r="WRM17" s="19"/>
      <c r="WRN17" s="19"/>
      <c r="WRO17" s="19"/>
      <c r="WRP17" s="19"/>
      <c r="WRQ17" s="19"/>
      <c r="WRR17" s="19"/>
      <c r="WRS17" s="19"/>
      <c r="WRT17" s="19"/>
      <c r="WRU17" s="19"/>
      <c r="WRV17" s="19"/>
      <c r="WRW17" s="19"/>
      <c r="WRX17" s="19"/>
      <c r="WRY17" s="19"/>
      <c r="WRZ17" s="19"/>
      <c r="WSA17" s="19"/>
      <c r="WSB17" s="19"/>
      <c r="WSC17" s="19"/>
      <c r="WSD17" s="19"/>
      <c r="WSE17" s="19"/>
      <c r="WSF17" s="19"/>
      <c r="WSG17" s="19"/>
      <c r="WSH17" s="19"/>
      <c r="WSI17" s="19"/>
      <c r="WSJ17" s="19"/>
      <c r="WSK17" s="19"/>
      <c r="WSL17" s="19"/>
      <c r="WSM17" s="19"/>
      <c r="WSN17" s="19"/>
      <c r="WSO17" s="19"/>
      <c r="WSP17" s="19"/>
      <c r="WSQ17" s="19"/>
      <c r="WSR17" s="19"/>
      <c r="WSS17" s="19"/>
      <c r="WST17" s="19"/>
      <c r="WSU17" s="19"/>
      <c r="WSV17" s="19"/>
      <c r="WSW17" s="19"/>
      <c r="WSX17" s="19"/>
      <c r="WSY17" s="19"/>
      <c r="WSZ17" s="19"/>
      <c r="WTA17" s="19"/>
      <c r="WTB17" s="19"/>
      <c r="WTC17" s="19"/>
      <c r="WTD17" s="19"/>
      <c r="WTE17" s="19"/>
      <c r="WTF17" s="19"/>
      <c r="WTG17" s="19"/>
      <c r="WTH17" s="19"/>
      <c r="WTI17" s="19"/>
      <c r="WTJ17" s="19"/>
      <c r="WTK17" s="19"/>
      <c r="WTL17" s="19"/>
      <c r="WTM17" s="19"/>
      <c r="WTN17" s="19"/>
      <c r="WTO17" s="19"/>
      <c r="WTP17" s="19"/>
      <c r="WTQ17" s="19"/>
      <c r="WTR17" s="19"/>
      <c r="WTS17" s="19"/>
      <c r="WTT17" s="19"/>
      <c r="WTU17" s="19"/>
      <c r="WTV17" s="19"/>
      <c r="WTW17" s="19"/>
      <c r="WTX17" s="19"/>
      <c r="WTY17" s="19"/>
      <c r="WTZ17" s="19"/>
      <c r="WUA17" s="19"/>
      <c r="WUB17" s="19"/>
      <c r="WUC17" s="19"/>
      <c r="WUD17" s="19"/>
      <c r="WUE17" s="19"/>
      <c r="WUF17" s="19"/>
      <c r="WUG17" s="19"/>
      <c r="WUH17" s="19"/>
      <c r="WUI17" s="19"/>
      <c r="WUJ17" s="19"/>
      <c r="WUK17" s="19"/>
      <c r="WUL17" s="19"/>
      <c r="WUM17" s="19"/>
      <c r="WUN17" s="19"/>
      <c r="WUO17" s="19"/>
      <c r="WUP17" s="19"/>
      <c r="WUQ17" s="19"/>
      <c r="WUR17" s="19"/>
      <c r="WUS17" s="19"/>
      <c r="WUT17" s="19"/>
      <c r="WUU17" s="19"/>
      <c r="WUV17" s="19"/>
      <c r="WUW17" s="19"/>
      <c r="WUX17" s="19"/>
      <c r="WUY17" s="19"/>
      <c r="WUZ17" s="19"/>
      <c r="WVA17" s="19"/>
      <c r="WVB17" s="19"/>
      <c r="WVC17" s="19"/>
      <c r="WVD17" s="19"/>
      <c r="WVE17" s="19"/>
      <c r="WVF17" s="19"/>
      <c r="WVG17" s="19"/>
      <c r="WVH17" s="19"/>
      <c r="WVI17" s="19"/>
      <c r="WVJ17" s="19"/>
      <c r="WVK17" s="19"/>
      <c r="WVL17" s="19"/>
      <c r="WVM17" s="19"/>
      <c r="WVN17" s="19"/>
      <c r="WVO17" s="19"/>
      <c r="WVP17" s="19"/>
      <c r="WVQ17" s="19"/>
      <c r="WVR17" s="19"/>
      <c r="WVS17" s="19"/>
      <c r="WVT17" s="19"/>
      <c r="WVU17" s="19"/>
      <c r="WVV17" s="19"/>
      <c r="WVW17" s="19"/>
      <c r="WVX17" s="19"/>
      <c r="WVY17" s="19"/>
      <c r="WVZ17" s="19"/>
      <c r="WWA17" s="19"/>
      <c r="WWB17" s="19"/>
      <c r="WWC17" s="19"/>
      <c r="WWD17" s="19"/>
      <c r="WWE17" s="19"/>
      <c r="WWF17" s="19"/>
      <c r="WWG17" s="19"/>
      <c r="WWH17" s="19"/>
      <c r="WWI17" s="19"/>
      <c r="WWJ17" s="19"/>
      <c r="WWK17" s="19"/>
      <c r="WWL17" s="19"/>
      <c r="WWM17" s="19"/>
      <c r="WWN17" s="19"/>
      <c r="WWO17" s="19"/>
      <c r="WWP17" s="19"/>
      <c r="WWQ17" s="19"/>
      <c r="WWR17" s="19"/>
      <c r="WWS17" s="19"/>
      <c r="WWT17" s="19"/>
      <c r="WWU17" s="19"/>
      <c r="WWV17" s="19"/>
      <c r="WWW17" s="19"/>
      <c r="WWX17" s="19"/>
      <c r="WWY17" s="19"/>
      <c r="WWZ17" s="19"/>
      <c r="WXA17" s="19"/>
      <c r="WXB17" s="19"/>
      <c r="WXC17" s="19"/>
      <c r="WXD17" s="19"/>
      <c r="WXE17" s="19"/>
      <c r="WXF17" s="19"/>
      <c r="WXG17" s="19"/>
      <c r="WXH17" s="19"/>
      <c r="WXI17" s="19"/>
      <c r="WXJ17" s="19"/>
      <c r="WXK17" s="19"/>
      <c r="WXL17" s="19"/>
      <c r="WXM17" s="19"/>
      <c r="WXN17" s="19"/>
      <c r="WXO17" s="19"/>
      <c r="WXP17" s="19"/>
      <c r="WXQ17" s="19"/>
      <c r="WXR17" s="19"/>
      <c r="WXS17" s="19"/>
      <c r="WXT17" s="19"/>
      <c r="WXU17" s="19"/>
      <c r="WXV17" s="19"/>
      <c r="WXW17" s="19"/>
      <c r="WXX17" s="19"/>
      <c r="WXY17" s="19"/>
      <c r="WXZ17" s="19"/>
      <c r="WYA17" s="19"/>
      <c r="WYB17" s="19"/>
      <c r="WYC17" s="19"/>
      <c r="WYD17" s="19"/>
      <c r="WYE17" s="19"/>
      <c r="WYF17" s="19"/>
      <c r="WYG17" s="19"/>
      <c r="WYH17" s="19"/>
      <c r="WYI17" s="19"/>
      <c r="WYJ17" s="19"/>
      <c r="WYK17" s="19"/>
      <c r="WYL17" s="19"/>
      <c r="WYM17" s="19"/>
      <c r="WYN17" s="19"/>
      <c r="WYO17" s="19"/>
      <c r="WYP17" s="19"/>
      <c r="WYQ17" s="19"/>
      <c r="WYR17" s="19"/>
      <c r="WYS17" s="19"/>
      <c r="WYT17" s="19"/>
      <c r="WYU17" s="19"/>
      <c r="WYV17" s="19"/>
      <c r="WYW17" s="19"/>
      <c r="WYX17" s="19"/>
      <c r="WYY17" s="19"/>
      <c r="WYZ17" s="19"/>
      <c r="WZA17" s="19"/>
      <c r="WZB17" s="19"/>
      <c r="WZC17" s="19"/>
      <c r="WZD17" s="19"/>
      <c r="WZE17" s="19"/>
      <c r="WZF17" s="19"/>
      <c r="WZG17" s="19"/>
      <c r="WZH17" s="19"/>
      <c r="WZI17" s="19"/>
      <c r="WZJ17" s="19"/>
      <c r="WZK17" s="19"/>
      <c r="WZL17" s="19"/>
      <c r="WZM17" s="19"/>
      <c r="WZN17" s="19"/>
      <c r="WZO17" s="19"/>
      <c r="WZP17" s="19"/>
      <c r="WZQ17" s="19"/>
      <c r="WZR17" s="19"/>
      <c r="WZS17" s="19"/>
      <c r="WZT17" s="19"/>
      <c r="WZU17" s="19"/>
      <c r="WZV17" s="19"/>
      <c r="WZW17" s="19"/>
      <c r="WZX17" s="19"/>
      <c r="WZY17" s="19"/>
      <c r="WZZ17" s="19"/>
      <c r="XAA17" s="19"/>
      <c r="XAB17" s="19"/>
      <c r="XAC17" s="19"/>
      <c r="XAD17" s="19"/>
      <c r="XAE17" s="19"/>
      <c r="XAF17" s="19"/>
      <c r="XAG17" s="19"/>
      <c r="XAH17" s="19"/>
      <c r="XAI17" s="19"/>
      <c r="XAJ17" s="19"/>
      <c r="XAK17" s="19"/>
      <c r="XAL17" s="19"/>
      <c r="XAM17" s="19"/>
      <c r="XAN17" s="19"/>
      <c r="XAO17" s="19"/>
      <c r="XAP17" s="19"/>
      <c r="XAQ17" s="19"/>
      <c r="XAR17" s="19"/>
      <c r="XAS17" s="19"/>
      <c r="XAT17" s="19"/>
      <c r="XAU17" s="19"/>
      <c r="XAV17" s="19"/>
      <c r="XAW17" s="19"/>
      <c r="XAX17" s="19"/>
      <c r="XAY17" s="19"/>
      <c r="XAZ17" s="19"/>
      <c r="XBA17" s="19"/>
      <c r="XBB17" s="19"/>
      <c r="XBC17" s="19"/>
      <c r="XBD17" s="19"/>
      <c r="XBE17" s="19"/>
      <c r="XBF17" s="19"/>
      <c r="XBG17" s="19"/>
      <c r="XBH17" s="19"/>
      <c r="XBI17" s="19"/>
      <c r="XBJ17" s="19"/>
      <c r="XBK17" s="19"/>
      <c r="XBL17" s="19"/>
      <c r="XBM17" s="19"/>
      <c r="XBN17" s="19"/>
      <c r="XBO17" s="19"/>
      <c r="XBP17" s="19"/>
      <c r="XBQ17" s="19"/>
      <c r="XBR17" s="19"/>
      <c r="XBS17" s="19"/>
      <c r="XBT17" s="19"/>
      <c r="XBU17" s="19"/>
      <c r="XBV17" s="19"/>
      <c r="XBW17" s="19"/>
      <c r="XBX17" s="19"/>
      <c r="XBY17" s="19"/>
      <c r="XBZ17" s="19"/>
      <c r="XCA17" s="19"/>
      <c r="XCB17" s="19"/>
      <c r="XCC17" s="19"/>
      <c r="XCD17" s="19"/>
      <c r="XCE17" s="19"/>
      <c r="XCF17" s="19"/>
      <c r="XCG17" s="19"/>
      <c r="XCH17" s="19"/>
      <c r="XCI17" s="19"/>
      <c r="XCJ17" s="19"/>
      <c r="XCK17" s="19"/>
      <c r="XCL17" s="19"/>
      <c r="XCM17" s="19"/>
      <c r="XCN17" s="19"/>
      <c r="XCO17" s="19"/>
      <c r="XCP17" s="19"/>
      <c r="XCQ17" s="19"/>
      <c r="XCR17" s="19"/>
      <c r="XCS17" s="19"/>
      <c r="XCT17" s="19"/>
      <c r="XCU17" s="19"/>
      <c r="XCV17" s="19"/>
      <c r="XCW17" s="19"/>
      <c r="XCX17" s="19"/>
      <c r="XCY17" s="19"/>
      <c r="XCZ17" s="19"/>
      <c r="XDA17" s="19"/>
      <c r="XDB17" s="19"/>
      <c r="XDC17" s="19"/>
      <c r="XDD17" s="19"/>
      <c r="XDE17" s="19"/>
      <c r="XDF17" s="19"/>
      <c r="XDG17" s="19"/>
      <c r="XDH17" s="19"/>
      <c r="XDI17" s="19"/>
      <c r="XDJ17" s="19"/>
      <c r="XDK17" s="19"/>
      <c r="XDL17" s="19"/>
      <c r="XDM17" s="19"/>
      <c r="XDN17" s="19"/>
      <c r="XDO17" s="19"/>
      <c r="XDP17" s="19"/>
      <c r="XDQ17" s="19"/>
      <c r="XDR17" s="19"/>
      <c r="XDS17" s="19"/>
      <c r="XDT17" s="19"/>
      <c r="XDU17" s="19"/>
      <c r="XDV17" s="19"/>
      <c r="XDW17" s="19"/>
      <c r="XDX17" s="19"/>
      <c r="XDY17" s="19"/>
      <c r="XDZ17" s="19"/>
      <c r="XEA17" s="19"/>
      <c r="XEB17" s="19"/>
      <c r="XEC17" s="19"/>
      <c r="XED17" s="19"/>
      <c r="XEE17" s="19"/>
      <c r="XEF17" s="19"/>
      <c r="XEG17" s="19"/>
      <c r="XEH17" s="19"/>
      <c r="XEI17" s="19"/>
      <c r="XEJ17" s="19"/>
      <c r="XEK17" s="19"/>
      <c r="XEL17" s="19"/>
      <c r="XEM17" s="19"/>
      <c r="XEN17" s="19"/>
      <c r="XEO17" s="19"/>
      <c r="XEP17" s="19"/>
      <c r="XEQ17" s="19"/>
      <c r="XER17" s="19"/>
      <c r="XES17" s="19"/>
      <c r="XET17" s="19"/>
      <c r="XEU17" s="19"/>
      <c r="XEV17" s="19"/>
      <c r="XEW17" s="19"/>
      <c r="XEX17" s="19"/>
      <c r="XEY17" s="19"/>
      <c r="XEZ17" s="19"/>
      <c r="XFA17" s="19"/>
      <c r="XFB17" s="19"/>
      <c r="XFC17" s="19"/>
      <c r="XFD17" s="19"/>
    </row>
    <row r="18" spans="1:16384" ht="12" customHeight="1" x14ac:dyDescent="0.25">
      <c r="B18" s="372" t="s">
        <v>14</v>
      </c>
      <c r="C18" s="373"/>
      <c r="D18" s="373"/>
      <c r="E18" s="373"/>
      <c r="F18" s="373"/>
      <c r="G18" s="373"/>
      <c r="H18" s="373"/>
      <c r="I18" s="373"/>
    </row>
    <row r="19" spans="1:16384" ht="6.75" customHeight="1" x14ac:dyDescent="0.25"/>
    <row r="20" spans="1:16384" ht="15.75" x14ac:dyDescent="0.25">
      <c r="B20" s="17" t="s">
        <v>15</v>
      </c>
    </row>
    <row r="21" spans="1:16384" ht="26.25" customHeight="1" x14ac:dyDescent="0.25">
      <c r="B21" s="366" t="s">
        <v>16</v>
      </c>
      <c r="C21" s="367"/>
      <c r="D21" s="367"/>
      <c r="E21" s="367"/>
      <c r="F21" s="367"/>
      <c r="G21" s="367"/>
      <c r="H21" s="367"/>
      <c r="I21" s="367"/>
    </row>
    <row r="22" spans="1:16384" ht="26.25" customHeight="1" x14ac:dyDescent="0.25">
      <c r="B22" s="366" t="s">
        <v>17</v>
      </c>
      <c r="C22" s="367"/>
      <c r="D22" s="367"/>
      <c r="E22" s="367"/>
      <c r="F22" s="367"/>
      <c r="G22" s="367"/>
      <c r="H22" s="367"/>
      <c r="I22" s="367"/>
    </row>
    <row r="23" spans="1:16384" ht="27" customHeight="1" x14ac:dyDescent="0.25">
      <c r="B23" s="369" t="s">
        <v>18</v>
      </c>
      <c r="C23" s="370"/>
      <c r="D23" s="370"/>
      <c r="E23" s="370"/>
      <c r="F23" s="370"/>
      <c r="G23" s="370"/>
      <c r="H23" s="370"/>
      <c r="I23" s="370"/>
    </row>
    <row r="24" spans="1:16384" ht="47.25" customHeight="1" x14ac:dyDescent="0.25">
      <c r="B24" s="366" t="s">
        <v>19</v>
      </c>
      <c r="C24" s="367"/>
      <c r="D24" s="367"/>
      <c r="E24" s="367"/>
      <c r="F24" s="367"/>
      <c r="G24" s="367"/>
      <c r="H24" s="367"/>
      <c r="I24" s="367"/>
    </row>
    <row r="25" spans="1:16384" ht="24" customHeight="1" x14ac:dyDescent="0.25">
      <c r="B25" s="366" t="s">
        <v>20</v>
      </c>
      <c r="C25" s="367"/>
      <c r="D25" s="367"/>
      <c r="E25" s="367"/>
      <c r="F25" s="367"/>
      <c r="G25" s="367"/>
      <c r="H25" s="367"/>
      <c r="I25" s="367"/>
    </row>
    <row r="26" spans="1:16384" ht="34.5" customHeight="1" x14ac:dyDescent="0.25">
      <c r="B26" s="366" t="s">
        <v>21</v>
      </c>
      <c r="C26" s="367"/>
      <c r="D26" s="367"/>
      <c r="E26" s="367"/>
      <c r="F26" s="367"/>
      <c r="G26" s="367"/>
      <c r="H26" s="367"/>
      <c r="I26" s="367"/>
    </row>
    <row r="27" spans="1:16384" ht="8.25" customHeight="1" x14ac:dyDescent="0.25">
      <c r="B27" s="26"/>
      <c r="C27" s="20"/>
      <c r="D27" s="20"/>
      <c r="E27" s="20"/>
      <c r="F27" s="20"/>
      <c r="G27" s="20"/>
      <c r="H27" s="20"/>
      <c r="I27" s="20"/>
    </row>
    <row r="28" spans="1:16384" ht="12.75" customHeight="1" x14ac:dyDescent="0.25">
      <c r="A28" s="19"/>
      <c r="B28" s="371" t="s">
        <v>22</v>
      </c>
      <c r="C28" s="371"/>
      <c r="D28" s="371"/>
      <c r="E28" s="371"/>
      <c r="F28" s="371"/>
      <c r="G28" s="371"/>
      <c r="H28" s="371"/>
      <c r="I28" s="371"/>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9"/>
      <c r="SS28" s="19"/>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9"/>
      <c r="ACJ28" s="19"/>
      <c r="ACK28" s="19"/>
      <c r="ACL28" s="19"/>
      <c r="ACM28" s="19"/>
      <c r="ACN28" s="19"/>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9"/>
      <c r="AMF28" s="19"/>
      <c r="AMG28" s="19"/>
      <c r="AMH28" s="19"/>
      <c r="AMI28" s="19"/>
      <c r="AMJ28" s="19"/>
      <c r="AMK28" s="19"/>
      <c r="AML28" s="19"/>
      <c r="AMM28" s="19"/>
      <c r="AMN28" s="19"/>
      <c r="AMO28" s="19"/>
      <c r="AMP28" s="19"/>
      <c r="AMQ28" s="19"/>
      <c r="AMR28" s="19"/>
      <c r="AMS28" s="19"/>
      <c r="AMT28" s="19"/>
      <c r="AMU28" s="19"/>
      <c r="AMV28" s="19"/>
      <c r="AMW28" s="19"/>
      <c r="AMX28" s="19"/>
      <c r="AMY28" s="19"/>
      <c r="AMZ28" s="19"/>
      <c r="ANA28" s="19"/>
      <c r="ANB28" s="19"/>
      <c r="ANC28" s="19"/>
      <c r="AND28" s="19"/>
      <c r="ANE28" s="19"/>
      <c r="ANF28" s="19"/>
      <c r="ANG28" s="19"/>
      <c r="ANH28" s="19"/>
      <c r="ANI28" s="19"/>
      <c r="ANJ28" s="19"/>
      <c r="ANK28" s="19"/>
      <c r="ANL28" s="19"/>
      <c r="ANM28" s="19"/>
      <c r="ANN28" s="19"/>
      <c r="ANO28" s="19"/>
      <c r="ANP28" s="19"/>
      <c r="ANQ28" s="19"/>
      <c r="ANR28" s="19"/>
      <c r="ANS28" s="19"/>
      <c r="ANT28" s="19"/>
      <c r="ANU28" s="19"/>
      <c r="ANV28" s="19"/>
      <c r="ANW28" s="19"/>
      <c r="ANX28" s="19"/>
      <c r="ANY28" s="19"/>
      <c r="ANZ28" s="19"/>
      <c r="AOA28" s="19"/>
      <c r="AOB28" s="19"/>
      <c r="AOC28" s="19"/>
      <c r="AOD28" s="19"/>
      <c r="AOE28" s="19"/>
      <c r="AOF28" s="19"/>
      <c r="AOG28" s="19"/>
      <c r="AOH28" s="19"/>
      <c r="AOI28" s="19"/>
      <c r="AOJ28" s="19"/>
      <c r="AOK28" s="19"/>
      <c r="AOL28" s="19"/>
      <c r="AOM28" s="19"/>
      <c r="AON28" s="19"/>
      <c r="AOO28" s="19"/>
      <c r="AOP28" s="19"/>
      <c r="AOQ28" s="19"/>
      <c r="AOR28" s="19"/>
      <c r="AOS28" s="19"/>
      <c r="AOT28" s="19"/>
      <c r="AOU28" s="19"/>
      <c r="AOV28" s="19"/>
      <c r="AOW28" s="19"/>
      <c r="AOX28" s="19"/>
      <c r="AOY28" s="19"/>
      <c r="AOZ28" s="19"/>
      <c r="APA28" s="19"/>
      <c r="APB28" s="19"/>
      <c r="APC28" s="19"/>
      <c r="APD28" s="19"/>
      <c r="APE28" s="19"/>
      <c r="APF28" s="19"/>
      <c r="APG28" s="19"/>
      <c r="APH28" s="19"/>
      <c r="API28" s="19"/>
      <c r="APJ28" s="19"/>
      <c r="APK28" s="19"/>
      <c r="APL28" s="19"/>
      <c r="APM28" s="19"/>
      <c r="APN28" s="19"/>
      <c r="APO28" s="19"/>
      <c r="APP28" s="19"/>
      <c r="APQ28" s="19"/>
      <c r="APR28" s="19"/>
      <c r="APS28" s="19"/>
      <c r="APT28" s="19"/>
      <c r="APU28" s="19"/>
      <c r="APV28" s="19"/>
      <c r="APW28" s="19"/>
      <c r="APX28" s="19"/>
      <c r="APY28" s="19"/>
      <c r="APZ28" s="19"/>
      <c r="AQA28" s="19"/>
      <c r="AQB28" s="19"/>
      <c r="AQC28" s="19"/>
      <c r="AQD28" s="19"/>
      <c r="AQE28" s="19"/>
      <c r="AQF28" s="19"/>
      <c r="AQG28" s="19"/>
      <c r="AQH28" s="19"/>
      <c r="AQI28" s="19"/>
      <c r="AQJ28" s="19"/>
      <c r="AQK28" s="19"/>
      <c r="AQL28" s="19"/>
      <c r="AQM28" s="19"/>
      <c r="AQN28" s="19"/>
      <c r="AQO28" s="19"/>
      <c r="AQP28" s="19"/>
      <c r="AQQ28" s="19"/>
      <c r="AQR28" s="19"/>
      <c r="AQS28" s="19"/>
      <c r="AQT28" s="19"/>
      <c r="AQU28" s="19"/>
      <c r="AQV28" s="19"/>
      <c r="AQW28" s="19"/>
      <c r="AQX28" s="19"/>
      <c r="AQY28" s="19"/>
      <c r="AQZ28" s="19"/>
      <c r="ARA28" s="19"/>
      <c r="ARB28" s="19"/>
      <c r="ARC28" s="19"/>
      <c r="ARD28" s="19"/>
      <c r="ARE28" s="19"/>
      <c r="ARF28" s="19"/>
      <c r="ARG28" s="19"/>
      <c r="ARH28" s="19"/>
      <c r="ARI28" s="19"/>
      <c r="ARJ28" s="19"/>
      <c r="ARK28" s="19"/>
      <c r="ARL28" s="19"/>
      <c r="ARM28" s="19"/>
      <c r="ARN28" s="19"/>
      <c r="ARO28" s="19"/>
      <c r="ARP28" s="19"/>
      <c r="ARQ28" s="19"/>
      <c r="ARR28" s="19"/>
      <c r="ARS28" s="19"/>
      <c r="ART28" s="19"/>
      <c r="ARU28" s="19"/>
      <c r="ARV28" s="19"/>
      <c r="ARW28" s="19"/>
      <c r="ARX28" s="19"/>
      <c r="ARY28" s="19"/>
      <c r="ARZ28" s="19"/>
      <c r="ASA28" s="19"/>
      <c r="ASB28" s="19"/>
      <c r="ASC28" s="19"/>
      <c r="ASD28" s="19"/>
      <c r="ASE28" s="19"/>
      <c r="ASF28" s="19"/>
      <c r="ASG28" s="19"/>
      <c r="ASH28" s="19"/>
      <c r="ASI28" s="19"/>
      <c r="ASJ28" s="19"/>
      <c r="ASK28" s="19"/>
      <c r="ASL28" s="19"/>
      <c r="ASM28" s="19"/>
      <c r="ASN28" s="19"/>
      <c r="ASO28" s="19"/>
      <c r="ASP28" s="19"/>
      <c r="ASQ28" s="19"/>
      <c r="ASR28" s="19"/>
      <c r="ASS28" s="19"/>
      <c r="AST28" s="19"/>
      <c r="ASU28" s="19"/>
      <c r="ASV28" s="19"/>
      <c r="ASW28" s="19"/>
      <c r="ASX28" s="19"/>
      <c r="ASY28" s="19"/>
      <c r="ASZ28" s="19"/>
      <c r="ATA28" s="19"/>
      <c r="ATB28" s="19"/>
      <c r="ATC28" s="19"/>
      <c r="ATD28" s="19"/>
      <c r="ATE28" s="19"/>
      <c r="ATF28" s="19"/>
      <c r="ATG28" s="19"/>
      <c r="ATH28" s="19"/>
      <c r="ATI28" s="19"/>
      <c r="ATJ28" s="19"/>
      <c r="ATK28" s="19"/>
      <c r="ATL28" s="19"/>
      <c r="ATM28" s="19"/>
      <c r="ATN28" s="19"/>
      <c r="ATO28" s="19"/>
      <c r="ATP28" s="19"/>
      <c r="ATQ28" s="19"/>
      <c r="ATR28" s="19"/>
      <c r="ATS28" s="19"/>
      <c r="ATT28" s="19"/>
      <c r="ATU28" s="19"/>
      <c r="ATV28" s="19"/>
      <c r="ATW28" s="19"/>
      <c r="ATX28" s="19"/>
      <c r="ATY28" s="19"/>
      <c r="ATZ28" s="19"/>
      <c r="AUA28" s="19"/>
      <c r="AUB28" s="19"/>
      <c r="AUC28" s="19"/>
      <c r="AUD28" s="19"/>
      <c r="AUE28" s="19"/>
      <c r="AUF28" s="19"/>
      <c r="AUG28" s="19"/>
      <c r="AUH28" s="19"/>
      <c r="AUI28" s="19"/>
      <c r="AUJ28" s="19"/>
      <c r="AUK28" s="19"/>
      <c r="AUL28" s="19"/>
      <c r="AUM28" s="19"/>
      <c r="AUN28" s="19"/>
      <c r="AUO28" s="19"/>
      <c r="AUP28" s="19"/>
      <c r="AUQ28" s="19"/>
      <c r="AUR28" s="19"/>
      <c r="AUS28" s="19"/>
      <c r="AUT28" s="19"/>
      <c r="AUU28" s="19"/>
      <c r="AUV28" s="19"/>
      <c r="AUW28" s="19"/>
      <c r="AUX28" s="19"/>
      <c r="AUY28" s="19"/>
      <c r="AUZ28" s="19"/>
      <c r="AVA28" s="19"/>
      <c r="AVB28" s="19"/>
      <c r="AVC28" s="19"/>
      <c r="AVD28" s="19"/>
      <c r="AVE28" s="19"/>
      <c r="AVF28" s="19"/>
      <c r="AVG28" s="19"/>
      <c r="AVH28" s="19"/>
      <c r="AVI28" s="19"/>
      <c r="AVJ28" s="19"/>
      <c r="AVK28" s="19"/>
      <c r="AVL28" s="19"/>
      <c r="AVM28" s="19"/>
      <c r="AVN28" s="19"/>
      <c r="AVO28" s="19"/>
      <c r="AVP28" s="19"/>
      <c r="AVQ28" s="19"/>
      <c r="AVR28" s="19"/>
      <c r="AVS28" s="19"/>
      <c r="AVT28" s="19"/>
      <c r="AVU28" s="19"/>
      <c r="AVV28" s="19"/>
      <c r="AVW28" s="19"/>
      <c r="AVX28" s="19"/>
      <c r="AVY28" s="19"/>
      <c r="AVZ28" s="19"/>
      <c r="AWA28" s="19"/>
      <c r="AWB28" s="19"/>
      <c r="AWC28" s="19"/>
      <c r="AWD28" s="19"/>
      <c r="AWE28" s="19"/>
      <c r="AWF28" s="19"/>
      <c r="AWG28" s="19"/>
      <c r="AWH28" s="19"/>
      <c r="AWI28" s="19"/>
      <c r="AWJ28" s="19"/>
      <c r="AWK28" s="19"/>
      <c r="AWL28" s="19"/>
      <c r="AWM28" s="19"/>
      <c r="AWN28" s="19"/>
      <c r="AWO28" s="19"/>
      <c r="AWP28" s="19"/>
      <c r="AWQ28" s="19"/>
      <c r="AWR28" s="19"/>
      <c r="AWS28" s="19"/>
      <c r="AWT28" s="19"/>
      <c r="AWU28" s="19"/>
      <c r="AWV28" s="19"/>
      <c r="AWW28" s="19"/>
      <c r="AWX28" s="19"/>
      <c r="AWY28" s="19"/>
      <c r="AWZ28" s="19"/>
      <c r="AXA28" s="19"/>
      <c r="AXB28" s="19"/>
      <c r="AXC28" s="19"/>
      <c r="AXD28" s="19"/>
      <c r="AXE28" s="19"/>
      <c r="AXF28" s="19"/>
      <c r="AXG28" s="19"/>
      <c r="AXH28" s="19"/>
      <c r="AXI28" s="19"/>
      <c r="AXJ28" s="19"/>
      <c r="AXK28" s="19"/>
      <c r="AXL28" s="19"/>
      <c r="AXM28" s="19"/>
      <c r="AXN28" s="19"/>
      <c r="AXO28" s="19"/>
      <c r="AXP28" s="19"/>
      <c r="AXQ28" s="19"/>
      <c r="AXR28" s="19"/>
      <c r="AXS28" s="19"/>
      <c r="AXT28" s="19"/>
      <c r="AXU28" s="19"/>
      <c r="AXV28" s="19"/>
      <c r="AXW28" s="19"/>
      <c r="AXX28" s="19"/>
      <c r="AXY28" s="19"/>
      <c r="AXZ28" s="19"/>
      <c r="AYA28" s="19"/>
      <c r="AYB28" s="19"/>
      <c r="AYC28" s="19"/>
      <c r="AYD28" s="19"/>
      <c r="AYE28" s="19"/>
      <c r="AYF28" s="19"/>
      <c r="AYG28" s="19"/>
      <c r="AYH28" s="19"/>
      <c r="AYI28" s="19"/>
      <c r="AYJ28" s="19"/>
      <c r="AYK28" s="19"/>
      <c r="AYL28" s="19"/>
      <c r="AYM28" s="19"/>
      <c r="AYN28" s="19"/>
      <c r="AYO28" s="19"/>
      <c r="AYP28" s="19"/>
      <c r="AYQ28" s="19"/>
      <c r="AYR28" s="19"/>
      <c r="AYS28" s="19"/>
      <c r="AYT28" s="19"/>
      <c r="AYU28" s="19"/>
      <c r="AYV28" s="19"/>
      <c r="AYW28" s="19"/>
      <c r="AYX28" s="19"/>
      <c r="AYY28" s="19"/>
      <c r="AYZ28" s="19"/>
      <c r="AZA28" s="19"/>
      <c r="AZB28" s="19"/>
      <c r="AZC28" s="19"/>
      <c r="AZD28" s="19"/>
      <c r="AZE28" s="19"/>
      <c r="AZF28" s="19"/>
      <c r="AZG28" s="19"/>
      <c r="AZH28" s="19"/>
      <c r="AZI28" s="19"/>
      <c r="AZJ28" s="19"/>
      <c r="AZK28" s="19"/>
      <c r="AZL28" s="19"/>
      <c r="AZM28" s="19"/>
      <c r="AZN28" s="19"/>
      <c r="AZO28" s="19"/>
      <c r="AZP28" s="19"/>
      <c r="AZQ28" s="19"/>
      <c r="AZR28" s="19"/>
      <c r="AZS28" s="19"/>
      <c r="AZT28" s="19"/>
      <c r="AZU28" s="19"/>
      <c r="AZV28" s="19"/>
      <c r="AZW28" s="19"/>
      <c r="AZX28" s="19"/>
      <c r="AZY28" s="19"/>
      <c r="AZZ28" s="19"/>
      <c r="BAA28" s="19"/>
      <c r="BAB28" s="19"/>
      <c r="BAC28" s="19"/>
      <c r="BAD28" s="19"/>
      <c r="BAE28" s="19"/>
      <c r="BAF28" s="19"/>
      <c r="BAG28" s="19"/>
      <c r="BAH28" s="19"/>
      <c r="BAI28" s="19"/>
      <c r="BAJ28" s="19"/>
      <c r="BAK28" s="19"/>
      <c r="BAL28" s="19"/>
      <c r="BAM28" s="19"/>
      <c r="BAN28" s="19"/>
      <c r="BAO28" s="19"/>
      <c r="BAP28" s="19"/>
      <c r="BAQ28" s="19"/>
      <c r="BAR28" s="19"/>
      <c r="BAS28" s="19"/>
      <c r="BAT28" s="19"/>
      <c r="BAU28" s="19"/>
      <c r="BAV28" s="19"/>
      <c r="BAW28" s="19"/>
      <c r="BAX28" s="19"/>
      <c r="BAY28" s="19"/>
      <c r="BAZ28" s="19"/>
      <c r="BBA28" s="19"/>
      <c r="BBB28" s="19"/>
      <c r="BBC28" s="19"/>
      <c r="BBD28" s="19"/>
      <c r="BBE28" s="19"/>
      <c r="BBF28" s="19"/>
      <c r="BBG28" s="19"/>
      <c r="BBH28" s="19"/>
      <c r="BBI28" s="19"/>
      <c r="BBJ28" s="19"/>
      <c r="BBK28" s="19"/>
      <c r="BBL28" s="19"/>
      <c r="BBM28" s="19"/>
      <c r="BBN28" s="19"/>
      <c r="BBO28" s="19"/>
      <c r="BBP28" s="19"/>
      <c r="BBQ28" s="19"/>
      <c r="BBR28" s="19"/>
      <c r="BBS28" s="19"/>
      <c r="BBT28" s="19"/>
      <c r="BBU28" s="19"/>
      <c r="BBV28" s="19"/>
      <c r="BBW28" s="19"/>
      <c r="BBX28" s="19"/>
      <c r="BBY28" s="19"/>
      <c r="BBZ28" s="19"/>
      <c r="BCA28" s="19"/>
      <c r="BCB28" s="19"/>
      <c r="BCC28" s="19"/>
      <c r="BCD28" s="19"/>
      <c r="BCE28" s="19"/>
      <c r="BCF28" s="19"/>
      <c r="BCG28" s="19"/>
      <c r="BCH28" s="19"/>
      <c r="BCI28" s="19"/>
      <c r="BCJ28" s="19"/>
      <c r="BCK28" s="19"/>
      <c r="BCL28" s="19"/>
      <c r="BCM28" s="19"/>
      <c r="BCN28" s="19"/>
      <c r="BCO28" s="19"/>
      <c r="BCP28" s="19"/>
      <c r="BCQ28" s="19"/>
      <c r="BCR28" s="19"/>
      <c r="BCS28" s="19"/>
      <c r="BCT28" s="19"/>
      <c r="BCU28" s="19"/>
      <c r="BCV28" s="19"/>
      <c r="BCW28" s="19"/>
      <c r="BCX28" s="19"/>
      <c r="BCY28" s="19"/>
      <c r="BCZ28" s="19"/>
      <c r="BDA28" s="19"/>
      <c r="BDB28" s="19"/>
      <c r="BDC28" s="19"/>
      <c r="BDD28" s="19"/>
      <c r="BDE28" s="19"/>
      <c r="BDF28" s="19"/>
      <c r="BDG28" s="19"/>
      <c r="BDH28" s="19"/>
      <c r="BDI28" s="19"/>
      <c r="BDJ28" s="19"/>
      <c r="BDK28" s="19"/>
      <c r="BDL28" s="19"/>
      <c r="BDM28" s="19"/>
      <c r="BDN28" s="19"/>
      <c r="BDO28" s="19"/>
      <c r="BDP28" s="19"/>
      <c r="BDQ28" s="19"/>
      <c r="BDR28" s="19"/>
      <c r="BDS28" s="19"/>
      <c r="BDT28" s="19"/>
      <c r="BDU28" s="19"/>
      <c r="BDV28" s="19"/>
      <c r="BDW28" s="19"/>
      <c r="BDX28" s="19"/>
      <c r="BDY28" s="19"/>
      <c r="BDZ28" s="19"/>
      <c r="BEA28" s="19"/>
      <c r="BEB28" s="19"/>
      <c r="BEC28" s="19"/>
      <c r="BED28" s="19"/>
      <c r="BEE28" s="19"/>
      <c r="BEF28" s="19"/>
      <c r="BEG28" s="19"/>
      <c r="BEH28" s="19"/>
      <c r="BEI28" s="19"/>
      <c r="BEJ28" s="19"/>
      <c r="BEK28" s="19"/>
      <c r="BEL28" s="19"/>
      <c r="BEM28" s="19"/>
      <c r="BEN28" s="19"/>
      <c r="BEO28" s="19"/>
      <c r="BEP28" s="19"/>
      <c r="BEQ28" s="19"/>
      <c r="BER28" s="19"/>
      <c r="BES28" s="19"/>
      <c r="BET28" s="19"/>
      <c r="BEU28" s="19"/>
      <c r="BEV28" s="19"/>
      <c r="BEW28" s="19"/>
      <c r="BEX28" s="19"/>
      <c r="BEY28" s="19"/>
      <c r="BEZ28" s="19"/>
      <c r="BFA28" s="19"/>
      <c r="BFB28" s="19"/>
      <c r="BFC28" s="19"/>
      <c r="BFD28" s="19"/>
      <c r="BFE28" s="19"/>
      <c r="BFF28" s="19"/>
      <c r="BFG28" s="19"/>
      <c r="BFH28" s="19"/>
      <c r="BFI28" s="19"/>
      <c r="BFJ28" s="19"/>
      <c r="BFK28" s="19"/>
      <c r="BFL28" s="19"/>
      <c r="BFM28" s="19"/>
      <c r="BFN28" s="19"/>
      <c r="BFO28" s="19"/>
      <c r="BFP28" s="19"/>
      <c r="BFQ28" s="19"/>
      <c r="BFR28" s="19"/>
      <c r="BFS28" s="19"/>
      <c r="BFT28" s="19"/>
      <c r="BFU28" s="19"/>
      <c r="BFV28" s="19"/>
      <c r="BFW28" s="19"/>
      <c r="BFX28" s="19"/>
      <c r="BFY28" s="19"/>
      <c r="BFZ28" s="19"/>
      <c r="BGA28" s="19"/>
      <c r="BGB28" s="19"/>
      <c r="BGC28" s="19"/>
      <c r="BGD28" s="19"/>
      <c r="BGE28" s="19"/>
      <c r="BGF28" s="19"/>
      <c r="BGG28" s="19"/>
      <c r="BGH28" s="19"/>
      <c r="BGI28" s="19"/>
      <c r="BGJ28" s="19"/>
      <c r="BGK28" s="19"/>
      <c r="BGL28" s="19"/>
      <c r="BGM28" s="19"/>
      <c r="BGN28" s="19"/>
      <c r="BGO28" s="19"/>
      <c r="BGP28" s="19"/>
      <c r="BGQ28" s="19"/>
      <c r="BGR28" s="19"/>
      <c r="BGS28" s="19"/>
      <c r="BGT28" s="19"/>
      <c r="BGU28" s="19"/>
      <c r="BGV28" s="19"/>
      <c r="BGW28" s="19"/>
      <c r="BGX28" s="19"/>
      <c r="BGY28" s="19"/>
      <c r="BGZ28" s="19"/>
      <c r="BHA28" s="19"/>
      <c r="BHB28" s="19"/>
      <c r="BHC28" s="19"/>
      <c r="BHD28" s="19"/>
      <c r="BHE28" s="19"/>
      <c r="BHF28" s="19"/>
      <c r="BHG28" s="19"/>
      <c r="BHH28" s="19"/>
      <c r="BHI28" s="19"/>
      <c r="BHJ28" s="19"/>
      <c r="BHK28" s="19"/>
      <c r="BHL28" s="19"/>
      <c r="BHM28" s="19"/>
      <c r="BHN28" s="19"/>
      <c r="BHO28" s="19"/>
      <c r="BHP28" s="19"/>
      <c r="BHQ28" s="19"/>
      <c r="BHR28" s="19"/>
      <c r="BHS28" s="19"/>
      <c r="BHT28" s="19"/>
      <c r="BHU28" s="19"/>
      <c r="BHV28" s="19"/>
      <c r="BHW28" s="19"/>
      <c r="BHX28" s="19"/>
      <c r="BHY28" s="19"/>
      <c r="BHZ28" s="19"/>
      <c r="BIA28" s="19"/>
      <c r="BIB28" s="19"/>
      <c r="BIC28" s="19"/>
      <c r="BID28" s="19"/>
      <c r="BIE28" s="19"/>
      <c r="BIF28" s="19"/>
      <c r="BIG28" s="19"/>
      <c r="BIH28" s="19"/>
      <c r="BII28" s="19"/>
      <c r="BIJ28" s="19"/>
      <c r="BIK28" s="19"/>
      <c r="BIL28" s="19"/>
      <c r="BIM28" s="19"/>
      <c r="BIN28" s="19"/>
      <c r="BIO28" s="19"/>
      <c r="BIP28" s="19"/>
      <c r="BIQ28" s="19"/>
      <c r="BIR28" s="19"/>
      <c r="BIS28" s="19"/>
      <c r="BIT28" s="19"/>
      <c r="BIU28" s="19"/>
      <c r="BIV28" s="19"/>
      <c r="BIW28" s="19"/>
      <c r="BIX28" s="19"/>
      <c r="BIY28" s="19"/>
      <c r="BIZ28" s="19"/>
      <c r="BJA28" s="19"/>
      <c r="BJB28" s="19"/>
      <c r="BJC28" s="19"/>
      <c r="BJD28" s="19"/>
      <c r="BJE28" s="19"/>
      <c r="BJF28" s="19"/>
      <c r="BJG28" s="19"/>
      <c r="BJH28" s="19"/>
      <c r="BJI28" s="19"/>
      <c r="BJJ28" s="19"/>
      <c r="BJK28" s="19"/>
      <c r="BJL28" s="19"/>
      <c r="BJM28" s="19"/>
      <c r="BJN28" s="19"/>
      <c r="BJO28" s="19"/>
      <c r="BJP28" s="19"/>
      <c r="BJQ28" s="19"/>
      <c r="BJR28" s="19"/>
      <c r="BJS28" s="19"/>
      <c r="BJT28" s="19"/>
      <c r="BJU28" s="19"/>
      <c r="BJV28" s="19"/>
      <c r="BJW28" s="19"/>
      <c r="BJX28" s="19"/>
      <c r="BJY28" s="19"/>
      <c r="BJZ28" s="19"/>
      <c r="BKA28" s="19"/>
      <c r="BKB28" s="19"/>
      <c r="BKC28" s="19"/>
      <c r="BKD28" s="19"/>
      <c r="BKE28" s="19"/>
      <c r="BKF28" s="19"/>
      <c r="BKG28" s="19"/>
      <c r="BKH28" s="19"/>
      <c r="BKI28" s="19"/>
      <c r="BKJ28" s="19"/>
      <c r="BKK28" s="19"/>
      <c r="BKL28" s="19"/>
      <c r="BKM28" s="19"/>
      <c r="BKN28" s="19"/>
      <c r="BKO28" s="19"/>
      <c r="BKP28" s="19"/>
      <c r="BKQ28" s="19"/>
      <c r="BKR28" s="19"/>
      <c r="BKS28" s="19"/>
      <c r="BKT28" s="19"/>
      <c r="BKU28" s="19"/>
      <c r="BKV28" s="19"/>
      <c r="BKW28" s="19"/>
      <c r="BKX28" s="19"/>
      <c r="BKY28" s="19"/>
      <c r="BKZ28" s="19"/>
      <c r="BLA28" s="19"/>
      <c r="BLB28" s="19"/>
      <c r="BLC28" s="19"/>
      <c r="BLD28" s="19"/>
      <c r="BLE28" s="19"/>
      <c r="BLF28" s="19"/>
      <c r="BLG28" s="19"/>
      <c r="BLH28" s="19"/>
      <c r="BLI28" s="19"/>
      <c r="BLJ28" s="19"/>
      <c r="BLK28" s="19"/>
      <c r="BLL28" s="19"/>
      <c r="BLM28" s="19"/>
      <c r="BLN28" s="19"/>
      <c r="BLO28" s="19"/>
      <c r="BLP28" s="19"/>
      <c r="BLQ28" s="19"/>
      <c r="BLR28" s="19"/>
      <c r="BLS28" s="19"/>
      <c r="BLT28" s="19"/>
      <c r="BLU28" s="19"/>
      <c r="BLV28" s="19"/>
      <c r="BLW28" s="19"/>
      <c r="BLX28" s="19"/>
      <c r="BLY28" s="19"/>
      <c r="BLZ28" s="19"/>
      <c r="BMA28" s="19"/>
      <c r="BMB28" s="19"/>
      <c r="BMC28" s="19"/>
      <c r="BMD28" s="19"/>
      <c r="BME28" s="19"/>
      <c r="BMF28" s="19"/>
      <c r="BMG28" s="19"/>
      <c r="BMH28" s="19"/>
      <c r="BMI28" s="19"/>
      <c r="BMJ28" s="19"/>
      <c r="BMK28" s="19"/>
      <c r="BML28" s="19"/>
      <c r="BMM28" s="19"/>
      <c r="BMN28" s="19"/>
      <c r="BMO28" s="19"/>
      <c r="BMP28" s="19"/>
      <c r="BMQ28" s="19"/>
      <c r="BMR28" s="19"/>
      <c r="BMS28" s="19"/>
      <c r="BMT28" s="19"/>
      <c r="BMU28" s="19"/>
      <c r="BMV28" s="19"/>
      <c r="BMW28" s="19"/>
      <c r="BMX28" s="19"/>
      <c r="BMY28" s="19"/>
      <c r="BMZ28" s="19"/>
      <c r="BNA28" s="19"/>
      <c r="BNB28" s="19"/>
      <c r="BNC28" s="19"/>
      <c r="BND28" s="19"/>
      <c r="BNE28" s="19"/>
      <c r="BNF28" s="19"/>
      <c r="BNG28" s="19"/>
      <c r="BNH28" s="19"/>
      <c r="BNI28" s="19"/>
      <c r="BNJ28" s="19"/>
      <c r="BNK28" s="19"/>
      <c r="BNL28" s="19"/>
      <c r="BNM28" s="19"/>
      <c r="BNN28" s="19"/>
      <c r="BNO28" s="19"/>
      <c r="BNP28" s="19"/>
      <c r="BNQ28" s="19"/>
      <c r="BNR28" s="19"/>
      <c r="BNS28" s="19"/>
      <c r="BNT28" s="19"/>
      <c r="BNU28" s="19"/>
      <c r="BNV28" s="19"/>
      <c r="BNW28" s="19"/>
      <c r="BNX28" s="19"/>
      <c r="BNY28" s="19"/>
      <c r="BNZ28" s="19"/>
      <c r="BOA28" s="19"/>
      <c r="BOB28" s="19"/>
      <c r="BOC28" s="19"/>
      <c r="BOD28" s="19"/>
      <c r="BOE28" s="19"/>
      <c r="BOF28" s="19"/>
      <c r="BOG28" s="19"/>
      <c r="BOH28" s="19"/>
      <c r="BOI28" s="19"/>
      <c r="BOJ28" s="19"/>
      <c r="BOK28" s="19"/>
      <c r="BOL28" s="19"/>
      <c r="BOM28" s="19"/>
      <c r="BON28" s="19"/>
      <c r="BOO28" s="19"/>
      <c r="BOP28" s="19"/>
      <c r="BOQ28" s="19"/>
      <c r="BOR28" s="19"/>
      <c r="BOS28" s="19"/>
      <c r="BOT28" s="19"/>
      <c r="BOU28" s="19"/>
      <c r="BOV28" s="19"/>
      <c r="BOW28" s="19"/>
      <c r="BOX28" s="19"/>
      <c r="BOY28" s="19"/>
      <c r="BOZ28" s="19"/>
      <c r="BPA28" s="19"/>
      <c r="BPB28" s="19"/>
      <c r="BPC28" s="19"/>
      <c r="BPD28" s="19"/>
      <c r="BPE28" s="19"/>
      <c r="BPF28" s="19"/>
      <c r="BPG28" s="19"/>
      <c r="BPH28" s="19"/>
      <c r="BPI28" s="19"/>
      <c r="BPJ28" s="19"/>
      <c r="BPK28" s="19"/>
      <c r="BPL28" s="19"/>
      <c r="BPM28" s="19"/>
      <c r="BPN28" s="19"/>
      <c r="BPO28" s="19"/>
      <c r="BPP28" s="19"/>
      <c r="BPQ28" s="19"/>
      <c r="BPR28" s="19"/>
      <c r="BPS28" s="19"/>
      <c r="BPT28" s="19"/>
      <c r="BPU28" s="19"/>
      <c r="BPV28" s="19"/>
      <c r="BPW28" s="19"/>
      <c r="BPX28" s="19"/>
      <c r="BPY28" s="19"/>
      <c r="BPZ28" s="19"/>
      <c r="BQA28" s="19"/>
      <c r="BQB28" s="19"/>
      <c r="BQC28" s="19"/>
      <c r="BQD28" s="19"/>
      <c r="BQE28" s="19"/>
      <c r="BQF28" s="19"/>
      <c r="BQG28" s="19"/>
      <c r="BQH28" s="19"/>
      <c r="BQI28" s="19"/>
      <c r="BQJ28" s="19"/>
      <c r="BQK28" s="19"/>
      <c r="BQL28" s="19"/>
      <c r="BQM28" s="19"/>
      <c r="BQN28" s="19"/>
      <c r="BQO28" s="19"/>
      <c r="BQP28" s="19"/>
      <c r="BQQ28" s="19"/>
      <c r="BQR28" s="19"/>
      <c r="BQS28" s="19"/>
      <c r="BQT28" s="19"/>
      <c r="BQU28" s="19"/>
      <c r="BQV28" s="19"/>
      <c r="BQW28" s="19"/>
      <c r="BQX28" s="19"/>
      <c r="BQY28" s="19"/>
      <c r="BQZ28" s="19"/>
      <c r="BRA28" s="19"/>
      <c r="BRB28" s="19"/>
      <c r="BRC28" s="19"/>
      <c r="BRD28" s="19"/>
      <c r="BRE28" s="19"/>
      <c r="BRF28" s="19"/>
      <c r="BRG28" s="19"/>
      <c r="BRH28" s="19"/>
      <c r="BRI28" s="19"/>
      <c r="BRJ28" s="19"/>
      <c r="BRK28" s="19"/>
      <c r="BRL28" s="19"/>
      <c r="BRM28" s="19"/>
      <c r="BRN28" s="19"/>
      <c r="BRO28" s="19"/>
      <c r="BRP28" s="19"/>
      <c r="BRQ28" s="19"/>
      <c r="BRR28" s="19"/>
      <c r="BRS28" s="19"/>
      <c r="BRT28" s="19"/>
      <c r="BRU28" s="19"/>
      <c r="BRV28" s="19"/>
      <c r="BRW28" s="19"/>
      <c r="BRX28" s="19"/>
      <c r="BRY28" s="19"/>
      <c r="BRZ28" s="19"/>
      <c r="BSA28" s="19"/>
      <c r="BSB28" s="19"/>
      <c r="BSC28" s="19"/>
      <c r="BSD28" s="19"/>
      <c r="BSE28" s="19"/>
      <c r="BSF28" s="19"/>
      <c r="BSG28" s="19"/>
      <c r="BSH28" s="19"/>
      <c r="BSI28" s="19"/>
      <c r="BSJ28" s="19"/>
      <c r="BSK28" s="19"/>
      <c r="BSL28" s="19"/>
      <c r="BSM28" s="19"/>
      <c r="BSN28" s="19"/>
      <c r="BSO28" s="19"/>
      <c r="BSP28" s="19"/>
      <c r="BSQ28" s="19"/>
      <c r="BSR28" s="19"/>
      <c r="BSS28" s="19"/>
      <c r="BST28" s="19"/>
      <c r="BSU28" s="19"/>
      <c r="BSV28" s="19"/>
      <c r="BSW28" s="19"/>
      <c r="BSX28" s="19"/>
      <c r="BSY28" s="19"/>
      <c r="BSZ28" s="19"/>
      <c r="BTA28" s="19"/>
      <c r="BTB28" s="19"/>
      <c r="BTC28" s="19"/>
      <c r="BTD28" s="19"/>
      <c r="BTE28" s="19"/>
      <c r="BTF28" s="19"/>
      <c r="BTG28" s="19"/>
      <c r="BTH28" s="19"/>
      <c r="BTI28" s="19"/>
      <c r="BTJ28" s="19"/>
      <c r="BTK28" s="19"/>
      <c r="BTL28" s="19"/>
      <c r="BTM28" s="19"/>
      <c r="BTN28" s="19"/>
      <c r="BTO28" s="19"/>
      <c r="BTP28" s="19"/>
      <c r="BTQ28" s="19"/>
      <c r="BTR28" s="19"/>
      <c r="BTS28" s="19"/>
      <c r="BTT28" s="19"/>
      <c r="BTU28" s="19"/>
      <c r="BTV28" s="19"/>
      <c r="BTW28" s="19"/>
      <c r="BTX28" s="19"/>
      <c r="BTY28" s="19"/>
      <c r="BTZ28" s="19"/>
      <c r="BUA28" s="19"/>
      <c r="BUB28" s="19"/>
      <c r="BUC28" s="19"/>
      <c r="BUD28" s="19"/>
      <c r="BUE28" s="19"/>
      <c r="BUF28" s="19"/>
      <c r="BUG28" s="19"/>
      <c r="BUH28" s="19"/>
      <c r="BUI28" s="19"/>
      <c r="BUJ28" s="19"/>
      <c r="BUK28" s="19"/>
      <c r="BUL28" s="19"/>
      <c r="BUM28" s="19"/>
      <c r="BUN28" s="19"/>
      <c r="BUO28" s="19"/>
      <c r="BUP28" s="19"/>
      <c r="BUQ28" s="19"/>
      <c r="BUR28" s="19"/>
      <c r="BUS28" s="19"/>
      <c r="BUT28" s="19"/>
      <c r="BUU28" s="19"/>
      <c r="BUV28" s="19"/>
      <c r="BUW28" s="19"/>
      <c r="BUX28" s="19"/>
      <c r="BUY28" s="19"/>
      <c r="BUZ28" s="19"/>
      <c r="BVA28" s="19"/>
      <c r="BVB28" s="19"/>
      <c r="BVC28" s="19"/>
      <c r="BVD28" s="19"/>
      <c r="BVE28" s="19"/>
      <c r="BVF28" s="19"/>
      <c r="BVG28" s="19"/>
      <c r="BVH28" s="19"/>
      <c r="BVI28" s="19"/>
      <c r="BVJ28" s="19"/>
      <c r="BVK28" s="19"/>
      <c r="BVL28" s="19"/>
      <c r="BVM28" s="19"/>
      <c r="BVN28" s="19"/>
      <c r="BVO28" s="19"/>
      <c r="BVP28" s="19"/>
      <c r="BVQ28" s="19"/>
      <c r="BVR28" s="19"/>
      <c r="BVS28" s="19"/>
      <c r="BVT28" s="19"/>
      <c r="BVU28" s="19"/>
      <c r="BVV28" s="19"/>
      <c r="BVW28" s="19"/>
      <c r="BVX28" s="19"/>
      <c r="BVY28" s="19"/>
      <c r="BVZ28" s="19"/>
      <c r="BWA28" s="19"/>
      <c r="BWB28" s="19"/>
      <c r="BWC28" s="19"/>
      <c r="BWD28" s="19"/>
      <c r="BWE28" s="19"/>
      <c r="BWF28" s="19"/>
      <c r="BWG28" s="19"/>
      <c r="BWH28" s="19"/>
      <c r="BWI28" s="19"/>
      <c r="BWJ28" s="19"/>
      <c r="BWK28" s="19"/>
      <c r="BWL28" s="19"/>
      <c r="BWM28" s="19"/>
      <c r="BWN28" s="19"/>
      <c r="BWO28" s="19"/>
      <c r="BWP28" s="19"/>
      <c r="BWQ28" s="19"/>
      <c r="BWR28" s="19"/>
      <c r="BWS28" s="19"/>
      <c r="BWT28" s="19"/>
      <c r="BWU28" s="19"/>
      <c r="BWV28" s="19"/>
      <c r="BWW28" s="19"/>
      <c r="BWX28" s="19"/>
      <c r="BWY28" s="19"/>
      <c r="BWZ28" s="19"/>
      <c r="BXA28" s="19"/>
      <c r="BXB28" s="19"/>
      <c r="BXC28" s="19"/>
      <c r="BXD28" s="19"/>
      <c r="BXE28" s="19"/>
      <c r="BXF28" s="19"/>
      <c r="BXG28" s="19"/>
      <c r="BXH28" s="19"/>
      <c r="BXI28" s="19"/>
      <c r="BXJ28" s="19"/>
      <c r="BXK28" s="19"/>
      <c r="BXL28" s="19"/>
      <c r="BXM28" s="19"/>
      <c r="BXN28" s="19"/>
      <c r="BXO28" s="19"/>
      <c r="BXP28" s="19"/>
      <c r="BXQ28" s="19"/>
      <c r="BXR28" s="19"/>
      <c r="BXS28" s="19"/>
      <c r="BXT28" s="19"/>
      <c r="BXU28" s="19"/>
      <c r="BXV28" s="19"/>
      <c r="BXW28" s="19"/>
      <c r="BXX28" s="19"/>
      <c r="BXY28" s="19"/>
      <c r="BXZ28" s="19"/>
      <c r="BYA28" s="19"/>
      <c r="BYB28" s="19"/>
      <c r="BYC28" s="19"/>
      <c r="BYD28" s="19"/>
      <c r="BYE28" s="19"/>
      <c r="BYF28" s="19"/>
      <c r="BYG28" s="19"/>
      <c r="BYH28" s="19"/>
      <c r="BYI28" s="19"/>
      <c r="BYJ28" s="19"/>
      <c r="BYK28" s="19"/>
      <c r="BYL28" s="19"/>
      <c r="BYM28" s="19"/>
      <c r="BYN28" s="19"/>
      <c r="BYO28" s="19"/>
      <c r="BYP28" s="19"/>
      <c r="BYQ28" s="19"/>
      <c r="BYR28" s="19"/>
      <c r="BYS28" s="19"/>
      <c r="BYT28" s="19"/>
      <c r="BYU28" s="19"/>
      <c r="BYV28" s="19"/>
      <c r="BYW28" s="19"/>
      <c r="BYX28" s="19"/>
      <c r="BYY28" s="19"/>
      <c r="BYZ28" s="19"/>
      <c r="BZA28" s="19"/>
      <c r="BZB28" s="19"/>
      <c r="BZC28" s="19"/>
      <c r="BZD28" s="19"/>
      <c r="BZE28" s="19"/>
      <c r="BZF28" s="19"/>
      <c r="BZG28" s="19"/>
      <c r="BZH28" s="19"/>
      <c r="BZI28" s="19"/>
      <c r="BZJ28" s="19"/>
      <c r="BZK28" s="19"/>
      <c r="BZL28" s="19"/>
      <c r="BZM28" s="19"/>
      <c r="BZN28" s="19"/>
      <c r="BZO28" s="19"/>
      <c r="BZP28" s="19"/>
      <c r="BZQ28" s="19"/>
      <c r="BZR28" s="19"/>
      <c r="BZS28" s="19"/>
      <c r="BZT28" s="19"/>
      <c r="BZU28" s="19"/>
      <c r="BZV28" s="19"/>
      <c r="BZW28" s="19"/>
      <c r="BZX28" s="19"/>
      <c r="BZY28" s="19"/>
      <c r="BZZ28" s="19"/>
      <c r="CAA28" s="19"/>
      <c r="CAB28" s="19"/>
      <c r="CAC28" s="19"/>
      <c r="CAD28" s="19"/>
      <c r="CAE28" s="19"/>
      <c r="CAF28" s="19"/>
      <c r="CAG28" s="19"/>
      <c r="CAH28" s="19"/>
      <c r="CAI28" s="19"/>
      <c r="CAJ28" s="19"/>
      <c r="CAK28" s="19"/>
      <c r="CAL28" s="19"/>
      <c r="CAM28" s="19"/>
      <c r="CAN28" s="19"/>
      <c r="CAO28" s="19"/>
      <c r="CAP28" s="19"/>
      <c r="CAQ28" s="19"/>
      <c r="CAR28" s="19"/>
      <c r="CAS28" s="19"/>
      <c r="CAT28" s="19"/>
      <c r="CAU28" s="19"/>
      <c r="CAV28" s="19"/>
      <c r="CAW28" s="19"/>
      <c r="CAX28" s="19"/>
      <c r="CAY28" s="19"/>
      <c r="CAZ28" s="19"/>
      <c r="CBA28" s="19"/>
      <c r="CBB28" s="19"/>
      <c r="CBC28" s="19"/>
      <c r="CBD28" s="19"/>
      <c r="CBE28" s="19"/>
      <c r="CBF28" s="19"/>
      <c r="CBG28" s="19"/>
      <c r="CBH28" s="19"/>
      <c r="CBI28" s="19"/>
      <c r="CBJ28" s="19"/>
      <c r="CBK28" s="19"/>
      <c r="CBL28" s="19"/>
      <c r="CBM28" s="19"/>
      <c r="CBN28" s="19"/>
      <c r="CBO28" s="19"/>
      <c r="CBP28" s="19"/>
      <c r="CBQ28" s="19"/>
      <c r="CBR28" s="19"/>
      <c r="CBS28" s="19"/>
      <c r="CBT28" s="19"/>
      <c r="CBU28" s="19"/>
      <c r="CBV28" s="19"/>
      <c r="CBW28" s="19"/>
      <c r="CBX28" s="19"/>
      <c r="CBY28" s="19"/>
      <c r="CBZ28" s="19"/>
      <c r="CCA28" s="19"/>
      <c r="CCB28" s="19"/>
      <c r="CCC28" s="19"/>
      <c r="CCD28" s="19"/>
      <c r="CCE28" s="19"/>
      <c r="CCF28" s="19"/>
      <c r="CCG28" s="19"/>
      <c r="CCH28" s="19"/>
      <c r="CCI28" s="19"/>
      <c r="CCJ28" s="19"/>
      <c r="CCK28" s="19"/>
      <c r="CCL28" s="19"/>
      <c r="CCM28" s="19"/>
      <c r="CCN28" s="19"/>
      <c r="CCO28" s="19"/>
      <c r="CCP28" s="19"/>
      <c r="CCQ28" s="19"/>
      <c r="CCR28" s="19"/>
      <c r="CCS28" s="19"/>
      <c r="CCT28" s="19"/>
      <c r="CCU28" s="19"/>
      <c r="CCV28" s="19"/>
      <c r="CCW28" s="19"/>
      <c r="CCX28" s="19"/>
      <c r="CCY28" s="19"/>
      <c r="CCZ28" s="19"/>
      <c r="CDA28" s="19"/>
      <c r="CDB28" s="19"/>
      <c r="CDC28" s="19"/>
      <c r="CDD28" s="19"/>
      <c r="CDE28" s="19"/>
      <c r="CDF28" s="19"/>
      <c r="CDG28" s="19"/>
      <c r="CDH28" s="19"/>
      <c r="CDI28" s="19"/>
      <c r="CDJ28" s="19"/>
      <c r="CDK28" s="19"/>
      <c r="CDL28" s="19"/>
      <c r="CDM28" s="19"/>
      <c r="CDN28" s="19"/>
      <c r="CDO28" s="19"/>
      <c r="CDP28" s="19"/>
      <c r="CDQ28" s="19"/>
      <c r="CDR28" s="19"/>
      <c r="CDS28" s="19"/>
      <c r="CDT28" s="19"/>
      <c r="CDU28" s="19"/>
      <c r="CDV28" s="19"/>
      <c r="CDW28" s="19"/>
      <c r="CDX28" s="19"/>
      <c r="CDY28" s="19"/>
      <c r="CDZ28" s="19"/>
      <c r="CEA28" s="19"/>
      <c r="CEB28" s="19"/>
      <c r="CEC28" s="19"/>
      <c r="CED28" s="19"/>
      <c r="CEE28" s="19"/>
      <c r="CEF28" s="19"/>
      <c r="CEG28" s="19"/>
      <c r="CEH28" s="19"/>
      <c r="CEI28" s="19"/>
      <c r="CEJ28" s="19"/>
      <c r="CEK28" s="19"/>
      <c r="CEL28" s="19"/>
      <c r="CEM28" s="19"/>
      <c r="CEN28" s="19"/>
      <c r="CEO28" s="19"/>
      <c r="CEP28" s="19"/>
      <c r="CEQ28" s="19"/>
      <c r="CER28" s="19"/>
      <c r="CES28" s="19"/>
      <c r="CET28" s="19"/>
      <c r="CEU28" s="19"/>
      <c r="CEV28" s="19"/>
      <c r="CEW28" s="19"/>
      <c r="CEX28" s="19"/>
      <c r="CEY28" s="19"/>
      <c r="CEZ28" s="19"/>
      <c r="CFA28" s="19"/>
      <c r="CFB28" s="19"/>
      <c r="CFC28" s="19"/>
      <c r="CFD28" s="19"/>
      <c r="CFE28" s="19"/>
      <c r="CFF28" s="19"/>
      <c r="CFG28" s="19"/>
      <c r="CFH28" s="19"/>
      <c r="CFI28" s="19"/>
      <c r="CFJ28" s="19"/>
      <c r="CFK28" s="19"/>
      <c r="CFL28" s="19"/>
      <c r="CFM28" s="19"/>
      <c r="CFN28" s="19"/>
      <c r="CFO28" s="19"/>
      <c r="CFP28" s="19"/>
      <c r="CFQ28" s="19"/>
      <c r="CFR28" s="19"/>
      <c r="CFS28" s="19"/>
      <c r="CFT28" s="19"/>
      <c r="CFU28" s="19"/>
      <c r="CFV28" s="19"/>
      <c r="CFW28" s="19"/>
      <c r="CFX28" s="19"/>
      <c r="CFY28" s="19"/>
      <c r="CFZ28" s="19"/>
      <c r="CGA28" s="19"/>
      <c r="CGB28" s="19"/>
      <c r="CGC28" s="19"/>
      <c r="CGD28" s="19"/>
      <c r="CGE28" s="19"/>
      <c r="CGF28" s="19"/>
      <c r="CGG28" s="19"/>
      <c r="CGH28" s="19"/>
      <c r="CGI28" s="19"/>
      <c r="CGJ28" s="19"/>
      <c r="CGK28" s="19"/>
      <c r="CGL28" s="19"/>
      <c r="CGM28" s="19"/>
      <c r="CGN28" s="19"/>
      <c r="CGO28" s="19"/>
      <c r="CGP28" s="19"/>
      <c r="CGQ28" s="19"/>
      <c r="CGR28" s="19"/>
      <c r="CGS28" s="19"/>
      <c r="CGT28" s="19"/>
      <c r="CGU28" s="19"/>
      <c r="CGV28" s="19"/>
      <c r="CGW28" s="19"/>
      <c r="CGX28" s="19"/>
      <c r="CGY28" s="19"/>
      <c r="CGZ28" s="19"/>
      <c r="CHA28" s="19"/>
      <c r="CHB28" s="19"/>
      <c r="CHC28" s="19"/>
      <c r="CHD28" s="19"/>
      <c r="CHE28" s="19"/>
      <c r="CHF28" s="19"/>
      <c r="CHG28" s="19"/>
      <c r="CHH28" s="19"/>
      <c r="CHI28" s="19"/>
      <c r="CHJ28" s="19"/>
      <c r="CHK28" s="19"/>
      <c r="CHL28" s="19"/>
      <c r="CHM28" s="19"/>
      <c r="CHN28" s="19"/>
      <c r="CHO28" s="19"/>
      <c r="CHP28" s="19"/>
      <c r="CHQ28" s="19"/>
      <c r="CHR28" s="19"/>
      <c r="CHS28" s="19"/>
      <c r="CHT28" s="19"/>
      <c r="CHU28" s="19"/>
      <c r="CHV28" s="19"/>
      <c r="CHW28" s="19"/>
      <c r="CHX28" s="19"/>
      <c r="CHY28" s="19"/>
      <c r="CHZ28" s="19"/>
      <c r="CIA28" s="19"/>
      <c r="CIB28" s="19"/>
      <c r="CIC28" s="19"/>
      <c r="CID28" s="19"/>
      <c r="CIE28" s="19"/>
      <c r="CIF28" s="19"/>
      <c r="CIG28" s="19"/>
      <c r="CIH28" s="19"/>
      <c r="CII28" s="19"/>
      <c r="CIJ28" s="19"/>
      <c r="CIK28" s="19"/>
      <c r="CIL28" s="19"/>
      <c r="CIM28" s="19"/>
      <c r="CIN28" s="19"/>
      <c r="CIO28" s="19"/>
      <c r="CIP28" s="19"/>
      <c r="CIQ28" s="19"/>
      <c r="CIR28" s="19"/>
      <c r="CIS28" s="19"/>
      <c r="CIT28" s="19"/>
      <c r="CIU28" s="19"/>
      <c r="CIV28" s="19"/>
      <c r="CIW28" s="19"/>
      <c r="CIX28" s="19"/>
      <c r="CIY28" s="19"/>
      <c r="CIZ28" s="19"/>
      <c r="CJA28" s="19"/>
      <c r="CJB28" s="19"/>
      <c r="CJC28" s="19"/>
      <c r="CJD28" s="19"/>
      <c r="CJE28" s="19"/>
      <c r="CJF28" s="19"/>
      <c r="CJG28" s="19"/>
      <c r="CJH28" s="19"/>
      <c r="CJI28" s="19"/>
      <c r="CJJ28" s="19"/>
      <c r="CJK28" s="19"/>
      <c r="CJL28" s="19"/>
      <c r="CJM28" s="19"/>
      <c r="CJN28" s="19"/>
      <c r="CJO28" s="19"/>
      <c r="CJP28" s="19"/>
      <c r="CJQ28" s="19"/>
      <c r="CJR28" s="19"/>
      <c r="CJS28" s="19"/>
      <c r="CJT28" s="19"/>
      <c r="CJU28" s="19"/>
      <c r="CJV28" s="19"/>
      <c r="CJW28" s="19"/>
      <c r="CJX28" s="19"/>
      <c r="CJY28" s="19"/>
      <c r="CJZ28" s="19"/>
      <c r="CKA28" s="19"/>
      <c r="CKB28" s="19"/>
      <c r="CKC28" s="19"/>
      <c r="CKD28" s="19"/>
      <c r="CKE28" s="19"/>
      <c r="CKF28" s="19"/>
      <c r="CKG28" s="19"/>
      <c r="CKH28" s="19"/>
      <c r="CKI28" s="19"/>
      <c r="CKJ28" s="19"/>
      <c r="CKK28" s="19"/>
      <c r="CKL28" s="19"/>
      <c r="CKM28" s="19"/>
      <c r="CKN28" s="19"/>
      <c r="CKO28" s="19"/>
      <c r="CKP28" s="19"/>
      <c r="CKQ28" s="19"/>
      <c r="CKR28" s="19"/>
      <c r="CKS28" s="19"/>
      <c r="CKT28" s="19"/>
      <c r="CKU28" s="19"/>
      <c r="CKV28" s="19"/>
      <c r="CKW28" s="19"/>
      <c r="CKX28" s="19"/>
      <c r="CKY28" s="19"/>
      <c r="CKZ28" s="19"/>
      <c r="CLA28" s="19"/>
      <c r="CLB28" s="19"/>
      <c r="CLC28" s="19"/>
      <c r="CLD28" s="19"/>
      <c r="CLE28" s="19"/>
      <c r="CLF28" s="19"/>
      <c r="CLG28" s="19"/>
      <c r="CLH28" s="19"/>
      <c r="CLI28" s="19"/>
      <c r="CLJ28" s="19"/>
      <c r="CLK28" s="19"/>
      <c r="CLL28" s="19"/>
      <c r="CLM28" s="19"/>
      <c r="CLN28" s="19"/>
      <c r="CLO28" s="19"/>
      <c r="CLP28" s="19"/>
      <c r="CLQ28" s="19"/>
      <c r="CLR28" s="19"/>
      <c r="CLS28" s="19"/>
      <c r="CLT28" s="19"/>
      <c r="CLU28" s="19"/>
      <c r="CLV28" s="19"/>
      <c r="CLW28" s="19"/>
      <c r="CLX28" s="19"/>
      <c r="CLY28" s="19"/>
      <c r="CLZ28" s="19"/>
      <c r="CMA28" s="19"/>
      <c r="CMB28" s="19"/>
      <c r="CMC28" s="19"/>
      <c r="CMD28" s="19"/>
      <c r="CME28" s="19"/>
      <c r="CMF28" s="19"/>
      <c r="CMG28" s="19"/>
      <c r="CMH28" s="19"/>
      <c r="CMI28" s="19"/>
      <c r="CMJ28" s="19"/>
      <c r="CMK28" s="19"/>
      <c r="CML28" s="19"/>
      <c r="CMM28" s="19"/>
      <c r="CMN28" s="19"/>
      <c r="CMO28" s="19"/>
      <c r="CMP28" s="19"/>
      <c r="CMQ28" s="19"/>
      <c r="CMR28" s="19"/>
      <c r="CMS28" s="19"/>
      <c r="CMT28" s="19"/>
      <c r="CMU28" s="19"/>
      <c r="CMV28" s="19"/>
      <c r="CMW28" s="19"/>
      <c r="CMX28" s="19"/>
      <c r="CMY28" s="19"/>
      <c r="CMZ28" s="19"/>
      <c r="CNA28" s="19"/>
      <c r="CNB28" s="19"/>
      <c r="CNC28" s="19"/>
      <c r="CND28" s="19"/>
      <c r="CNE28" s="19"/>
      <c r="CNF28" s="19"/>
      <c r="CNG28" s="19"/>
      <c r="CNH28" s="19"/>
      <c r="CNI28" s="19"/>
      <c r="CNJ28" s="19"/>
      <c r="CNK28" s="19"/>
      <c r="CNL28" s="19"/>
      <c r="CNM28" s="19"/>
      <c r="CNN28" s="19"/>
      <c r="CNO28" s="19"/>
      <c r="CNP28" s="19"/>
      <c r="CNQ28" s="19"/>
      <c r="CNR28" s="19"/>
      <c r="CNS28" s="19"/>
      <c r="CNT28" s="19"/>
      <c r="CNU28" s="19"/>
      <c r="CNV28" s="19"/>
      <c r="CNW28" s="19"/>
      <c r="CNX28" s="19"/>
      <c r="CNY28" s="19"/>
      <c r="CNZ28" s="19"/>
      <c r="COA28" s="19"/>
      <c r="COB28" s="19"/>
      <c r="COC28" s="19"/>
      <c r="COD28" s="19"/>
      <c r="COE28" s="19"/>
      <c r="COF28" s="19"/>
      <c r="COG28" s="19"/>
      <c r="COH28" s="19"/>
      <c r="COI28" s="19"/>
      <c r="COJ28" s="19"/>
      <c r="COK28" s="19"/>
      <c r="COL28" s="19"/>
      <c r="COM28" s="19"/>
      <c r="CON28" s="19"/>
      <c r="COO28" s="19"/>
      <c r="COP28" s="19"/>
      <c r="COQ28" s="19"/>
      <c r="COR28" s="19"/>
      <c r="COS28" s="19"/>
      <c r="COT28" s="19"/>
      <c r="COU28" s="19"/>
      <c r="COV28" s="19"/>
      <c r="COW28" s="19"/>
      <c r="COX28" s="19"/>
      <c r="COY28" s="19"/>
      <c r="COZ28" s="19"/>
      <c r="CPA28" s="19"/>
      <c r="CPB28" s="19"/>
      <c r="CPC28" s="19"/>
      <c r="CPD28" s="19"/>
      <c r="CPE28" s="19"/>
      <c r="CPF28" s="19"/>
      <c r="CPG28" s="19"/>
      <c r="CPH28" s="19"/>
      <c r="CPI28" s="19"/>
      <c r="CPJ28" s="19"/>
      <c r="CPK28" s="19"/>
      <c r="CPL28" s="19"/>
      <c r="CPM28" s="19"/>
      <c r="CPN28" s="19"/>
      <c r="CPO28" s="19"/>
      <c r="CPP28" s="19"/>
      <c r="CPQ28" s="19"/>
      <c r="CPR28" s="19"/>
      <c r="CPS28" s="19"/>
      <c r="CPT28" s="19"/>
      <c r="CPU28" s="19"/>
      <c r="CPV28" s="19"/>
      <c r="CPW28" s="19"/>
      <c r="CPX28" s="19"/>
      <c r="CPY28" s="19"/>
      <c r="CPZ28" s="19"/>
      <c r="CQA28" s="19"/>
      <c r="CQB28" s="19"/>
      <c r="CQC28" s="19"/>
      <c r="CQD28" s="19"/>
      <c r="CQE28" s="19"/>
      <c r="CQF28" s="19"/>
      <c r="CQG28" s="19"/>
      <c r="CQH28" s="19"/>
      <c r="CQI28" s="19"/>
      <c r="CQJ28" s="19"/>
      <c r="CQK28" s="19"/>
      <c r="CQL28" s="19"/>
      <c r="CQM28" s="19"/>
      <c r="CQN28" s="19"/>
      <c r="CQO28" s="19"/>
      <c r="CQP28" s="19"/>
      <c r="CQQ28" s="19"/>
      <c r="CQR28" s="19"/>
      <c r="CQS28" s="19"/>
      <c r="CQT28" s="19"/>
      <c r="CQU28" s="19"/>
      <c r="CQV28" s="19"/>
      <c r="CQW28" s="19"/>
      <c r="CQX28" s="19"/>
      <c r="CQY28" s="19"/>
      <c r="CQZ28" s="19"/>
      <c r="CRA28" s="19"/>
      <c r="CRB28" s="19"/>
      <c r="CRC28" s="19"/>
      <c r="CRD28" s="19"/>
      <c r="CRE28" s="19"/>
      <c r="CRF28" s="19"/>
      <c r="CRG28" s="19"/>
      <c r="CRH28" s="19"/>
      <c r="CRI28" s="19"/>
      <c r="CRJ28" s="19"/>
      <c r="CRK28" s="19"/>
      <c r="CRL28" s="19"/>
      <c r="CRM28" s="19"/>
      <c r="CRN28" s="19"/>
      <c r="CRO28" s="19"/>
      <c r="CRP28" s="19"/>
      <c r="CRQ28" s="19"/>
      <c r="CRR28" s="19"/>
      <c r="CRS28" s="19"/>
      <c r="CRT28" s="19"/>
      <c r="CRU28" s="19"/>
      <c r="CRV28" s="19"/>
      <c r="CRW28" s="19"/>
      <c r="CRX28" s="19"/>
      <c r="CRY28" s="19"/>
      <c r="CRZ28" s="19"/>
      <c r="CSA28" s="19"/>
      <c r="CSB28" s="19"/>
      <c r="CSC28" s="19"/>
      <c r="CSD28" s="19"/>
      <c r="CSE28" s="19"/>
      <c r="CSF28" s="19"/>
      <c r="CSG28" s="19"/>
      <c r="CSH28" s="19"/>
      <c r="CSI28" s="19"/>
      <c r="CSJ28" s="19"/>
      <c r="CSK28" s="19"/>
      <c r="CSL28" s="19"/>
      <c r="CSM28" s="19"/>
      <c r="CSN28" s="19"/>
      <c r="CSO28" s="19"/>
      <c r="CSP28" s="19"/>
      <c r="CSQ28" s="19"/>
      <c r="CSR28" s="19"/>
      <c r="CSS28" s="19"/>
      <c r="CST28" s="19"/>
      <c r="CSU28" s="19"/>
      <c r="CSV28" s="19"/>
      <c r="CSW28" s="19"/>
      <c r="CSX28" s="19"/>
      <c r="CSY28" s="19"/>
      <c r="CSZ28" s="19"/>
      <c r="CTA28" s="19"/>
      <c r="CTB28" s="19"/>
      <c r="CTC28" s="19"/>
      <c r="CTD28" s="19"/>
      <c r="CTE28" s="19"/>
      <c r="CTF28" s="19"/>
      <c r="CTG28" s="19"/>
      <c r="CTH28" s="19"/>
      <c r="CTI28" s="19"/>
      <c r="CTJ28" s="19"/>
      <c r="CTK28" s="19"/>
      <c r="CTL28" s="19"/>
      <c r="CTM28" s="19"/>
      <c r="CTN28" s="19"/>
      <c r="CTO28" s="19"/>
      <c r="CTP28" s="19"/>
      <c r="CTQ28" s="19"/>
      <c r="CTR28" s="19"/>
      <c r="CTS28" s="19"/>
      <c r="CTT28" s="19"/>
      <c r="CTU28" s="19"/>
      <c r="CTV28" s="19"/>
      <c r="CTW28" s="19"/>
      <c r="CTX28" s="19"/>
      <c r="CTY28" s="19"/>
      <c r="CTZ28" s="19"/>
      <c r="CUA28" s="19"/>
      <c r="CUB28" s="19"/>
      <c r="CUC28" s="19"/>
      <c r="CUD28" s="19"/>
      <c r="CUE28" s="19"/>
      <c r="CUF28" s="19"/>
      <c r="CUG28" s="19"/>
      <c r="CUH28" s="19"/>
      <c r="CUI28" s="19"/>
      <c r="CUJ28" s="19"/>
      <c r="CUK28" s="19"/>
      <c r="CUL28" s="19"/>
      <c r="CUM28" s="19"/>
      <c r="CUN28" s="19"/>
      <c r="CUO28" s="19"/>
      <c r="CUP28" s="19"/>
      <c r="CUQ28" s="19"/>
      <c r="CUR28" s="19"/>
      <c r="CUS28" s="19"/>
      <c r="CUT28" s="19"/>
      <c r="CUU28" s="19"/>
      <c r="CUV28" s="19"/>
      <c r="CUW28" s="19"/>
      <c r="CUX28" s="19"/>
      <c r="CUY28" s="19"/>
      <c r="CUZ28" s="19"/>
      <c r="CVA28" s="19"/>
      <c r="CVB28" s="19"/>
      <c r="CVC28" s="19"/>
      <c r="CVD28" s="19"/>
      <c r="CVE28" s="19"/>
      <c r="CVF28" s="19"/>
      <c r="CVG28" s="19"/>
      <c r="CVH28" s="19"/>
      <c r="CVI28" s="19"/>
      <c r="CVJ28" s="19"/>
      <c r="CVK28" s="19"/>
      <c r="CVL28" s="19"/>
      <c r="CVM28" s="19"/>
      <c r="CVN28" s="19"/>
      <c r="CVO28" s="19"/>
      <c r="CVP28" s="19"/>
      <c r="CVQ28" s="19"/>
      <c r="CVR28" s="19"/>
      <c r="CVS28" s="19"/>
      <c r="CVT28" s="19"/>
      <c r="CVU28" s="19"/>
      <c r="CVV28" s="19"/>
      <c r="CVW28" s="19"/>
      <c r="CVX28" s="19"/>
      <c r="CVY28" s="19"/>
      <c r="CVZ28" s="19"/>
      <c r="CWA28" s="19"/>
      <c r="CWB28" s="19"/>
      <c r="CWC28" s="19"/>
      <c r="CWD28" s="19"/>
      <c r="CWE28" s="19"/>
      <c r="CWF28" s="19"/>
      <c r="CWG28" s="19"/>
      <c r="CWH28" s="19"/>
      <c r="CWI28" s="19"/>
      <c r="CWJ28" s="19"/>
      <c r="CWK28" s="19"/>
      <c r="CWL28" s="19"/>
      <c r="CWM28" s="19"/>
      <c r="CWN28" s="19"/>
      <c r="CWO28" s="19"/>
      <c r="CWP28" s="19"/>
      <c r="CWQ28" s="19"/>
      <c r="CWR28" s="19"/>
      <c r="CWS28" s="19"/>
      <c r="CWT28" s="19"/>
      <c r="CWU28" s="19"/>
      <c r="CWV28" s="19"/>
      <c r="CWW28" s="19"/>
      <c r="CWX28" s="19"/>
      <c r="CWY28" s="19"/>
      <c r="CWZ28" s="19"/>
      <c r="CXA28" s="19"/>
      <c r="CXB28" s="19"/>
      <c r="CXC28" s="19"/>
      <c r="CXD28" s="19"/>
      <c r="CXE28" s="19"/>
      <c r="CXF28" s="19"/>
      <c r="CXG28" s="19"/>
      <c r="CXH28" s="19"/>
      <c r="CXI28" s="19"/>
      <c r="CXJ28" s="19"/>
      <c r="CXK28" s="19"/>
      <c r="CXL28" s="19"/>
      <c r="CXM28" s="19"/>
      <c r="CXN28" s="19"/>
      <c r="CXO28" s="19"/>
      <c r="CXP28" s="19"/>
      <c r="CXQ28" s="19"/>
      <c r="CXR28" s="19"/>
      <c r="CXS28" s="19"/>
      <c r="CXT28" s="19"/>
      <c r="CXU28" s="19"/>
      <c r="CXV28" s="19"/>
      <c r="CXW28" s="19"/>
      <c r="CXX28" s="19"/>
      <c r="CXY28" s="19"/>
      <c r="CXZ28" s="19"/>
      <c r="CYA28" s="19"/>
      <c r="CYB28" s="19"/>
      <c r="CYC28" s="19"/>
      <c r="CYD28" s="19"/>
      <c r="CYE28" s="19"/>
      <c r="CYF28" s="19"/>
      <c r="CYG28" s="19"/>
      <c r="CYH28" s="19"/>
      <c r="CYI28" s="19"/>
      <c r="CYJ28" s="19"/>
      <c r="CYK28" s="19"/>
      <c r="CYL28" s="19"/>
      <c r="CYM28" s="19"/>
      <c r="CYN28" s="19"/>
      <c r="CYO28" s="19"/>
      <c r="CYP28" s="19"/>
      <c r="CYQ28" s="19"/>
      <c r="CYR28" s="19"/>
      <c r="CYS28" s="19"/>
      <c r="CYT28" s="19"/>
      <c r="CYU28" s="19"/>
      <c r="CYV28" s="19"/>
      <c r="CYW28" s="19"/>
      <c r="CYX28" s="19"/>
      <c r="CYY28" s="19"/>
      <c r="CYZ28" s="19"/>
      <c r="CZA28" s="19"/>
      <c r="CZB28" s="19"/>
      <c r="CZC28" s="19"/>
      <c r="CZD28" s="19"/>
      <c r="CZE28" s="19"/>
      <c r="CZF28" s="19"/>
      <c r="CZG28" s="19"/>
      <c r="CZH28" s="19"/>
      <c r="CZI28" s="19"/>
      <c r="CZJ28" s="19"/>
      <c r="CZK28" s="19"/>
      <c r="CZL28" s="19"/>
      <c r="CZM28" s="19"/>
      <c r="CZN28" s="19"/>
      <c r="CZO28" s="19"/>
      <c r="CZP28" s="19"/>
      <c r="CZQ28" s="19"/>
      <c r="CZR28" s="19"/>
      <c r="CZS28" s="19"/>
      <c r="CZT28" s="19"/>
      <c r="CZU28" s="19"/>
      <c r="CZV28" s="19"/>
      <c r="CZW28" s="19"/>
      <c r="CZX28" s="19"/>
      <c r="CZY28" s="19"/>
      <c r="CZZ28" s="19"/>
      <c r="DAA28" s="19"/>
      <c r="DAB28" s="19"/>
      <c r="DAC28" s="19"/>
      <c r="DAD28" s="19"/>
      <c r="DAE28" s="19"/>
      <c r="DAF28" s="19"/>
      <c r="DAG28" s="19"/>
      <c r="DAH28" s="19"/>
      <c r="DAI28" s="19"/>
      <c r="DAJ28" s="19"/>
      <c r="DAK28" s="19"/>
      <c r="DAL28" s="19"/>
      <c r="DAM28" s="19"/>
      <c r="DAN28" s="19"/>
      <c r="DAO28" s="19"/>
      <c r="DAP28" s="19"/>
      <c r="DAQ28" s="19"/>
      <c r="DAR28" s="19"/>
      <c r="DAS28" s="19"/>
      <c r="DAT28" s="19"/>
      <c r="DAU28" s="19"/>
      <c r="DAV28" s="19"/>
      <c r="DAW28" s="19"/>
      <c r="DAX28" s="19"/>
      <c r="DAY28" s="19"/>
      <c r="DAZ28" s="19"/>
      <c r="DBA28" s="19"/>
      <c r="DBB28" s="19"/>
      <c r="DBC28" s="19"/>
      <c r="DBD28" s="19"/>
      <c r="DBE28" s="19"/>
      <c r="DBF28" s="19"/>
      <c r="DBG28" s="19"/>
      <c r="DBH28" s="19"/>
      <c r="DBI28" s="19"/>
      <c r="DBJ28" s="19"/>
      <c r="DBK28" s="19"/>
      <c r="DBL28" s="19"/>
      <c r="DBM28" s="19"/>
      <c r="DBN28" s="19"/>
      <c r="DBO28" s="19"/>
      <c r="DBP28" s="19"/>
      <c r="DBQ28" s="19"/>
      <c r="DBR28" s="19"/>
      <c r="DBS28" s="19"/>
      <c r="DBT28" s="19"/>
      <c r="DBU28" s="19"/>
      <c r="DBV28" s="19"/>
      <c r="DBW28" s="19"/>
      <c r="DBX28" s="19"/>
      <c r="DBY28" s="19"/>
      <c r="DBZ28" s="19"/>
      <c r="DCA28" s="19"/>
      <c r="DCB28" s="19"/>
      <c r="DCC28" s="19"/>
      <c r="DCD28" s="19"/>
      <c r="DCE28" s="19"/>
      <c r="DCF28" s="19"/>
      <c r="DCG28" s="19"/>
      <c r="DCH28" s="19"/>
      <c r="DCI28" s="19"/>
      <c r="DCJ28" s="19"/>
      <c r="DCK28" s="19"/>
      <c r="DCL28" s="19"/>
      <c r="DCM28" s="19"/>
      <c r="DCN28" s="19"/>
      <c r="DCO28" s="19"/>
      <c r="DCP28" s="19"/>
      <c r="DCQ28" s="19"/>
      <c r="DCR28" s="19"/>
      <c r="DCS28" s="19"/>
      <c r="DCT28" s="19"/>
      <c r="DCU28" s="19"/>
      <c r="DCV28" s="19"/>
      <c r="DCW28" s="19"/>
      <c r="DCX28" s="19"/>
      <c r="DCY28" s="19"/>
      <c r="DCZ28" s="19"/>
      <c r="DDA28" s="19"/>
      <c r="DDB28" s="19"/>
      <c r="DDC28" s="19"/>
      <c r="DDD28" s="19"/>
      <c r="DDE28" s="19"/>
      <c r="DDF28" s="19"/>
      <c r="DDG28" s="19"/>
      <c r="DDH28" s="19"/>
      <c r="DDI28" s="19"/>
      <c r="DDJ28" s="19"/>
      <c r="DDK28" s="19"/>
      <c r="DDL28" s="19"/>
      <c r="DDM28" s="19"/>
      <c r="DDN28" s="19"/>
      <c r="DDO28" s="19"/>
      <c r="DDP28" s="19"/>
      <c r="DDQ28" s="19"/>
      <c r="DDR28" s="19"/>
      <c r="DDS28" s="19"/>
      <c r="DDT28" s="19"/>
      <c r="DDU28" s="19"/>
      <c r="DDV28" s="19"/>
      <c r="DDW28" s="19"/>
      <c r="DDX28" s="19"/>
      <c r="DDY28" s="19"/>
      <c r="DDZ28" s="19"/>
      <c r="DEA28" s="19"/>
      <c r="DEB28" s="19"/>
      <c r="DEC28" s="19"/>
      <c r="DED28" s="19"/>
      <c r="DEE28" s="19"/>
      <c r="DEF28" s="19"/>
      <c r="DEG28" s="19"/>
      <c r="DEH28" s="19"/>
      <c r="DEI28" s="19"/>
      <c r="DEJ28" s="19"/>
      <c r="DEK28" s="19"/>
      <c r="DEL28" s="19"/>
      <c r="DEM28" s="19"/>
      <c r="DEN28" s="19"/>
      <c r="DEO28" s="19"/>
      <c r="DEP28" s="19"/>
      <c r="DEQ28" s="19"/>
      <c r="DER28" s="19"/>
      <c r="DES28" s="19"/>
      <c r="DET28" s="19"/>
      <c r="DEU28" s="19"/>
      <c r="DEV28" s="19"/>
      <c r="DEW28" s="19"/>
      <c r="DEX28" s="19"/>
      <c r="DEY28" s="19"/>
      <c r="DEZ28" s="19"/>
      <c r="DFA28" s="19"/>
      <c r="DFB28" s="19"/>
      <c r="DFC28" s="19"/>
      <c r="DFD28" s="19"/>
      <c r="DFE28" s="19"/>
      <c r="DFF28" s="19"/>
      <c r="DFG28" s="19"/>
      <c r="DFH28" s="19"/>
      <c r="DFI28" s="19"/>
      <c r="DFJ28" s="19"/>
      <c r="DFK28" s="19"/>
      <c r="DFL28" s="19"/>
      <c r="DFM28" s="19"/>
      <c r="DFN28" s="19"/>
      <c r="DFO28" s="19"/>
      <c r="DFP28" s="19"/>
      <c r="DFQ28" s="19"/>
      <c r="DFR28" s="19"/>
      <c r="DFS28" s="19"/>
      <c r="DFT28" s="19"/>
      <c r="DFU28" s="19"/>
      <c r="DFV28" s="19"/>
      <c r="DFW28" s="19"/>
      <c r="DFX28" s="19"/>
      <c r="DFY28" s="19"/>
      <c r="DFZ28" s="19"/>
      <c r="DGA28" s="19"/>
      <c r="DGB28" s="19"/>
      <c r="DGC28" s="19"/>
      <c r="DGD28" s="19"/>
      <c r="DGE28" s="19"/>
      <c r="DGF28" s="19"/>
      <c r="DGG28" s="19"/>
      <c r="DGH28" s="19"/>
      <c r="DGI28" s="19"/>
      <c r="DGJ28" s="19"/>
      <c r="DGK28" s="19"/>
      <c r="DGL28" s="19"/>
      <c r="DGM28" s="19"/>
      <c r="DGN28" s="19"/>
      <c r="DGO28" s="19"/>
      <c r="DGP28" s="19"/>
      <c r="DGQ28" s="19"/>
      <c r="DGR28" s="19"/>
      <c r="DGS28" s="19"/>
      <c r="DGT28" s="19"/>
      <c r="DGU28" s="19"/>
      <c r="DGV28" s="19"/>
      <c r="DGW28" s="19"/>
      <c r="DGX28" s="19"/>
      <c r="DGY28" s="19"/>
      <c r="DGZ28" s="19"/>
      <c r="DHA28" s="19"/>
      <c r="DHB28" s="19"/>
      <c r="DHC28" s="19"/>
      <c r="DHD28" s="19"/>
      <c r="DHE28" s="19"/>
      <c r="DHF28" s="19"/>
      <c r="DHG28" s="19"/>
      <c r="DHH28" s="19"/>
      <c r="DHI28" s="19"/>
      <c r="DHJ28" s="19"/>
      <c r="DHK28" s="19"/>
      <c r="DHL28" s="19"/>
      <c r="DHM28" s="19"/>
      <c r="DHN28" s="19"/>
      <c r="DHO28" s="19"/>
      <c r="DHP28" s="19"/>
      <c r="DHQ28" s="19"/>
      <c r="DHR28" s="19"/>
      <c r="DHS28" s="19"/>
      <c r="DHT28" s="19"/>
      <c r="DHU28" s="19"/>
      <c r="DHV28" s="19"/>
      <c r="DHW28" s="19"/>
      <c r="DHX28" s="19"/>
      <c r="DHY28" s="19"/>
      <c r="DHZ28" s="19"/>
      <c r="DIA28" s="19"/>
      <c r="DIB28" s="19"/>
      <c r="DIC28" s="19"/>
      <c r="DID28" s="19"/>
      <c r="DIE28" s="19"/>
      <c r="DIF28" s="19"/>
      <c r="DIG28" s="19"/>
      <c r="DIH28" s="19"/>
      <c r="DII28" s="19"/>
      <c r="DIJ28" s="19"/>
      <c r="DIK28" s="19"/>
      <c r="DIL28" s="19"/>
      <c r="DIM28" s="19"/>
      <c r="DIN28" s="19"/>
      <c r="DIO28" s="19"/>
      <c r="DIP28" s="19"/>
      <c r="DIQ28" s="19"/>
      <c r="DIR28" s="19"/>
      <c r="DIS28" s="19"/>
      <c r="DIT28" s="19"/>
      <c r="DIU28" s="19"/>
      <c r="DIV28" s="19"/>
      <c r="DIW28" s="19"/>
      <c r="DIX28" s="19"/>
      <c r="DIY28" s="19"/>
      <c r="DIZ28" s="19"/>
      <c r="DJA28" s="19"/>
      <c r="DJB28" s="19"/>
      <c r="DJC28" s="19"/>
      <c r="DJD28" s="19"/>
      <c r="DJE28" s="19"/>
      <c r="DJF28" s="19"/>
      <c r="DJG28" s="19"/>
      <c r="DJH28" s="19"/>
      <c r="DJI28" s="19"/>
      <c r="DJJ28" s="19"/>
      <c r="DJK28" s="19"/>
      <c r="DJL28" s="19"/>
      <c r="DJM28" s="19"/>
      <c r="DJN28" s="19"/>
      <c r="DJO28" s="19"/>
      <c r="DJP28" s="19"/>
      <c r="DJQ28" s="19"/>
      <c r="DJR28" s="19"/>
      <c r="DJS28" s="19"/>
      <c r="DJT28" s="19"/>
      <c r="DJU28" s="19"/>
      <c r="DJV28" s="19"/>
      <c r="DJW28" s="19"/>
      <c r="DJX28" s="19"/>
      <c r="DJY28" s="19"/>
      <c r="DJZ28" s="19"/>
      <c r="DKA28" s="19"/>
      <c r="DKB28" s="19"/>
      <c r="DKC28" s="19"/>
      <c r="DKD28" s="19"/>
      <c r="DKE28" s="19"/>
      <c r="DKF28" s="19"/>
      <c r="DKG28" s="19"/>
      <c r="DKH28" s="19"/>
      <c r="DKI28" s="19"/>
      <c r="DKJ28" s="19"/>
      <c r="DKK28" s="19"/>
      <c r="DKL28" s="19"/>
      <c r="DKM28" s="19"/>
      <c r="DKN28" s="19"/>
      <c r="DKO28" s="19"/>
      <c r="DKP28" s="19"/>
      <c r="DKQ28" s="19"/>
      <c r="DKR28" s="19"/>
      <c r="DKS28" s="19"/>
      <c r="DKT28" s="19"/>
      <c r="DKU28" s="19"/>
      <c r="DKV28" s="19"/>
      <c r="DKW28" s="19"/>
      <c r="DKX28" s="19"/>
      <c r="DKY28" s="19"/>
      <c r="DKZ28" s="19"/>
      <c r="DLA28" s="19"/>
      <c r="DLB28" s="19"/>
      <c r="DLC28" s="19"/>
      <c r="DLD28" s="19"/>
      <c r="DLE28" s="19"/>
      <c r="DLF28" s="19"/>
      <c r="DLG28" s="19"/>
      <c r="DLH28" s="19"/>
      <c r="DLI28" s="19"/>
      <c r="DLJ28" s="19"/>
      <c r="DLK28" s="19"/>
      <c r="DLL28" s="19"/>
      <c r="DLM28" s="19"/>
      <c r="DLN28" s="19"/>
      <c r="DLO28" s="19"/>
      <c r="DLP28" s="19"/>
      <c r="DLQ28" s="19"/>
      <c r="DLR28" s="19"/>
      <c r="DLS28" s="19"/>
      <c r="DLT28" s="19"/>
      <c r="DLU28" s="19"/>
      <c r="DLV28" s="19"/>
      <c r="DLW28" s="19"/>
      <c r="DLX28" s="19"/>
      <c r="DLY28" s="19"/>
      <c r="DLZ28" s="19"/>
      <c r="DMA28" s="19"/>
      <c r="DMB28" s="19"/>
      <c r="DMC28" s="19"/>
      <c r="DMD28" s="19"/>
      <c r="DME28" s="19"/>
      <c r="DMF28" s="19"/>
      <c r="DMG28" s="19"/>
      <c r="DMH28" s="19"/>
      <c r="DMI28" s="19"/>
      <c r="DMJ28" s="19"/>
      <c r="DMK28" s="19"/>
      <c r="DML28" s="19"/>
      <c r="DMM28" s="19"/>
      <c r="DMN28" s="19"/>
      <c r="DMO28" s="19"/>
      <c r="DMP28" s="19"/>
      <c r="DMQ28" s="19"/>
      <c r="DMR28" s="19"/>
      <c r="DMS28" s="19"/>
      <c r="DMT28" s="19"/>
      <c r="DMU28" s="19"/>
      <c r="DMV28" s="19"/>
      <c r="DMW28" s="19"/>
      <c r="DMX28" s="19"/>
      <c r="DMY28" s="19"/>
      <c r="DMZ28" s="19"/>
      <c r="DNA28" s="19"/>
      <c r="DNB28" s="19"/>
      <c r="DNC28" s="19"/>
      <c r="DND28" s="19"/>
      <c r="DNE28" s="19"/>
      <c r="DNF28" s="19"/>
      <c r="DNG28" s="19"/>
      <c r="DNH28" s="19"/>
      <c r="DNI28" s="19"/>
      <c r="DNJ28" s="19"/>
      <c r="DNK28" s="19"/>
      <c r="DNL28" s="19"/>
      <c r="DNM28" s="19"/>
      <c r="DNN28" s="19"/>
      <c r="DNO28" s="19"/>
      <c r="DNP28" s="19"/>
      <c r="DNQ28" s="19"/>
      <c r="DNR28" s="19"/>
      <c r="DNS28" s="19"/>
      <c r="DNT28" s="19"/>
      <c r="DNU28" s="19"/>
      <c r="DNV28" s="19"/>
      <c r="DNW28" s="19"/>
      <c r="DNX28" s="19"/>
      <c r="DNY28" s="19"/>
      <c r="DNZ28" s="19"/>
      <c r="DOA28" s="19"/>
      <c r="DOB28" s="19"/>
      <c r="DOC28" s="19"/>
      <c r="DOD28" s="19"/>
      <c r="DOE28" s="19"/>
      <c r="DOF28" s="19"/>
      <c r="DOG28" s="19"/>
      <c r="DOH28" s="19"/>
      <c r="DOI28" s="19"/>
      <c r="DOJ28" s="19"/>
      <c r="DOK28" s="19"/>
      <c r="DOL28" s="19"/>
      <c r="DOM28" s="19"/>
      <c r="DON28" s="19"/>
      <c r="DOO28" s="19"/>
      <c r="DOP28" s="19"/>
      <c r="DOQ28" s="19"/>
      <c r="DOR28" s="19"/>
      <c r="DOS28" s="19"/>
      <c r="DOT28" s="19"/>
      <c r="DOU28" s="19"/>
      <c r="DOV28" s="19"/>
      <c r="DOW28" s="19"/>
      <c r="DOX28" s="19"/>
      <c r="DOY28" s="19"/>
      <c r="DOZ28" s="19"/>
      <c r="DPA28" s="19"/>
      <c r="DPB28" s="19"/>
      <c r="DPC28" s="19"/>
      <c r="DPD28" s="19"/>
      <c r="DPE28" s="19"/>
      <c r="DPF28" s="19"/>
      <c r="DPG28" s="19"/>
      <c r="DPH28" s="19"/>
      <c r="DPI28" s="19"/>
      <c r="DPJ28" s="19"/>
      <c r="DPK28" s="19"/>
      <c r="DPL28" s="19"/>
      <c r="DPM28" s="19"/>
      <c r="DPN28" s="19"/>
      <c r="DPO28" s="19"/>
      <c r="DPP28" s="19"/>
      <c r="DPQ28" s="19"/>
      <c r="DPR28" s="19"/>
      <c r="DPS28" s="19"/>
      <c r="DPT28" s="19"/>
      <c r="DPU28" s="19"/>
      <c r="DPV28" s="19"/>
      <c r="DPW28" s="19"/>
      <c r="DPX28" s="19"/>
      <c r="DPY28" s="19"/>
      <c r="DPZ28" s="19"/>
      <c r="DQA28" s="19"/>
      <c r="DQB28" s="19"/>
      <c r="DQC28" s="19"/>
      <c r="DQD28" s="19"/>
      <c r="DQE28" s="19"/>
      <c r="DQF28" s="19"/>
      <c r="DQG28" s="19"/>
      <c r="DQH28" s="19"/>
      <c r="DQI28" s="19"/>
      <c r="DQJ28" s="19"/>
      <c r="DQK28" s="19"/>
      <c r="DQL28" s="19"/>
      <c r="DQM28" s="19"/>
      <c r="DQN28" s="19"/>
      <c r="DQO28" s="19"/>
      <c r="DQP28" s="19"/>
      <c r="DQQ28" s="19"/>
      <c r="DQR28" s="19"/>
      <c r="DQS28" s="19"/>
      <c r="DQT28" s="19"/>
      <c r="DQU28" s="19"/>
      <c r="DQV28" s="19"/>
      <c r="DQW28" s="19"/>
      <c r="DQX28" s="19"/>
      <c r="DQY28" s="19"/>
      <c r="DQZ28" s="19"/>
      <c r="DRA28" s="19"/>
      <c r="DRB28" s="19"/>
      <c r="DRC28" s="19"/>
      <c r="DRD28" s="19"/>
      <c r="DRE28" s="19"/>
      <c r="DRF28" s="19"/>
      <c r="DRG28" s="19"/>
      <c r="DRH28" s="19"/>
      <c r="DRI28" s="19"/>
      <c r="DRJ28" s="19"/>
      <c r="DRK28" s="19"/>
      <c r="DRL28" s="19"/>
      <c r="DRM28" s="19"/>
      <c r="DRN28" s="19"/>
      <c r="DRO28" s="19"/>
      <c r="DRP28" s="19"/>
      <c r="DRQ28" s="19"/>
      <c r="DRR28" s="19"/>
      <c r="DRS28" s="19"/>
      <c r="DRT28" s="19"/>
      <c r="DRU28" s="19"/>
      <c r="DRV28" s="19"/>
      <c r="DRW28" s="19"/>
      <c r="DRX28" s="19"/>
      <c r="DRY28" s="19"/>
      <c r="DRZ28" s="19"/>
      <c r="DSA28" s="19"/>
      <c r="DSB28" s="19"/>
      <c r="DSC28" s="19"/>
      <c r="DSD28" s="19"/>
      <c r="DSE28" s="19"/>
      <c r="DSF28" s="19"/>
      <c r="DSG28" s="19"/>
      <c r="DSH28" s="19"/>
      <c r="DSI28" s="19"/>
      <c r="DSJ28" s="19"/>
      <c r="DSK28" s="19"/>
      <c r="DSL28" s="19"/>
      <c r="DSM28" s="19"/>
      <c r="DSN28" s="19"/>
      <c r="DSO28" s="19"/>
      <c r="DSP28" s="19"/>
      <c r="DSQ28" s="19"/>
      <c r="DSR28" s="19"/>
      <c r="DSS28" s="19"/>
      <c r="DST28" s="19"/>
      <c r="DSU28" s="19"/>
      <c r="DSV28" s="19"/>
      <c r="DSW28" s="19"/>
      <c r="DSX28" s="19"/>
      <c r="DSY28" s="19"/>
      <c r="DSZ28" s="19"/>
      <c r="DTA28" s="19"/>
      <c r="DTB28" s="19"/>
      <c r="DTC28" s="19"/>
      <c r="DTD28" s="19"/>
      <c r="DTE28" s="19"/>
      <c r="DTF28" s="19"/>
      <c r="DTG28" s="19"/>
      <c r="DTH28" s="19"/>
      <c r="DTI28" s="19"/>
      <c r="DTJ28" s="19"/>
      <c r="DTK28" s="19"/>
      <c r="DTL28" s="19"/>
      <c r="DTM28" s="19"/>
      <c r="DTN28" s="19"/>
      <c r="DTO28" s="19"/>
      <c r="DTP28" s="19"/>
      <c r="DTQ28" s="19"/>
      <c r="DTR28" s="19"/>
      <c r="DTS28" s="19"/>
      <c r="DTT28" s="19"/>
      <c r="DTU28" s="19"/>
      <c r="DTV28" s="19"/>
      <c r="DTW28" s="19"/>
      <c r="DTX28" s="19"/>
      <c r="DTY28" s="19"/>
      <c r="DTZ28" s="19"/>
      <c r="DUA28" s="19"/>
      <c r="DUB28" s="19"/>
      <c r="DUC28" s="19"/>
      <c r="DUD28" s="19"/>
      <c r="DUE28" s="19"/>
      <c r="DUF28" s="19"/>
      <c r="DUG28" s="19"/>
      <c r="DUH28" s="19"/>
      <c r="DUI28" s="19"/>
      <c r="DUJ28" s="19"/>
      <c r="DUK28" s="19"/>
      <c r="DUL28" s="19"/>
      <c r="DUM28" s="19"/>
      <c r="DUN28" s="19"/>
      <c r="DUO28" s="19"/>
      <c r="DUP28" s="19"/>
      <c r="DUQ28" s="19"/>
      <c r="DUR28" s="19"/>
      <c r="DUS28" s="19"/>
      <c r="DUT28" s="19"/>
      <c r="DUU28" s="19"/>
      <c r="DUV28" s="19"/>
      <c r="DUW28" s="19"/>
      <c r="DUX28" s="19"/>
      <c r="DUY28" s="19"/>
      <c r="DUZ28" s="19"/>
      <c r="DVA28" s="19"/>
      <c r="DVB28" s="19"/>
      <c r="DVC28" s="19"/>
      <c r="DVD28" s="19"/>
      <c r="DVE28" s="19"/>
      <c r="DVF28" s="19"/>
      <c r="DVG28" s="19"/>
      <c r="DVH28" s="19"/>
      <c r="DVI28" s="19"/>
      <c r="DVJ28" s="19"/>
      <c r="DVK28" s="19"/>
      <c r="DVL28" s="19"/>
      <c r="DVM28" s="19"/>
      <c r="DVN28" s="19"/>
      <c r="DVO28" s="19"/>
      <c r="DVP28" s="19"/>
      <c r="DVQ28" s="19"/>
      <c r="DVR28" s="19"/>
      <c r="DVS28" s="19"/>
      <c r="DVT28" s="19"/>
      <c r="DVU28" s="19"/>
      <c r="DVV28" s="19"/>
      <c r="DVW28" s="19"/>
      <c r="DVX28" s="19"/>
      <c r="DVY28" s="19"/>
      <c r="DVZ28" s="19"/>
      <c r="DWA28" s="19"/>
      <c r="DWB28" s="19"/>
      <c r="DWC28" s="19"/>
      <c r="DWD28" s="19"/>
      <c r="DWE28" s="19"/>
      <c r="DWF28" s="19"/>
      <c r="DWG28" s="19"/>
      <c r="DWH28" s="19"/>
      <c r="DWI28" s="19"/>
      <c r="DWJ28" s="19"/>
      <c r="DWK28" s="19"/>
      <c r="DWL28" s="19"/>
      <c r="DWM28" s="19"/>
      <c r="DWN28" s="19"/>
      <c r="DWO28" s="19"/>
      <c r="DWP28" s="19"/>
      <c r="DWQ28" s="19"/>
      <c r="DWR28" s="19"/>
      <c r="DWS28" s="19"/>
      <c r="DWT28" s="19"/>
      <c r="DWU28" s="19"/>
      <c r="DWV28" s="19"/>
      <c r="DWW28" s="19"/>
      <c r="DWX28" s="19"/>
      <c r="DWY28" s="19"/>
      <c r="DWZ28" s="19"/>
      <c r="DXA28" s="19"/>
      <c r="DXB28" s="19"/>
      <c r="DXC28" s="19"/>
      <c r="DXD28" s="19"/>
      <c r="DXE28" s="19"/>
      <c r="DXF28" s="19"/>
      <c r="DXG28" s="19"/>
      <c r="DXH28" s="19"/>
      <c r="DXI28" s="19"/>
      <c r="DXJ28" s="19"/>
      <c r="DXK28" s="19"/>
      <c r="DXL28" s="19"/>
      <c r="DXM28" s="19"/>
      <c r="DXN28" s="19"/>
      <c r="DXO28" s="19"/>
      <c r="DXP28" s="19"/>
      <c r="DXQ28" s="19"/>
      <c r="DXR28" s="19"/>
      <c r="DXS28" s="19"/>
      <c r="DXT28" s="19"/>
      <c r="DXU28" s="19"/>
      <c r="DXV28" s="19"/>
      <c r="DXW28" s="19"/>
      <c r="DXX28" s="19"/>
      <c r="DXY28" s="19"/>
      <c r="DXZ28" s="19"/>
      <c r="DYA28" s="19"/>
      <c r="DYB28" s="19"/>
      <c r="DYC28" s="19"/>
      <c r="DYD28" s="19"/>
      <c r="DYE28" s="19"/>
      <c r="DYF28" s="19"/>
      <c r="DYG28" s="19"/>
      <c r="DYH28" s="19"/>
      <c r="DYI28" s="19"/>
      <c r="DYJ28" s="19"/>
      <c r="DYK28" s="19"/>
      <c r="DYL28" s="19"/>
      <c r="DYM28" s="19"/>
      <c r="DYN28" s="19"/>
      <c r="DYO28" s="19"/>
      <c r="DYP28" s="19"/>
      <c r="DYQ28" s="19"/>
      <c r="DYR28" s="19"/>
      <c r="DYS28" s="19"/>
      <c r="DYT28" s="19"/>
      <c r="DYU28" s="19"/>
      <c r="DYV28" s="19"/>
      <c r="DYW28" s="19"/>
      <c r="DYX28" s="19"/>
      <c r="DYY28" s="19"/>
      <c r="DYZ28" s="19"/>
      <c r="DZA28" s="19"/>
      <c r="DZB28" s="19"/>
      <c r="DZC28" s="19"/>
      <c r="DZD28" s="19"/>
      <c r="DZE28" s="19"/>
      <c r="DZF28" s="19"/>
      <c r="DZG28" s="19"/>
      <c r="DZH28" s="19"/>
      <c r="DZI28" s="19"/>
      <c r="DZJ28" s="19"/>
      <c r="DZK28" s="19"/>
      <c r="DZL28" s="19"/>
      <c r="DZM28" s="19"/>
      <c r="DZN28" s="19"/>
      <c r="DZO28" s="19"/>
      <c r="DZP28" s="19"/>
      <c r="DZQ28" s="19"/>
      <c r="DZR28" s="19"/>
      <c r="DZS28" s="19"/>
      <c r="DZT28" s="19"/>
      <c r="DZU28" s="19"/>
      <c r="DZV28" s="19"/>
      <c r="DZW28" s="19"/>
      <c r="DZX28" s="19"/>
      <c r="DZY28" s="19"/>
      <c r="DZZ28" s="19"/>
      <c r="EAA28" s="19"/>
      <c r="EAB28" s="19"/>
      <c r="EAC28" s="19"/>
      <c r="EAD28" s="19"/>
      <c r="EAE28" s="19"/>
      <c r="EAF28" s="19"/>
      <c r="EAG28" s="19"/>
      <c r="EAH28" s="19"/>
      <c r="EAI28" s="19"/>
      <c r="EAJ28" s="19"/>
      <c r="EAK28" s="19"/>
      <c r="EAL28" s="19"/>
      <c r="EAM28" s="19"/>
      <c r="EAN28" s="19"/>
      <c r="EAO28" s="19"/>
      <c r="EAP28" s="19"/>
      <c r="EAQ28" s="19"/>
      <c r="EAR28" s="19"/>
      <c r="EAS28" s="19"/>
      <c r="EAT28" s="19"/>
      <c r="EAU28" s="19"/>
      <c r="EAV28" s="19"/>
      <c r="EAW28" s="19"/>
      <c r="EAX28" s="19"/>
      <c r="EAY28" s="19"/>
      <c r="EAZ28" s="19"/>
      <c r="EBA28" s="19"/>
      <c r="EBB28" s="19"/>
      <c r="EBC28" s="19"/>
      <c r="EBD28" s="19"/>
      <c r="EBE28" s="19"/>
      <c r="EBF28" s="19"/>
      <c r="EBG28" s="19"/>
      <c r="EBH28" s="19"/>
      <c r="EBI28" s="19"/>
      <c r="EBJ28" s="19"/>
      <c r="EBK28" s="19"/>
      <c r="EBL28" s="19"/>
      <c r="EBM28" s="19"/>
      <c r="EBN28" s="19"/>
      <c r="EBO28" s="19"/>
      <c r="EBP28" s="19"/>
      <c r="EBQ28" s="19"/>
      <c r="EBR28" s="19"/>
      <c r="EBS28" s="19"/>
      <c r="EBT28" s="19"/>
      <c r="EBU28" s="19"/>
      <c r="EBV28" s="19"/>
      <c r="EBW28" s="19"/>
      <c r="EBX28" s="19"/>
      <c r="EBY28" s="19"/>
      <c r="EBZ28" s="19"/>
      <c r="ECA28" s="19"/>
      <c r="ECB28" s="19"/>
      <c r="ECC28" s="19"/>
      <c r="ECD28" s="19"/>
      <c r="ECE28" s="19"/>
      <c r="ECF28" s="19"/>
      <c r="ECG28" s="19"/>
      <c r="ECH28" s="19"/>
      <c r="ECI28" s="19"/>
      <c r="ECJ28" s="19"/>
      <c r="ECK28" s="19"/>
      <c r="ECL28" s="19"/>
      <c r="ECM28" s="19"/>
      <c r="ECN28" s="19"/>
      <c r="ECO28" s="19"/>
      <c r="ECP28" s="19"/>
      <c r="ECQ28" s="19"/>
      <c r="ECR28" s="19"/>
      <c r="ECS28" s="19"/>
      <c r="ECT28" s="19"/>
      <c r="ECU28" s="19"/>
      <c r="ECV28" s="19"/>
      <c r="ECW28" s="19"/>
      <c r="ECX28" s="19"/>
      <c r="ECY28" s="19"/>
      <c r="ECZ28" s="19"/>
      <c r="EDA28" s="19"/>
      <c r="EDB28" s="19"/>
      <c r="EDC28" s="19"/>
      <c r="EDD28" s="19"/>
      <c r="EDE28" s="19"/>
      <c r="EDF28" s="19"/>
      <c r="EDG28" s="19"/>
      <c r="EDH28" s="19"/>
      <c r="EDI28" s="19"/>
      <c r="EDJ28" s="19"/>
      <c r="EDK28" s="19"/>
      <c r="EDL28" s="19"/>
      <c r="EDM28" s="19"/>
      <c r="EDN28" s="19"/>
      <c r="EDO28" s="19"/>
      <c r="EDP28" s="19"/>
      <c r="EDQ28" s="19"/>
      <c r="EDR28" s="19"/>
      <c r="EDS28" s="19"/>
      <c r="EDT28" s="19"/>
      <c r="EDU28" s="19"/>
      <c r="EDV28" s="19"/>
      <c r="EDW28" s="19"/>
      <c r="EDX28" s="19"/>
      <c r="EDY28" s="19"/>
      <c r="EDZ28" s="19"/>
      <c r="EEA28" s="19"/>
      <c r="EEB28" s="19"/>
      <c r="EEC28" s="19"/>
      <c r="EED28" s="19"/>
      <c r="EEE28" s="19"/>
      <c r="EEF28" s="19"/>
      <c r="EEG28" s="19"/>
      <c r="EEH28" s="19"/>
      <c r="EEI28" s="19"/>
      <c r="EEJ28" s="19"/>
      <c r="EEK28" s="19"/>
      <c r="EEL28" s="19"/>
      <c r="EEM28" s="19"/>
      <c r="EEN28" s="19"/>
      <c r="EEO28" s="19"/>
      <c r="EEP28" s="19"/>
      <c r="EEQ28" s="19"/>
      <c r="EER28" s="19"/>
      <c r="EES28" s="19"/>
      <c r="EET28" s="19"/>
      <c r="EEU28" s="19"/>
      <c r="EEV28" s="19"/>
      <c r="EEW28" s="19"/>
      <c r="EEX28" s="19"/>
      <c r="EEY28" s="19"/>
      <c r="EEZ28" s="19"/>
      <c r="EFA28" s="19"/>
      <c r="EFB28" s="19"/>
      <c r="EFC28" s="19"/>
      <c r="EFD28" s="19"/>
      <c r="EFE28" s="19"/>
      <c r="EFF28" s="19"/>
      <c r="EFG28" s="19"/>
      <c r="EFH28" s="19"/>
      <c r="EFI28" s="19"/>
      <c r="EFJ28" s="19"/>
      <c r="EFK28" s="19"/>
      <c r="EFL28" s="19"/>
      <c r="EFM28" s="19"/>
      <c r="EFN28" s="19"/>
      <c r="EFO28" s="19"/>
      <c r="EFP28" s="19"/>
      <c r="EFQ28" s="19"/>
      <c r="EFR28" s="19"/>
      <c r="EFS28" s="19"/>
      <c r="EFT28" s="19"/>
      <c r="EFU28" s="19"/>
      <c r="EFV28" s="19"/>
      <c r="EFW28" s="19"/>
      <c r="EFX28" s="19"/>
      <c r="EFY28" s="19"/>
      <c r="EFZ28" s="19"/>
      <c r="EGA28" s="19"/>
      <c r="EGB28" s="19"/>
      <c r="EGC28" s="19"/>
      <c r="EGD28" s="19"/>
      <c r="EGE28" s="19"/>
      <c r="EGF28" s="19"/>
      <c r="EGG28" s="19"/>
      <c r="EGH28" s="19"/>
      <c r="EGI28" s="19"/>
      <c r="EGJ28" s="19"/>
      <c r="EGK28" s="19"/>
      <c r="EGL28" s="19"/>
      <c r="EGM28" s="19"/>
      <c r="EGN28" s="19"/>
      <c r="EGO28" s="19"/>
      <c r="EGP28" s="19"/>
      <c r="EGQ28" s="19"/>
      <c r="EGR28" s="19"/>
      <c r="EGS28" s="19"/>
      <c r="EGT28" s="19"/>
      <c r="EGU28" s="19"/>
      <c r="EGV28" s="19"/>
      <c r="EGW28" s="19"/>
      <c r="EGX28" s="19"/>
      <c r="EGY28" s="19"/>
      <c r="EGZ28" s="19"/>
      <c r="EHA28" s="19"/>
      <c r="EHB28" s="19"/>
      <c r="EHC28" s="19"/>
      <c r="EHD28" s="19"/>
      <c r="EHE28" s="19"/>
      <c r="EHF28" s="19"/>
      <c r="EHG28" s="19"/>
      <c r="EHH28" s="19"/>
      <c r="EHI28" s="19"/>
      <c r="EHJ28" s="19"/>
      <c r="EHK28" s="19"/>
      <c r="EHL28" s="19"/>
      <c r="EHM28" s="19"/>
      <c r="EHN28" s="19"/>
      <c r="EHO28" s="19"/>
      <c r="EHP28" s="19"/>
      <c r="EHQ28" s="19"/>
      <c r="EHR28" s="19"/>
      <c r="EHS28" s="19"/>
      <c r="EHT28" s="19"/>
      <c r="EHU28" s="19"/>
      <c r="EHV28" s="19"/>
      <c r="EHW28" s="19"/>
      <c r="EHX28" s="19"/>
      <c r="EHY28" s="19"/>
      <c r="EHZ28" s="19"/>
      <c r="EIA28" s="19"/>
      <c r="EIB28" s="19"/>
      <c r="EIC28" s="19"/>
      <c r="EID28" s="19"/>
      <c r="EIE28" s="19"/>
      <c r="EIF28" s="19"/>
      <c r="EIG28" s="19"/>
      <c r="EIH28" s="19"/>
      <c r="EII28" s="19"/>
      <c r="EIJ28" s="19"/>
      <c r="EIK28" s="19"/>
      <c r="EIL28" s="19"/>
      <c r="EIM28" s="19"/>
      <c r="EIN28" s="19"/>
      <c r="EIO28" s="19"/>
      <c r="EIP28" s="19"/>
      <c r="EIQ28" s="19"/>
      <c r="EIR28" s="19"/>
      <c r="EIS28" s="19"/>
      <c r="EIT28" s="19"/>
      <c r="EIU28" s="19"/>
      <c r="EIV28" s="19"/>
      <c r="EIW28" s="19"/>
      <c r="EIX28" s="19"/>
      <c r="EIY28" s="19"/>
      <c r="EIZ28" s="19"/>
      <c r="EJA28" s="19"/>
      <c r="EJB28" s="19"/>
      <c r="EJC28" s="19"/>
      <c r="EJD28" s="19"/>
      <c r="EJE28" s="19"/>
      <c r="EJF28" s="19"/>
      <c r="EJG28" s="19"/>
      <c r="EJH28" s="19"/>
      <c r="EJI28" s="19"/>
      <c r="EJJ28" s="19"/>
      <c r="EJK28" s="19"/>
      <c r="EJL28" s="19"/>
      <c r="EJM28" s="19"/>
      <c r="EJN28" s="19"/>
      <c r="EJO28" s="19"/>
      <c r="EJP28" s="19"/>
      <c r="EJQ28" s="19"/>
      <c r="EJR28" s="19"/>
      <c r="EJS28" s="19"/>
      <c r="EJT28" s="19"/>
      <c r="EJU28" s="19"/>
      <c r="EJV28" s="19"/>
      <c r="EJW28" s="19"/>
      <c r="EJX28" s="19"/>
      <c r="EJY28" s="19"/>
      <c r="EJZ28" s="19"/>
      <c r="EKA28" s="19"/>
      <c r="EKB28" s="19"/>
      <c r="EKC28" s="19"/>
      <c r="EKD28" s="19"/>
      <c r="EKE28" s="19"/>
      <c r="EKF28" s="19"/>
      <c r="EKG28" s="19"/>
      <c r="EKH28" s="19"/>
      <c r="EKI28" s="19"/>
      <c r="EKJ28" s="19"/>
      <c r="EKK28" s="19"/>
      <c r="EKL28" s="19"/>
      <c r="EKM28" s="19"/>
      <c r="EKN28" s="19"/>
      <c r="EKO28" s="19"/>
      <c r="EKP28" s="19"/>
      <c r="EKQ28" s="19"/>
      <c r="EKR28" s="19"/>
      <c r="EKS28" s="19"/>
      <c r="EKT28" s="19"/>
      <c r="EKU28" s="19"/>
      <c r="EKV28" s="19"/>
      <c r="EKW28" s="19"/>
      <c r="EKX28" s="19"/>
      <c r="EKY28" s="19"/>
      <c r="EKZ28" s="19"/>
      <c r="ELA28" s="19"/>
      <c r="ELB28" s="19"/>
      <c r="ELC28" s="19"/>
      <c r="ELD28" s="19"/>
      <c r="ELE28" s="19"/>
      <c r="ELF28" s="19"/>
      <c r="ELG28" s="19"/>
      <c r="ELH28" s="19"/>
      <c r="ELI28" s="19"/>
      <c r="ELJ28" s="19"/>
      <c r="ELK28" s="19"/>
      <c r="ELL28" s="19"/>
      <c r="ELM28" s="19"/>
      <c r="ELN28" s="19"/>
      <c r="ELO28" s="19"/>
      <c r="ELP28" s="19"/>
      <c r="ELQ28" s="19"/>
      <c r="ELR28" s="19"/>
      <c r="ELS28" s="19"/>
      <c r="ELT28" s="19"/>
      <c r="ELU28" s="19"/>
      <c r="ELV28" s="19"/>
      <c r="ELW28" s="19"/>
      <c r="ELX28" s="19"/>
      <c r="ELY28" s="19"/>
      <c r="ELZ28" s="19"/>
      <c r="EMA28" s="19"/>
      <c r="EMB28" s="19"/>
      <c r="EMC28" s="19"/>
      <c r="EMD28" s="19"/>
      <c r="EME28" s="19"/>
      <c r="EMF28" s="19"/>
      <c r="EMG28" s="19"/>
      <c r="EMH28" s="19"/>
      <c r="EMI28" s="19"/>
      <c r="EMJ28" s="19"/>
      <c r="EMK28" s="19"/>
      <c r="EML28" s="19"/>
      <c r="EMM28" s="19"/>
      <c r="EMN28" s="19"/>
      <c r="EMO28" s="19"/>
      <c r="EMP28" s="19"/>
      <c r="EMQ28" s="19"/>
      <c r="EMR28" s="19"/>
      <c r="EMS28" s="19"/>
      <c r="EMT28" s="19"/>
      <c r="EMU28" s="19"/>
      <c r="EMV28" s="19"/>
      <c r="EMW28" s="19"/>
      <c r="EMX28" s="19"/>
      <c r="EMY28" s="19"/>
      <c r="EMZ28" s="19"/>
      <c r="ENA28" s="19"/>
      <c r="ENB28" s="19"/>
      <c r="ENC28" s="19"/>
      <c r="END28" s="19"/>
      <c r="ENE28" s="19"/>
      <c r="ENF28" s="19"/>
      <c r="ENG28" s="19"/>
      <c r="ENH28" s="19"/>
      <c r="ENI28" s="19"/>
      <c r="ENJ28" s="19"/>
      <c r="ENK28" s="19"/>
      <c r="ENL28" s="19"/>
      <c r="ENM28" s="19"/>
      <c r="ENN28" s="19"/>
      <c r="ENO28" s="19"/>
      <c r="ENP28" s="19"/>
      <c r="ENQ28" s="19"/>
      <c r="ENR28" s="19"/>
      <c r="ENS28" s="19"/>
      <c r="ENT28" s="19"/>
      <c r="ENU28" s="19"/>
      <c r="ENV28" s="19"/>
      <c r="ENW28" s="19"/>
      <c r="ENX28" s="19"/>
      <c r="ENY28" s="19"/>
      <c r="ENZ28" s="19"/>
      <c r="EOA28" s="19"/>
      <c r="EOB28" s="19"/>
      <c r="EOC28" s="19"/>
      <c r="EOD28" s="19"/>
      <c r="EOE28" s="19"/>
      <c r="EOF28" s="19"/>
      <c r="EOG28" s="19"/>
      <c r="EOH28" s="19"/>
      <c r="EOI28" s="19"/>
      <c r="EOJ28" s="19"/>
      <c r="EOK28" s="19"/>
      <c r="EOL28" s="19"/>
      <c r="EOM28" s="19"/>
      <c r="EON28" s="19"/>
      <c r="EOO28" s="19"/>
      <c r="EOP28" s="19"/>
      <c r="EOQ28" s="19"/>
      <c r="EOR28" s="19"/>
      <c r="EOS28" s="19"/>
      <c r="EOT28" s="19"/>
      <c r="EOU28" s="19"/>
      <c r="EOV28" s="19"/>
      <c r="EOW28" s="19"/>
      <c r="EOX28" s="19"/>
      <c r="EOY28" s="19"/>
      <c r="EOZ28" s="19"/>
      <c r="EPA28" s="19"/>
      <c r="EPB28" s="19"/>
      <c r="EPC28" s="19"/>
      <c r="EPD28" s="19"/>
      <c r="EPE28" s="19"/>
      <c r="EPF28" s="19"/>
      <c r="EPG28" s="19"/>
      <c r="EPH28" s="19"/>
      <c r="EPI28" s="19"/>
      <c r="EPJ28" s="19"/>
      <c r="EPK28" s="19"/>
      <c r="EPL28" s="19"/>
      <c r="EPM28" s="19"/>
      <c r="EPN28" s="19"/>
      <c r="EPO28" s="19"/>
      <c r="EPP28" s="19"/>
      <c r="EPQ28" s="19"/>
      <c r="EPR28" s="19"/>
      <c r="EPS28" s="19"/>
      <c r="EPT28" s="19"/>
      <c r="EPU28" s="19"/>
      <c r="EPV28" s="19"/>
      <c r="EPW28" s="19"/>
      <c r="EPX28" s="19"/>
      <c r="EPY28" s="19"/>
      <c r="EPZ28" s="19"/>
      <c r="EQA28" s="19"/>
      <c r="EQB28" s="19"/>
      <c r="EQC28" s="19"/>
      <c r="EQD28" s="19"/>
      <c r="EQE28" s="19"/>
      <c r="EQF28" s="19"/>
      <c r="EQG28" s="19"/>
      <c r="EQH28" s="19"/>
      <c r="EQI28" s="19"/>
      <c r="EQJ28" s="19"/>
      <c r="EQK28" s="19"/>
      <c r="EQL28" s="19"/>
      <c r="EQM28" s="19"/>
      <c r="EQN28" s="19"/>
      <c r="EQO28" s="19"/>
      <c r="EQP28" s="19"/>
      <c r="EQQ28" s="19"/>
      <c r="EQR28" s="19"/>
      <c r="EQS28" s="19"/>
      <c r="EQT28" s="19"/>
      <c r="EQU28" s="19"/>
      <c r="EQV28" s="19"/>
      <c r="EQW28" s="19"/>
      <c r="EQX28" s="19"/>
      <c r="EQY28" s="19"/>
      <c r="EQZ28" s="19"/>
      <c r="ERA28" s="19"/>
      <c r="ERB28" s="19"/>
      <c r="ERC28" s="19"/>
      <c r="ERD28" s="19"/>
      <c r="ERE28" s="19"/>
      <c r="ERF28" s="19"/>
      <c r="ERG28" s="19"/>
      <c r="ERH28" s="19"/>
      <c r="ERI28" s="19"/>
      <c r="ERJ28" s="19"/>
      <c r="ERK28" s="19"/>
      <c r="ERL28" s="19"/>
      <c r="ERM28" s="19"/>
      <c r="ERN28" s="19"/>
      <c r="ERO28" s="19"/>
      <c r="ERP28" s="19"/>
      <c r="ERQ28" s="19"/>
      <c r="ERR28" s="19"/>
      <c r="ERS28" s="19"/>
      <c r="ERT28" s="19"/>
      <c r="ERU28" s="19"/>
      <c r="ERV28" s="19"/>
      <c r="ERW28" s="19"/>
      <c r="ERX28" s="19"/>
      <c r="ERY28" s="19"/>
      <c r="ERZ28" s="19"/>
      <c r="ESA28" s="19"/>
      <c r="ESB28" s="19"/>
      <c r="ESC28" s="19"/>
      <c r="ESD28" s="19"/>
      <c r="ESE28" s="19"/>
      <c r="ESF28" s="19"/>
      <c r="ESG28" s="19"/>
      <c r="ESH28" s="19"/>
      <c r="ESI28" s="19"/>
      <c r="ESJ28" s="19"/>
      <c r="ESK28" s="19"/>
      <c r="ESL28" s="19"/>
      <c r="ESM28" s="19"/>
      <c r="ESN28" s="19"/>
      <c r="ESO28" s="19"/>
      <c r="ESP28" s="19"/>
      <c r="ESQ28" s="19"/>
      <c r="ESR28" s="19"/>
      <c r="ESS28" s="19"/>
      <c r="EST28" s="19"/>
      <c r="ESU28" s="19"/>
      <c r="ESV28" s="19"/>
      <c r="ESW28" s="19"/>
      <c r="ESX28" s="19"/>
      <c r="ESY28" s="19"/>
      <c r="ESZ28" s="19"/>
      <c r="ETA28" s="19"/>
      <c r="ETB28" s="19"/>
      <c r="ETC28" s="19"/>
      <c r="ETD28" s="19"/>
      <c r="ETE28" s="19"/>
      <c r="ETF28" s="19"/>
      <c r="ETG28" s="19"/>
      <c r="ETH28" s="19"/>
      <c r="ETI28" s="19"/>
      <c r="ETJ28" s="19"/>
      <c r="ETK28" s="19"/>
      <c r="ETL28" s="19"/>
      <c r="ETM28" s="19"/>
      <c r="ETN28" s="19"/>
      <c r="ETO28" s="19"/>
      <c r="ETP28" s="19"/>
      <c r="ETQ28" s="19"/>
      <c r="ETR28" s="19"/>
      <c r="ETS28" s="19"/>
      <c r="ETT28" s="19"/>
      <c r="ETU28" s="19"/>
      <c r="ETV28" s="19"/>
      <c r="ETW28" s="19"/>
      <c r="ETX28" s="19"/>
      <c r="ETY28" s="19"/>
      <c r="ETZ28" s="19"/>
      <c r="EUA28" s="19"/>
      <c r="EUB28" s="19"/>
      <c r="EUC28" s="19"/>
      <c r="EUD28" s="19"/>
      <c r="EUE28" s="19"/>
      <c r="EUF28" s="19"/>
      <c r="EUG28" s="19"/>
      <c r="EUH28" s="19"/>
      <c r="EUI28" s="19"/>
      <c r="EUJ28" s="19"/>
      <c r="EUK28" s="19"/>
      <c r="EUL28" s="19"/>
      <c r="EUM28" s="19"/>
      <c r="EUN28" s="19"/>
      <c r="EUO28" s="19"/>
      <c r="EUP28" s="19"/>
      <c r="EUQ28" s="19"/>
      <c r="EUR28" s="19"/>
      <c r="EUS28" s="19"/>
      <c r="EUT28" s="19"/>
      <c r="EUU28" s="19"/>
      <c r="EUV28" s="19"/>
      <c r="EUW28" s="19"/>
      <c r="EUX28" s="19"/>
      <c r="EUY28" s="19"/>
      <c r="EUZ28" s="19"/>
      <c r="EVA28" s="19"/>
      <c r="EVB28" s="19"/>
      <c r="EVC28" s="19"/>
      <c r="EVD28" s="19"/>
      <c r="EVE28" s="19"/>
      <c r="EVF28" s="19"/>
      <c r="EVG28" s="19"/>
      <c r="EVH28" s="19"/>
      <c r="EVI28" s="19"/>
      <c r="EVJ28" s="19"/>
      <c r="EVK28" s="19"/>
      <c r="EVL28" s="19"/>
      <c r="EVM28" s="19"/>
      <c r="EVN28" s="19"/>
      <c r="EVO28" s="19"/>
      <c r="EVP28" s="19"/>
      <c r="EVQ28" s="19"/>
      <c r="EVR28" s="19"/>
      <c r="EVS28" s="19"/>
      <c r="EVT28" s="19"/>
      <c r="EVU28" s="19"/>
      <c r="EVV28" s="19"/>
      <c r="EVW28" s="19"/>
      <c r="EVX28" s="19"/>
      <c r="EVY28" s="19"/>
      <c r="EVZ28" s="19"/>
      <c r="EWA28" s="19"/>
      <c r="EWB28" s="19"/>
      <c r="EWC28" s="19"/>
      <c r="EWD28" s="19"/>
      <c r="EWE28" s="19"/>
      <c r="EWF28" s="19"/>
      <c r="EWG28" s="19"/>
      <c r="EWH28" s="19"/>
      <c r="EWI28" s="19"/>
      <c r="EWJ28" s="19"/>
      <c r="EWK28" s="19"/>
      <c r="EWL28" s="19"/>
      <c r="EWM28" s="19"/>
      <c r="EWN28" s="19"/>
      <c r="EWO28" s="19"/>
      <c r="EWP28" s="19"/>
      <c r="EWQ28" s="19"/>
      <c r="EWR28" s="19"/>
      <c r="EWS28" s="19"/>
      <c r="EWT28" s="19"/>
      <c r="EWU28" s="19"/>
      <c r="EWV28" s="19"/>
      <c r="EWW28" s="19"/>
      <c r="EWX28" s="19"/>
      <c r="EWY28" s="19"/>
      <c r="EWZ28" s="19"/>
      <c r="EXA28" s="19"/>
      <c r="EXB28" s="19"/>
      <c r="EXC28" s="19"/>
      <c r="EXD28" s="19"/>
      <c r="EXE28" s="19"/>
      <c r="EXF28" s="19"/>
      <c r="EXG28" s="19"/>
      <c r="EXH28" s="19"/>
      <c r="EXI28" s="19"/>
      <c r="EXJ28" s="19"/>
      <c r="EXK28" s="19"/>
      <c r="EXL28" s="19"/>
      <c r="EXM28" s="19"/>
      <c r="EXN28" s="19"/>
      <c r="EXO28" s="19"/>
      <c r="EXP28" s="19"/>
      <c r="EXQ28" s="19"/>
      <c r="EXR28" s="19"/>
      <c r="EXS28" s="19"/>
      <c r="EXT28" s="19"/>
      <c r="EXU28" s="19"/>
      <c r="EXV28" s="19"/>
      <c r="EXW28" s="19"/>
      <c r="EXX28" s="19"/>
      <c r="EXY28" s="19"/>
      <c r="EXZ28" s="19"/>
      <c r="EYA28" s="19"/>
      <c r="EYB28" s="19"/>
      <c r="EYC28" s="19"/>
      <c r="EYD28" s="19"/>
      <c r="EYE28" s="19"/>
      <c r="EYF28" s="19"/>
      <c r="EYG28" s="19"/>
      <c r="EYH28" s="19"/>
      <c r="EYI28" s="19"/>
      <c r="EYJ28" s="19"/>
      <c r="EYK28" s="19"/>
      <c r="EYL28" s="19"/>
      <c r="EYM28" s="19"/>
      <c r="EYN28" s="19"/>
      <c r="EYO28" s="19"/>
      <c r="EYP28" s="19"/>
      <c r="EYQ28" s="19"/>
      <c r="EYR28" s="19"/>
      <c r="EYS28" s="19"/>
      <c r="EYT28" s="19"/>
      <c r="EYU28" s="19"/>
      <c r="EYV28" s="19"/>
      <c r="EYW28" s="19"/>
      <c r="EYX28" s="19"/>
      <c r="EYY28" s="19"/>
      <c r="EYZ28" s="19"/>
      <c r="EZA28" s="19"/>
      <c r="EZB28" s="19"/>
      <c r="EZC28" s="19"/>
      <c r="EZD28" s="19"/>
      <c r="EZE28" s="19"/>
      <c r="EZF28" s="19"/>
      <c r="EZG28" s="19"/>
      <c r="EZH28" s="19"/>
      <c r="EZI28" s="19"/>
      <c r="EZJ28" s="19"/>
      <c r="EZK28" s="19"/>
      <c r="EZL28" s="19"/>
      <c r="EZM28" s="19"/>
      <c r="EZN28" s="19"/>
      <c r="EZO28" s="19"/>
      <c r="EZP28" s="19"/>
      <c r="EZQ28" s="19"/>
      <c r="EZR28" s="19"/>
      <c r="EZS28" s="19"/>
      <c r="EZT28" s="19"/>
      <c r="EZU28" s="19"/>
      <c r="EZV28" s="19"/>
      <c r="EZW28" s="19"/>
      <c r="EZX28" s="19"/>
      <c r="EZY28" s="19"/>
      <c r="EZZ28" s="19"/>
      <c r="FAA28" s="19"/>
      <c r="FAB28" s="19"/>
      <c r="FAC28" s="19"/>
      <c r="FAD28" s="19"/>
      <c r="FAE28" s="19"/>
      <c r="FAF28" s="19"/>
      <c r="FAG28" s="19"/>
      <c r="FAH28" s="19"/>
      <c r="FAI28" s="19"/>
      <c r="FAJ28" s="19"/>
      <c r="FAK28" s="19"/>
      <c r="FAL28" s="19"/>
      <c r="FAM28" s="19"/>
      <c r="FAN28" s="19"/>
      <c r="FAO28" s="19"/>
      <c r="FAP28" s="19"/>
      <c r="FAQ28" s="19"/>
      <c r="FAR28" s="19"/>
      <c r="FAS28" s="19"/>
      <c r="FAT28" s="19"/>
      <c r="FAU28" s="19"/>
      <c r="FAV28" s="19"/>
      <c r="FAW28" s="19"/>
      <c r="FAX28" s="19"/>
      <c r="FAY28" s="19"/>
      <c r="FAZ28" s="19"/>
      <c r="FBA28" s="19"/>
      <c r="FBB28" s="19"/>
      <c r="FBC28" s="19"/>
      <c r="FBD28" s="19"/>
      <c r="FBE28" s="19"/>
      <c r="FBF28" s="19"/>
      <c r="FBG28" s="19"/>
      <c r="FBH28" s="19"/>
      <c r="FBI28" s="19"/>
      <c r="FBJ28" s="19"/>
      <c r="FBK28" s="19"/>
      <c r="FBL28" s="19"/>
      <c r="FBM28" s="19"/>
      <c r="FBN28" s="19"/>
      <c r="FBO28" s="19"/>
      <c r="FBP28" s="19"/>
      <c r="FBQ28" s="19"/>
      <c r="FBR28" s="19"/>
      <c r="FBS28" s="19"/>
      <c r="FBT28" s="19"/>
      <c r="FBU28" s="19"/>
      <c r="FBV28" s="19"/>
      <c r="FBW28" s="19"/>
      <c r="FBX28" s="19"/>
      <c r="FBY28" s="19"/>
      <c r="FBZ28" s="19"/>
      <c r="FCA28" s="19"/>
      <c r="FCB28" s="19"/>
      <c r="FCC28" s="19"/>
      <c r="FCD28" s="19"/>
      <c r="FCE28" s="19"/>
      <c r="FCF28" s="19"/>
      <c r="FCG28" s="19"/>
      <c r="FCH28" s="19"/>
      <c r="FCI28" s="19"/>
      <c r="FCJ28" s="19"/>
      <c r="FCK28" s="19"/>
      <c r="FCL28" s="19"/>
      <c r="FCM28" s="19"/>
      <c r="FCN28" s="19"/>
      <c r="FCO28" s="19"/>
      <c r="FCP28" s="19"/>
      <c r="FCQ28" s="19"/>
      <c r="FCR28" s="19"/>
      <c r="FCS28" s="19"/>
      <c r="FCT28" s="19"/>
      <c r="FCU28" s="19"/>
      <c r="FCV28" s="19"/>
      <c r="FCW28" s="19"/>
      <c r="FCX28" s="19"/>
      <c r="FCY28" s="19"/>
      <c r="FCZ28" s="19"/>
      <c r="FDA28" s="19"/>
      <c r="FDB28" s="19"/>
      <c r="FDC28" s="19"/>
      <c r="FDD28" s="19"/>
      <c r="FDE28" s="19"/>
      <c r="FDF28" s="19"/>
      <c r="FDG28" s="19"/>
      <c r="FDH28" s="19"/>
      <c r="FDI28" s="19"/>
      <c r="FDJ28" s="19"/>
      <c r="FDK28" s="19"/>
      <c r="FDL28" s="19"/>
      <c r="FDM28" s="19"/>
      <c r="FDN28" s="19"/>
      <c r="FDO28" s="19"/>
      <c r="FDP28" s="19"/>
      <c r="FDQ28" s="19"/>
      <c r="FDR28" s="19"/>
      <c r="FDS28" s="19"/>
      <c r="FDT28" s="19"/>
      <c r="FDU28" s="19"/>
      <c r="FDV28" s="19"/>
      <c r="FDW28" s="19"/>
      <c r="FDX28" s="19"/>
      <c r="FDY28" s="19"/>
      <c r="FDZ28" s="19"/>
      <c r="FEA28" s="19"/>
      <c r="FEB28" s="19"/>
      <c r="FEC28" s="19"/>
      <c r="FED28" s="19"/>
      <c r="FEE28" s="19"/>
      <c r="FEF28" s="19"/>
      <c r="FEG28" s="19"/>
      <c r="FEH28" s="19"/>
      <c r="FEI28" s="19"/>
      <c r="FEJ28" s="19"/>
      <c r="FEK28" s="19"/>
      <c r="FEL28" s="19"/>
      <c r="FEM28" s="19"/>
      <c r="FEN28" s="19"/>
      <c r="FEO28" s="19"/>
      <c r="FEP28" s="19"/>
      <c r="FEQ28" s="19"/>
      <c r="FER28" s="19"/>
      <c r="FES28" s="19"/>
      <c r="FET28" s="19"/>
      <c r="FEU28" s="19"/>
      <c r="FEV28" s="19"/>
      <c r="FEW28" s="19"/>
      <c r="FEX28" s="19"/>
      <c r="FEY28" s="19"/>
      <c r="FEZ28" s="19"/>
      <c r="FFA28" s="19"/>
      <c r="FFB28" s="19"/>
      <c r="FFC28" s="19"/>
      <c r="FFD28" s="19"/>
      <c r="FFE28" s="19"/>
      <c r="FFF28" s="19"/>
      <c r="FFG28" s="19"/>
      <c r="FFH28" s="19"/>
      <c r="FFI28" s="19"/>
      <c r="FFJ28" s="19"/>
      <c r="FFK28" s="19"/>
      <c r="FFL28" s="19"/>
      <c r="FFM28" s="19"/>
      <c r="FFN28" s="19"/>
      <c r="FFO28" s="19"/>
      <c r="FFP28" s="19"/>
      <c r="FFQ28" s="19"/>
      <c r="FFR28" s="19"/>
      <c r="FFS28" s="19"/>
      <c r="FFT28" s="19"/>
      <c r="FFU28" s="19"/>
      <c r="FFV28" s="19"/>
      <c r="FFW28" s="19"/>
      <c r="FFX28" s="19"/>
      <c r="FFY28" s="19"/>
      <c r="FFZ28" s="19"/>
      <c r="FGA28" s="19"/>
      <c r="FGB28" s="19"/>
      <c r="FGC28" s="19"/>
      <c r="FGD28" s="19"/>
      <c r="FGE28" s="19"/>
      <c r="FGF28" s="19"/>
      <c r="FGG28" s="19"/>
      <c r="FGH28" s="19"/>
      <c r="FGI28" s="19"/>
      <c r="FGJ28" s="19"/>
      <c r="FGK28" s="19"/>
      <c r="FGL28" s="19"/>
      <c r="FGM28" s="19"/>
      <c r="FGN28" s="19"/>
      <c r="FGO28" s="19"/>
      <c r="FGP28" s="19"/>
      <c r="FGQ28" s="19"/>
      <c r="FGR28" s="19"/>
      <c r="FGS28" s="19"/>
      <c r="FGT28" s="19"/>
      <c r="FGU28" s="19"/>
      <c r="FGV28" s="19"/>
      <c r="FGW28" s="19"/>
      <c r="FGX28" s="19"/>
      <c r="FGY28" s="19"/>
      <c r="FGZ28" s="19"/>
      <c r="FHA28" s="19"/>
      <c r="FHB28" s="19"/>
      <c r="FHC28" s="19"/>
      <c r="FHD28" s="19"/>
      <c r="FHE28" s="19"/>
      <c r="FHF28" s="19"/>
      <c r="FHG28" s="19"/>
      <c r="FHH28" s="19"/>
      <c r="FHI28" s="19"/>
      <c r="FHJ28" s="19"/>
      <c r="FHK28" s="19"/>
      <c r="FHL28" s="19"/>
      <c r="FHM28" s="19"/>
      <c r="FHN28" s="19"/>
      <c r="FHO28" s="19"/>
      <c r="FHP28" s="19"/>
      <c r="FHQ28" s="19"/>
      <c r="FHR28" s="19"/>
      <c r="FHS28" s="19"/>
      <c r="FHT28" s="19"/>
      <c r="FHU28" s="19"/>
      <c r="FHV28" s="19"/>
      <c r="FHW28" s="19"/>
      <c r="FHX28" s="19"/>
      <c r="FHY28" s="19"/>
      <c r="FHZ28" s="19"/>
      <c r="FIA28" s="19"/>
      <c r="FIB28" s="19"/>
      <c r="FIC28" s="19"/>
      <c r="FID28" s="19"/>
      <c r="FIE28" s="19"/>
      <c r="FIF28" s="19"/>
      <c r="FIG28" s="19"/>
      <c r="FIH28" s="19"/>
      <c r="FII28" s="19"/>
      <c r="FIJ28" s="19"/>
      <c r="FIK28" s="19"/>
      <c r="FIL28" s="19"/>
      <c r="FIM28" s="19"/>
      <c r="FIN28" s="19"/>
      <c r="FIO28" s="19"/>
      <c r="FIP28" s="19"/>
      <c r="FIQ28" s="19"/>
      <c r="FIR28" s="19"/>
      <c r="FIS28" s="19"/>
      <c r="FIT28" s="19"/>
      <c r="FIU28" s="19"/>
      <c r="FIV28" s="19"/>
      <c r="FIW28" s="19"/>
      <c r="FIX28" s="19"/>
      <c r="FIY28" s="19"/>
      <c r="FIZ28" s="19"/>
      <c r="FJA28" s="19"/>
      <c r="FJB28" s="19"/>
      <c r="FJC28" s="19"/>
      <c r="FJD28" s="19"/>
      <c r="FJE28" s="19"/>
      <c r="FJF28" s="19"/>
      <c r="FJG28" s="19"/>
      <c r="FJH28" s="19"/>
      <c r="FJI28" s="19"/>
      <c r="FJJ28" s="19"/>
      <c r="FJK28" s="19"/>
      <c r="FJL28" s="19"/>
      <c r="FJM28" s="19"/>
      <c r="FJN28" s="19"/>
      <c r="FJO28" s="19"/>
      <c r="FJP28" s="19"/>
      <c r="FJQ28" s="19"/>
      <c r="FJR28" s="19"/>
      <c r="FJS28" s="19"/>
      <c r="FJT28" s="19"/>
      <c r="FJU28" s="19"/>
      <c r="FJV28" s="19"/>
      <c r="FJW28" s="19"/>
      <c r="FJX28" s="19"/>
      <c r="FJY28" s="19"/>
      <c r="FJZ28" s="19"/>
      <c r="FKA28" s="19"/>
      <c r="FKB28" s="19"/>
      <c r="FKC28" s="19"/>
      <c r="FKD28" s="19"/>
      <c r="FKE28" s="19"/>
      <c r="FKF28" s="19"/>
      <c r="FKG28" s="19"/>
      <c r="FKH28" s="19"/>
      <c r="FKI28" s="19"/>
      <c r="FKJ28" s="19"/>
      <c r="FKK28" s="19"/>
      <c r="FKL28" s="19"/>
      <c r="FKM28" s="19"/>
      <c r="FKN28" s="19"/>
      <c r="FKO28" s="19"/>
      <c r="FKP28" s="19"/>
      <c r="FKQ28" s="19"/>
      <c r="FKR28" s="19"/>
      <c r="FKS28" s="19"/>
      <c r="FKT28" s="19"/>
      <c r="FKU28" s="19"/>
      <c r="FKV28" s="19"/>
      <c r="FKW28" s="19"/>
      <c r="FKX28" s="19"/>
      <c r="FKY28" s="19"/>
      <c r="FKZ28" s="19"/>
      <c r="FLA28" s="19"/>
      <c r="FLB28" s="19"/>
      <c r="FLC28" s="19"/>
      <c r="FLD28" s="19"/>
      <c r="FLE28" s="19"/>
      <c r="FLF28" s="19"/>
      <c r="FLG28" s="19"/>
      <c r="FLH28" s="19"/>
      <c r="FLI28" s="19"/>
      <c r="FLJ28" s="19"/>
      <c r="FLK28" s="19"/>
      <c r="FLL28" s="19"/>
      <c r="FLM28" s="19"/>
      <c r="FLN28" s="19"/>
      <c r="FLO28" s="19"/>
      <c r="FLP28" s="19"/>
      <c r="FLQ28" s="19"/>
      <c r="FLR28" s="19"/>
      <c r="FLS28" s="19"/>
      <c r="FLT28" s="19"/>
      <c r="FLU28" s="19"/>
      <c r="FLV28" s="19"/>
      <c r="FLW28" s="19"/>
      <c r="FLX28" s="19"/>
      <c r="FLY28" s="19"/>
      <c r="FLZ28" s="19"/>
      <c r="FMA28" s="19"/>
      <c r="FMB28" s="19"/>
      <c r="FMC28" s="19"/>
      <c r="FMD28" s="19"/>
      <c r="FME28" s="19"/>
      <c r="FMF28" s="19"/>
      <c r="FMG28" s="19"/>
      <c r="FMH28" s="19"/>
      <c r="FMI28" s="19"/>
      <c r="FMJ28" s="19"/>
      <c r="FMK28" s="19"/>
      <c r="FML28" s="19"/>
      <c r="FMM28" s="19"/>
      <c r="FMN28" s="19"/>
      <c r="FMO28" s="19"/>
      <c r="FMP28" s="19"/>
      <c r="FMQ28" s="19"/>
      <c r="FMR28" s="19"/>
      <c r="FMS28" s="19"/>
      <c r="FMT28" s="19"/>
      <c r="FMU28" s="19"/>
      <c r="FMV28" s="19"/>
      <c r="FMW28" s="19"/>
      <c r="FMX28" s="19"/>
      <c r="FMY28" s="19"/>
      <c r="FMZ28" s="19"/>
      <c r="FNA28" s="19"/>
      <c r="FNB28" s="19"/>
      <c r="FNC28" s="19"/>
      <c r="FND28" s="19"/>
      <c r="FNE28" s="19"/>
      <c r="FNF28" s="19"/>
      <c r="FNG28" s="19"/>
      <c r="FNH28" s="19"/>
      <c r="FNI28" s="19"/>
      <c r="FNJ28" s="19"/>
      <c r="FNK28" s="19"/>
      <c r="FNL28" s="19"/>
      <c r="FNM28" s="19"/>
      <c r="FNN28" s="19"/>
      <c r="FNO28" s="19"/>
      <c r="FNP28" s="19"/>
      <c r="FNQ28" s="19"/>
      <c r="FNR28" s="19"/>
      <c r="FNS28" s="19"/>
      <c r="FNT28" s="19"/>
      <c r="FNU28" s="19"/>
      <c r="FNV28" s="19"/>
      <c r="FNW28" s="19"/>
      <c r="FNX28" s="19"/>
      <c r="FNY28" s="19"/>
      <c r="FNZ28" s="19"/>
      <c r="FOA28" s="19"/>
      <c r="FOB28" s="19"/>
      <c r="FOC28" s="19"/>
      <c r="FOD28" s="19"/>
      <c r="FOE28" s="19"/>
      <c r="FOF28" s="19"/>
      <c r="FOG28" s="19"/>
      <c r="FOH28" s="19"/>
      <c r="FOI28" s="19"/>
      <c r="FOJ28" s="19"/>
      <c r="FOK28" s="19"/>
      <c r="FOL28" s="19"/>
      <c r="FOM28" s="19"/>
      <c r="FON28" s="19"/>
      <c r="FOO28" s="19"/>
      <c r="FOP28" s="19"/>
      <c r="FOQ28" s="19"/>
      <c r="FOR28" s="19"/>
      <c r="FOS28" s="19"/>
      <c r="FOT28" s="19"/>
      <c r="FOU28" s="19"/>
      <c r="FOV28" s="19"/>
      <c r="FOW28" s="19"/>
      <c r="FOX28" s="19"/>
      <c r="FOY28" s="19"/>
      <c r="FOZ28" s="19"/>
      <c r="FPA28" s="19"/>
      <c r="FPB28" s="19"/>
      <c r="FPC28" s="19"/>
      <c r="FPD28" s="19"/>
      <c r="FPE28" s="19"/>
      <c r="FPF28" s="19"/>
      <c r="FPG28" s="19"/>
      <c r="FPH28" s="19"/>
      <c r="FPI28" s="19"/>
      <c r="FPJ28" s="19"/>
      <c r="FPK28" s="19"/>
      <c r="FPL28" s="19"/>
      <c r="FPM28" s="19"/>
      <c r="FPN28" s="19"/>
      <c r="FPO28" s="19"/>
      <c r="FPP28" s="19"/>
      <c r="FPQ28" s="19"/>
      <c r="FPR28" s="19"/>
      <c r="FPS28" s="19"/>
      <c r="FPT28" s="19"/>
      <c r="FPU28" s="19"/>
      <c r="FPV28" s="19"/>
      <c r="FPW28" s="19"/>
      <c r="FPX28" s="19"/>
      <c r="FPY28" s="19"/>
      <c r="FPZ28" s="19"/>
      <c r="FQA28" s="19"/>
      <c r="FQB28" s="19"/>
      <c r="FQC28" s="19"/>
      <c r="FQD28" s="19"/>
      <c r="FQE28" s="19"/>
      <c r="FQF28" s="19"/>
      <c r="FQG28" s="19"/>
      <c r="FQH28" s="19"/>
      <c r="FQI28" s="19"/>
      <c r="FQJ28" s="19"/>
      <c r="FQK28" s="19"/>
      <c r="FQL28" s="19"/>
      <c r="FQM28" s="19"/>
      <c r="FQN28" s="19"/>
      <c r="FQO28" s="19"/>
      <c r="FQP28" s="19"/>
      <c r="FQQ28" s="19"/>
      <c r="FQR28" s="19"/>
      <c r="FQS28" s="19"/>
      <c r="FQT28" s="19"/>
      <c r="FQU28" s="19"/>
      <c r="FQV28" s="19"/>
      <c r="FQW28" s="19"/>
      <c r="FQX28" s="19"/>
      <c r="FQY28" s="19"/>
      <c r="FQZ28" s="19"/>
      <c r="FRA28" s="19"/>
      <c r="FRB28" s="19"/>
      <c r="FRC28" s="19"/>
      <c r="FRD28" s="19"/>
      <c r="FRE28" s="19"/>
      <c r="FRF28" s="19"/>
      <c r="FRG28" s="19"/>
      <c r="FRH28" s="19"/>
      <c r="FRI28" s="19"/>
      <c r="FRJ28" s="19"/>
      <c r="FRK28" s="19"/>
      <c r="FRL28" s="19"/>
      <c r="FRM28" s="19"/>
      <c r="FRN28" s="19"/>
      <c r="FRO28" s="19"/>
      <c r="FRP28" s="19"/>
      <c r="FRQ28" s="19"/>
      <c r="FRR28" s="19"/>
      <c r="FRS28" s="19"/>
      <c r="FRT28" s="19"/>
      <c r="FRU28" s="19"/>
      <c r="FRV28" s="19"/>
      <c r="FRW28" s="19"/>
      <c r="FRX28" s="19"/>
      <c r="FRY28" s="19"/>
      <c r="FRZ28" s="19"/>
      <c r="FSA28" s="19"/>
      <c r="FSB28" s="19"/>
      <c r="FSC28" s="19"/>
      <c r="FSD28" s="19"/>
      <c r="FSE28" s="19"/>
      <c r="FSF28" s="19"/>
      <c r="FSG28" s="19"/>
      <c r="FSH28" s="19"/>
      <c r="FSI28" s="19"/>
      <c r="FSJ28" s="19"/>
      <c r="FSK28" s="19"/>
      <c r="FSL28" s="19"/>
      <c r="FSM28" s="19"/>
      <c r="FSN28" s="19"/>
      <c r="FSO28" s="19"/>
      <c r="FSP28" s="19"/>
      <c r="FSQ28" s="19"/>
      <c r="FSR28" s="19"/>
      <c r="FSS28" s="19"/>
      <c r="FST28" s="19"/>
      <c r="FSU28" s="19"/>
      <c r="FSV28" s="19"/>
      <c r="FSW28" s="19"/>
      <c r="FSX28" s="19"/>
      <c r="FSY28" s="19"/>
      <c r="FSZ28" s="19"/>
      <c r="FTA28" s="19"/>
      <c r="FTB28" s="19"/>
      <c r="FTC28" s="19"/>
      <c r="FTD28" s="19"/>
      <c r="FTE28" s="19"/>
      <c r="FTF28" s="19"/>
      <c r="FTG28" s="19"/>
      <c r="FTH28" s="19"/>
      <c r="FTI28" s="19"/>
      <c r="FTJ28" s="19"/>
      <c r="FTK28" s="19"/>
      <c r="FTL28" s="19"/>
      <c r="FTM28" s="19"/>
      <c r="FTN28" s="19"/>
      <c r="FTO28" s="19"/>
      <c r="FTP28" s="19"/>
      <c r="FTQ28" s="19"/>
      <c r="FTR28" s="19"/>
      <c r="FTS28" s="19"/>
      <c r="FTT28" s="19"/>
      <c r="FTU28" s="19"/>
      <c r="FTV28" s="19"/>
      <c r="FTW28" s="19"/>
      <c r="FTX28" s="19"/>
      <c r="FTY28" s="19"/>
      <c r="FTZ28" s="19"/>
      <c r="FUA28" s="19"/>
      <c r="FUB28" s="19"/>
      <c r="FUC28" s="19"/>
      <c r="FUD28" s="19"/>
      <c r="FUE28" s="19"/>
      <c r="FUF28" s="19"/>
      <c r="FUG28" s="19"/>
      <c r="FUH28" s="19"/>
      <c r="FUI28" s="19"/>
      <c r="FUJ28" s="19"/>
      <c r="FUK28" s="19"/>
      <c r="FUL28" s="19"/>
      <c r="FUM28" s="19"/>
      <c r="FUN28" s="19"/>
      <c r="FUO28" s="19"/>
      <c r="FUP28" s="19"/>
      <c r="FUQ28" s="19"/>
      <c r="FUR28" s="19"/>
      <c r="FUS28" s="19"/>
      <c r="FUT28" s="19"/>
      <c r="FUU28" s="19"/>
      <c r="FUV28" s="19"/>
      <c r="FUW28" s="19"/>
      <c r="FUX28" s="19"/>
      <c r="FUY28" s="19"/>
      <c r="FUZ28" s="19"/>
      <c r="FVA28" s="19"/>
      <c r="FVB28" s="19"/>
      <c r="FVC28" s="19"/>
      <c r="FVD28" s="19"/>
      <c r="FVE28" s="19"/>
      <c r="FVF28" s="19"/>
      <c r="FVG28" s="19"/>
      <c r="FVH28" s="19"/>
      <c r="FVI28" s="19"/>
      <c r="FVJ28" s="19"/>
      <c r="FVK28" s="19"/>
      <c r="FVL28" s="19"/>
      <c r="FVM28" s="19"/>
      <c r="FVN28" s="19"/>
      <c r="FVO28" s="19"/>
      <c r="FVP28" s="19"/>
      <c r="FVQ28" s="19"/>
      <c r="FVR28" s="19"/>
      <c r="FVS28" s="19"/>
      <c r="FVT28" s="19"/>
      <c r="FVU28" s="19"/>
      <c r="FVV28" s="19"/>
      <c r="FVW28" s="19"/>
      <c r="FVX28" s="19"/>
      <c r="FVY28" s="19"/>
      <c r="FVZ28" s="19"/>
      <c r="FWA28" s="19"/>
      <c r="FWB28" s="19"/>
      <c r="FWC28" s="19"/>
      <c r="FWD28" s="19"/>
      <c r="FWE28" s="19"/>
      <c r="FWF28" s="19"/>
      <c r="FWG28" s="19"/>
      <c r="FWH28" s="19"/>
      <c r="FWI28" s="19"/>
      <c r="FWJ28" s="19"/>
      <c r="FWK28" s="19"/>
      <c r="FWL28" s="19"/>
      <c r="FWM28" s="19"/>
      <c r="FWN28" s="19"/>
      <c r="FWO28" s="19"/>
      <c r="FWP28" s="19"/>
      <c r="FWQ28" s="19"/>
      <c r="FWR28" s="19"/>
      <c r="FWS28" s="19"/>
      <c r="FWT28" s="19"/>
      <c r="FWU28" s="19"/>
      <c r="FWV28" s="19"/>
      <c r="FWW28" s="19"/>
      <c r="FWX28" s="19"/>
      <c r="FWY28" s="19"/>
      <c r="FWZ28" s="19"/>
      <c r="FXA28" s="19"/>
      <c r="FXB28" s="19"/>
      <c r="FXC28" s="19"/>
      <c r="FXD28" s="19"/>
      <c r="FXE28" s="19"/>
      <c r="FXF28" s="19"/>
      <c r="FXG28" s="19"/>
      <c r="FXH28" s="19"/>
      <c r="FXI28" s="19"/>
      <c r="FXJ28" s="19"/>
      <c r="FXK28" s="19"/>
      <c r="FXL28" s="19"/>
      <c r="FXM28" s="19"/>
      <c r="FXN28" s="19"/>
      <c r="FXO28" s="19"/>
      <c r="FXP28" s="19"/>
      <c r="FXQ28" s="19"/>
      <c r="FXR28" s="19"/>
      <c r="FXS28" s="19"/>
      <c r="FXT28" s="19"/>
      <c r="FXU28" s="19"/>
      <c r="FXV28" s="19"/>
      <c r="FXW28" s="19"/>
      <c r="FXX28" s="19"/>
      <c r="FXY28" s="19"/>
      <c r="FXZ28" s="19"/>
      <c r="FYA28" s="19"/>
      <c r="FYB28" s="19"/>
      <c r="FYC28" s="19"/>
      <c r="FYD28" s="19"/>
      <c r="FYE28" s="19"/>
      <c r="FYF28" s="19"/>
      <c r="FYG28" s="19"/>
      <c r="FYH28" s="19"/>
      <c r="FYI28" s="19"/>
      <c r="FYJ28" s="19"/>
      <c r="FYK28" s="19"/>
      <c r="FYL28" s="19"/>
      <c r="FYM28" s="19"/>
      <c r="FYN28" s="19"/>
      <c r="FYO28" s="19"/>
      <c r="FYP28" s="19"/>
      <c r="FYQ28" s="19"/>
      <c r="FYR28" s="19"/>
      <c r="FYS28" s="19"/>
      <c r="FYT28" s="19"/>
      <c r="FYU28" s="19"/>
      <c r="FYV28" s="19"/>
      <c r="FYW28" s="19"/>
      <c r="FYX28" s="19"/>
      <c r="FYY28" s="19"/>
      <c r="FYZ28" s="19"/>
      <c r="FZA28" s="19"/>
      <c r="FZB28" s="19"/>
      <c r="FZC28" s="19"/>
      <c r="FZD28" s="19"/>
      <c r="FZE28" s="19"/>
      <c r="FZF28" s="19"/>
      <c r="FZG28" s="19"/>
      <c r="FZH28" s="19"/>
      <c r="FZI28" s="19"/>
      <c r="FZJ28" s="19"/>
      <c r="FZK28" s="19"/>
      <c r="FZL28" s="19"/>
      <c r="FZM28" s="19"/>
      <c r="FZN28" s="19"/>
      <c r="FZO28" s="19"/>
      <c r="FZP28" s="19"/>
      <c r="FZQ28" s="19"/>
      <c r="FZR28" s="19"/>
      <c r="FZS28" s="19"/>
      <c r="FZT28" s="19"/>
      <c r="FZU28" s="19"/>
      <c r="FZV28" s="19"/>
      <c r="FZW28" s="19"/>
      <c r="FZX28" s="19"/>
      <c r="FZY28" s="19"/>
      <c r="FZZ28" s="19"/>
      <c r="GAA28" s="19"/>
      <c r="GAB28" s="19"/>
      <c r="GAC28" s="19"/>
      <c r="GAD28" s="19"/>
      <c r="GAE28" s="19"/>
      <c r="GAF28" s="19"/>
      <c r="GAG28" s="19"/>
      <c r="GAH28" s="19"/>
      <c r="GAI28" s="19"/>
      <c r="GAJ28" s="19"/>
      <c r="GAK28" s="19"/>
      <c r="GAL28" s="19"/>
      <c r="GAM28" s="19"/>
      <c r="GAN28" s="19"/>
      <c r="GAO28" s="19"/>
      <c r="GAP28" s="19"/>
      <c r="GAQ28" s="19"/>
      <c r="GAR28" s="19"/>
      <c r="GAS28" s="19"/>
      <c r="GAT28" s="19"/>
      <c r="GAU28" s="19"/>
      <c r="GAV28" s="19"/>
      <c r="GAW28" s="19"/>
      <c r="GAX28" s="19"/>
      <c r="GAY28" s="19"/>
      <c r="GAZ28" s="19"/>
      <c r="GBA28" s="19"/>
      <c r="GBB28" s="19"/>
      <c r="GBC28" s="19"/>
      <c r="GBD28" s="19"/>
      <c r="GBE28" s="19"/>
      <c r="GBF28" s="19"/>
      <c r="GBG28" s="19"/>
      <c r="GBH28" s="19"/>
      <c r="GBI28" s="19"/>
      <c r="GBJ28" s="19"/>
      <c r="GBK28" s="19"/>
      <c r="GBL28" s="19"/>
      <c r="GBM28" s="19"/>
      <c r="GBN28" s="19"/>
      <c r="GBO28" s="19"/>
      <c r="GBP28" s="19"/>
      <c r="GBQ28" s="19"/>
      <c r="GBR28" s="19"/>
      <c r="GBS28" s="19"/>
      <c r="GBT28" s="19"/>
      <c r="GBU28" s="19"/>
      <c r="GBV28" s="19"/>
      <c r="GBW28" s="19"/>
      <c r="GBX28" s="19"/>
      <c r="GBY28" s="19"/>
      <c r="GBZ28" s="19"/>
      <c r="GCA28" s="19"/>
      <c r="GCB28" s="19"/>
      <c r="GCC28" s="19"/>
      <c r="GCD28" s="19"/>
      <c r="GCE28" s="19"/>
      <c r="GCF28" s="19"/>
      <c r="GCG28" s="19"/>
      <c r="GCH28" s="19"/>
      <c r="GCI28" s="19"/>
      <c r="GCJ28" s="19"/>
      <c r="GCK28" s="19"/>
      <c r="GCL28" s="19"/>
      <c r="GCM28" s="19"/>
      <c r="GCN28" s="19"/>
      <c r="GCO28" s="19"/>
      <c r="GCP28" s="19"/>
      <c r="GCQ28" s="19"/>
      <c r="GCR28" s="19"/>
      <c r="GCS28" s="19"/>
      <c r="GCT28" s="19"/>
      <c r="GCU28" s="19"/>
      <c r="GCV28" s="19"/>
      <c r="GCW28" s="19"/>
      <c r="GCX28" s="19"/>
      <c r="GCY28" s="19"/>
      <c r="GCZ28" s="19"/>
      <c r="GDA28" s="19"/>
      <c r="GDB28" s="19"/>
      <c r="GDC28" s="19"/>
      <c r="GDD28" s="19"/>
      <c r="GDE28" s="19"/>
      <c r="GDF28" s="19"/>
      <c r="GDG28" s="19"/>
      <c r="GDH28" s="19"/>
      <c r="GDI28" s="19"/>
      <c r="GDJ28" s="19"/>
      <c r="GDK28" s="19"/>
      <c r="GDL28" s="19"/>
      <c r="GDM28" s="19"/>
      <c r="GDN28" s="19"/>
      <c r="GDO28" s="19"/>
      <c r="GDP28" s="19"/>
      <c r="GDQ28" s="19"/>
      <c r="GDR28" s="19"/>
      <c r="GDS28" s="19"/>
      <c r="GDT28" s="19"/>
      <c r="GDU28" s="19"/>
      <c r="GDV28" s="19"/>
      <c r="GDW28" s="19"/>
      <c r="GDX28" s="19"/>
      <c r="GDY28" s="19"/>
      <c r="GDZ28" s="19"/>
      <c r="GEA28" s="19"/>
      <c r="GEB28" s="19"/>
      <c r="GEC28" s="19"/>
      <c r="GED28" s="19"/>
      <c r="GEE28" s="19"/>
      <c r="GEF28" s="19"/>
      <c r="GEG28" s="19"/>
      <c r="GEH28" s="19"/>
      <c r="GEI28" s="19"/>
      <c r="GEJ28" s="19"/>
      <c r="GEK28" s="19"/>
      <c r="GEL28" s="19"/>
      <c r="GEM28" s="19"/>
      <c r="GEN28" s="19"/>
      <c r="GEO28" s="19"/>
      <c r="GEP28" s="19"/>
      <c r="GEQ28" s="19"/>
      <c r="GER28" s="19"/>
      <c r="GES28" s="19"/>
      <c r="GET28" s="19"/>
      <c r="GEU28" s="19"/>
      <c r="GEV28" s="19"/>
      <c r="GEW28" s="19"/>
      <c r="GEX28" s="19"/>
      <c r="GEY28" s="19"/>
      <c r="GEZ28" s="19"/>
      <c r="GFA28" s="19"/>
      <c r="GFB28" s="19"/>
      <c r="GFC28" s="19"/>
      <c r="GFD28" s="19"/>
      <c r="GFE28" s="19"/>
      <c r="GFF28" s="19"/>
      <c r="GFG28" s="19"/>
      <c r="GFH28" s="19"/>
      <c r="GFI28" s="19"/>
      <c r="GFJ28" s="19"/>
      <c r="GFK28" s="19"/>
      <c r="GFL28" s="19"/>
      <c r="GFM28" s="19"/>
      <c r="GFN28" s="19"/>
      <c r="GFO28" s="19"/>
      <c r="GFP28" s="19"/>
      <c r="GFQ28" s="19"/>
      <c r="GFR28" s="19"/>
      <c r="GFS28" s="19"/>
      <c r="GFT28" s="19"/>
      <c r="GFU28" s="19"/>
      <c r="GFV28" s="19"/>
      <c r="GFW28" s="19"/>
      <c r="GFX28" s="19"/>
      <c r="GFY28" s="19"/>
      <c r="GFZ28" s="19"/>
      <c r="GGA28" s="19"/>
      <c r="GGB28" s="19"/>
      <c r="GGC28" s="19"/>
      <c r="GGD28" s="19"/>
      <c r="GGE28" s="19"/>
      <c r="GGF28" s="19"/>
      <c r="GGG28" s="19"/>
      <c r="GGH28" s="19"/>
      <c r="GGI28" s="19"/>
      <c r="GGJ28" s="19"/>
      <c r="GGK28" s="19"/>
      <c r="GGL28" s="19"/>
      <c r="GGM28" s="19"/>
      <c r="GGN28" s="19"/>
      <c r="GGO28" s="19"/>
      <c r="GGP28" s="19"/>
      <c r="GGQ28" s="19"/>
      <c r="GGR28" s="19"/>
      <c r="GGS28" s="19"/>
      <c r="GGT28" s="19"/>
      <c r="GGU28" s="19"/>
      <c r="GGV28" s="19"/>
      <c r="GGW28" s="19"/>
      <c r="GGX28" s="19"/>
      <c r="GGY28" s="19"/>
      <c r="GGZ28" s="19"/>
      <c r="GHA28" s="19"/>
      <c r="GHB28" s="19"/>
      <c r="GHC28" s="19"/>
      <c r="GHD28" s="19"/>
      <c r="GHE28" s="19"/>
      <c r="GHF28" s="19"/>
      <c r="GHG28" s="19"/>
      <c r="GHH28" s="19"/>
      <c r="GHI28" s="19"/>
      <c r="GHJ28" s="19"/>
      <c r="GHK28" s="19"/>
      <c r="GHL28" s="19"/>
      <c r="GHM28" s="19"/>
      <c r="GHN28" s="19"/>
      <c r="GHO28" s="19"/>
      <c r="GHP28" s="19"/>
      <c r="GHQ28" s="19"/>
      <c r="GHR28" s="19"/>
      <c r="GHS28" s="19"/>
      <c r="GHT28" s="19"/>
      <c r="GHU28" s="19"/>
      <c r="GHV28" s="19"/>
      <c r="GHW28" s="19"/>
      <c r="GHX28" s="19"/>
      <c r="GHY28" s="19"/>
      <c r="GHZ28" s="19"/>
      <c r="GIA28" s="19"/>
      <c r="GIB28" s="19"/>
      <c r="GIC28" s="19"/>
      <c r="GID28" s="19"/>
      <c r="GIE28" s="19"/>
      <c r="GIF28" s="19"/>
      <c r="GIG28" s="19"/>
      <c r="GIH28" s="19"/>
      <c r="GII28" s="19"/>
      <c r="GIJ28" s="19"/>
      <c r="GIK28" s="19"/>
      <c r="GIL28" s="19"/>
      <c r="GIM28" s="19"/>
      <c r="GIN28" s="19"/>
      <c r="GIO28" s="19"/>
      <c r="GIP28" s="19"/>
      <c r="GIQ28" s="19"/>
      <c r="GIR28" s="19"/>
      <c r="GIS28" s="19"/>
      <c r="GIT28" s="19"/>
      <c r="GIU28" s="19"/>
      <c r="GIV28" s="19"/>
      <c r="GIW28" s="19"/>
      <c r="GIX28" s="19"/>
      <c r="GIY28" s="19"/>
      <c r="GIZ28" s="19"/>
      <c r="GJA28" s="19"/>
      <c r="GJB28" s="19"/>
      <c r="GJC28" s="19"/>
      <c r="GJD28" s="19"/>
      <c r="GJE28" s="19"/>
      <c r="GJF28" s="19"/>
      <c r="GJG28" s="19"/>
      <c r="GJH28" s="19"/>
      <c r="GJI28" s="19"/>
      <c r="GJJ28" s="19"/>
      <c r="GJK28" s="19"/>
      <c r="GJL28" s="19"/>
      <c r="GJM28" s="19"/>
      <c r="GJN28" s="19"/>
      <c r="GJO28" s="19"/>
      <c r="GJP28" s="19"/>
      <c r="GJQ28" s="19"/>
      <c r="GJR28" s="19"/>
      <c r="GJS28" s="19"/>
      <c r="GJT28" s="19"/>
      <c r="GJU28" s="19"/>
      <c r="GJV28" s="19"/>
      <c r="GJW28" s="19"/>
      <c r="GJX28" s="19"/>
      <c r="GJY28" s="19"/>
      <c r="GJZ28" s="19"/>
      <c r="GKA28" s="19"/>
      <c r="GKB28" s="19"/>
      <c r="GKC28" s="19"/>
      <c r="GKD28" s="19"/>
      <c r="GKE28" s="19"/>
      <c r="GKF28" s="19"/>
      <c r="GKG28" s="19"/>
      <c r="GKH28" s="19"/>
      <c r="GKI28" s="19"/>
      <c r="GKJ28" s="19"/>
      <c r="GKK28" s="19"/>
      <c r="GKL28" s="19"/>
      <c r="GKM28" s="19"/>
      <c r="GKN28" s="19"/>
      <c r="GKO28" s="19"/>
      <c r="GKP28" s="19"/>
      <c r="GKQ28" s="19"/>
      <c r="GKR28" s="19"/>
      <c r="GKS28" s="19"/>
      <c r="GKT28" s="19"/>
      <c r="GKU28" s="19"/>
      <c r="GKV28" s="19"/>
      <c r="GKW28" s="19"/>
      <c r="GKX28" s="19"/>
      <c r="GKY28" s="19"/>
      <c r="GKZ28" s="19"/>
      <c r="GLA28" s="19"/>
      <c r="GLB28" s="19"/>
      <c r="GLC28" s="19"/>
      <c r="GLD28" s="19"/>
      <c r="GLE28" s="19"/>
      <c r="GLF28" s="19"/>
      <c r="GLG28" s="19"/>
      <c r="GLH28" s="19"/>
      <c r="GLI28" s="19"/>
      <c r="GLJ28" s="19"/>
      <c r="GLK28" s="19"/>
      <c r="GLL28" s="19"/>
      <c r="GLM28" s="19"/>
      <c r="GLN28" s="19"/>
      <c r="GLO28" s="19"/>
      <c r="GLP28" s="19"/>
      <c r="GLQ28" s="19"/>
      <c r="GLR28" s="19"/>
      <c r="GLS28" s="19"/>
      <c r="GLT28" s="19"/>
      <c r="GLU28" s="19"/>
      <c r="GLV28" s="19"/>
      <c r="GLW28" s="19"/>
      <c r="GLX28" s="19"/>
      <c r="GLY28" s="19"/>
      <c r="GLZ28" s="19"/>
      <c r="GMA28" s="19"/>
      <c r="GMB28" s="19"/>
      <c r="GMC28" s="19"/>
      <c r="GMD28" s="19"/>
      <c r="GME28" s="19"/>
      <c r="GMF28" s="19"/>
      <c r="GMG28" s="19"/>
      <c r="GMH28" s="19"/>
      <c r="GMI28" s="19"/>
      <c r="GMJ28" s="19"/>
      <c r="GMK28" s="19"/>
      <c r="GML28" s="19"/>
      <c r="GMM28" s="19"/>
      <c r="GMN28" s="19"/>
      <c r="GMO28" s="19"/>
      <c r="GMP28" s="19"/>
      <c r="GMQ28" s="19"/>
      <c r="GMR28" s="19"/>
      <c r="GMS28" s="19"/>
      <c r="GMT28" s="19"/>
      <c r="GMU28" s="19"/>
      <c r="GMV28" s="19"/>
      <c r="GMW28" s="19"/>
      <c r="GMX28" s="19"/>
      <c r="GMY28" s="19"/>
      <c r="GMZ28" s="19"/>
      <c r="GNA28" s="19"/>
      <c r="GNB28" s="19"/>
      <c r="GNC28" s="19"/>
      <c r="GND28" s="19"/>
      <c r="GNE28" s="19"/>
      <c r="GNF28" s="19"/>
      <c r="GNG28" s="19"/>
      <c r="GNH28" s="19"/>
      <c r="GNI28" s="19"/>
      <c r="GNJ28" s="19"/>
      <c r="GNK28" s="19"/>
      <c r="GNL28" s="19"/>
      <c r="GNM28" s="19"/>
      <c r="GNN28" s="19"/>
      <c r="GNO28" s="19"/>
      <c r="GNP28" s="19"/>
      <c r="GNQ28" s="19"/>
      <c r="GNR28" s="19"/>
      <c r="GNS28" s="19"/>
      <c r="GNT28" s="19"/>
      <c r="GNU28" s="19"/>
      <c r="GNV28" s="19"/>
      <c r="GNW28" s="19"/>
      <c r="GNX28" s="19"/>
      <c r="GNY28" s="19"/>
      <c r="GNZ28" s="19"/>
      <c r="GOA28" s="19"/>
      <c r="GOB28" s="19"/>
      <c r="GOC28" s="19"/>
      <c r="GOD28" s="19"/>
      <c r="GOE28" s="19"/>
      <c r="GOF28" s="19"/>
      <c r="GOG28" s="19"/>
      <c r="GOH28" s="19"/>
      <c r="GOI28" s="19"/>
      <c r="GOJ28" s="19"/>
      <c r="GOK28" s="19"/>
      <c r="GOL28" s="19"/>
      <c r="GOM28" s="19"/>
      <c r="GON28" s="19"/>
      <c r="GOO28" s="19"/>
      <c r="GOP28" s="19"/>
      <c r="GOQ28" s="19"/>
      <c r="GOR28" s="19"/>
      <c r="GOS28" s="19"/>
      <c r="GOT28" s="19"/>
      <c r="GOU28" s="19"/>
      <c r="GOV28" s="19"/>
      <c r="GOW28" s="19"/>
      <c r="GOX28" s="19"/>
      <c r="GOY28" s="19"/>
      <c r="GOZ28" s="19"/>
      <c r="GPA28" s="19"/>
      <c r="GPB28" s="19"/>
      <c r="GPC28" s="19"/>
      <c r="GPD28" s="19"/>
      <c r="GPE28" s="19"/>
      <c r="GPF28" s="19"/>
      <c r="GPG28" s="19"/>
      <c r="GPH28" s="19"/>
      <c r="GPI28" s="19"/>
      <c r="GPJ28" s="19"/>
      <c r="GPK28" s="19"/>
      <c r="GPL28" s="19"/>
      <c r="GPM28" s="19"/>
      <c r="GPN28" s="19"/>
      <c r="GPO28" s="19"/>
      <c r="GPP28" s="19"/>
      <c r="GPQ28" s="19"/>
      <c r="GPR28" s="19"/>
      <c r="GPS28" s="19"/>
      <c r="GPT28" s="19"/>
      <c r="GPU28" s="19"/>
      <c r="GPV28" s="19"/>
      <c r="GPW28" s="19"/>
      <c r="GPX28" s="19"/>
      <c r="GPY28" s="19"/>
      <c r="GPZ28" s="19"/>
      <c r="GQA28" s="19"/>
      <c r="GQB28" s="19"/>
      <c r="GQC28" s="19"/>
      <c r="GQD28" s="19"/>
      <c r="GQE28" s="19"/>
      <c r="GQF28" s="19"/>
      <c r="GQG28" s="19"/>
      <c r="GQH28" s="19"/>
      <c r="GQI28" s="19"/>
      <c r="GQJ28" s="19"/>
      <c r="GQK28" s="19"/>
      <c r="GQL28" s="19"/>
      <c r="GQM28" s="19"/>
      <c r="GQN28" s="19"/>
      <c r="GQO28" s="19"/>
      <c r="GQP28" s="19"/>
      <c r="GQQ28" s="19"/>
      <c r="GQR28" s="19"/>
      <c r="GQS28" s="19"/>
      <c r="GQT28" s="19"/>
      <c r="GQU28" s="19"/>
      <c r="GQV28" s="19"/>
      <c r="GQW28" s="19"/>
      <c r="GQX28" s="19"/>
      <c r="GQY28" s="19"/>
      <c r="GQZ28" s="19"/>
      <c r="GRA28" s="19"/>
      <c r="GRB28" s="19"/>
      <c r="GRC28" s="19"/>
      <c r="GRD28" s="19"/>
      <c r="GRE28" s="19"/>
      <c r="GRF28" s="19"/>
      <c r="GRG28" s="19"/>
      <c r="GRH28" s="19"/>
      <c r="GRI28" s="19"/>
      <c r="GRJ28" s="19"/>
      <c r="GRK28" s="19"/>
      <c r="GRL28" s="19"/>
      <c r="GRM28" s="19"/>
      <c r="GRN28" s="19"/>
      <c r="GRO28" s="19"/>
      <c r="GRP28" s="19"/>
      <c r="GRQ28" s="19"/>
      <c r="GRR28" s="19"/>
      <c r="GRS28" s="19"/>
      <c r="GRT28" s="19"/>
      <c r="GRU28" s="19"/>
      <c r="GRV28" s="19"/>
      <c r="GRW28" s="19"/>
      <c r="GRX28" s="19"/>
      <c r="GRY28" s="19"/>
      <c r="GRZ28" s="19"/>
      <c r="GSA28" s="19"/>
      <c r="GSB28" s="19"/>
      <c r="GSC28" s="19"/>
      <c r="GSD28" s="19"/>
      <c r="GSE28" s="19"/>
      <c r="GSF28" s="19"/>
      <c r="GSG28" s="19"/>
      <c r="GSH28" s="19"/>
      <c r="GSI28" s="19"/>
      <c r="GSJ28" s="19"/>
      <c r="GSK28" s="19"/>
      <c r="GSL28" s="19"/>
      <c r="GSM28" s="19"/>
      <c r="GSN28" s="19"/>
      <c r="GSO28" s="19"/>
      <c r="GSP28" s="19"/>
      <c r="GSQ28" s="19"/>
      <c r="GSR28" s="19"/>
      <c r="GSS28" s="19"/>
      <c r="GST28" s="19"/>
      <c r="GSU28" s="19"/>
      <c r="GSV28" s="19"/>
      <c r="GSW28" s="19"/>
      <c r="GSX28" s="19"/>
      <c r="GSY28" s="19"/>
      <c r="GSZ28" s="19"/>
      <c r="GTA28" s="19"/>
      <c r="GTB28" s="19"/>
      <c r="GTC28" s="19"/>
      <c r="GTD28" s="19"/>
      <c r="GTE28" s="19"/>
      <c r="GTF28" s="19"/>
      <c r="GTG28" s="19"/>
      <c r="GTH28" s="19"/>
      <c r="GTI28" s="19"/>
      <c r="GTJ28" s="19"/>
      <c r="GTK28" s="19"/>
      <c r="GTL28" s="19"/>
      <c r="GTM28" s="19"/>
      <c r="GTN28" s="19"/>
      <c r="GTO28" s="19"/>
      <c r="GTP28" s="19"/>
      <c r="GTQ28" s="19"/>
      <c r="GTR28" s="19"/>
      <c r="GTS28" s="19"/>
      <c r="GTT28" s="19"/>
      <c r="GTU28" s="19"/>
      <c r="GTV28" s="19"/>
      <c r="GTW28" s="19"/>
      <c r="GTX28" s="19"/>
      <c r="GTY28" s="19"/>
      <c r="GTZ28" s="19"/>
      <c r="GUA28" s="19"/>
      <c r="GUB28" s="19"/>
      <c r="GUC28" s="19"/>
      <c r="GUD28" s="19"/>
      <c r="GUE28" s="19"/>
      <c r="GUF28" s="19"/>
      <c r="GUG28" s="19"/>
      <c r="GUH28" s="19"/>
      <c r="GUI28" s="19"/>
      <c r="GUJ28" s="19"/>
      <c r="GUK28" s="19"/>
      <c r="GUL28" s="19"/>
      <c r="GUM28" s="19"/>
      <c r="GUN28" s="19"/>
      <c r="GUO28" s="19"/>
      <c r="GUP28" s="19"/>
      <c r="GUQ28" s="19"/>
      <c r="GUR28" s="19"/>
      <c r="GUS28" s="19"/>
      <c r="GUT28" s="19"/>
      <c r="GUU28" s="19"/>
      <c r="GUV28" s="19"/>
      <c r="GUW28" s="19"/>
      <c r="GUX28" s="19"/>
      <c r="GUY28" s="19"/>
      <c r="GUZ28" s="19"/>
      <c r="GVA28" s="19"/>
      <c r="GVB28" s="19"/>
      <c r="GVC28" s="19"/>
      <c r="GVD28" s="19"/>
      <c r="GVE28" s="19"/>
      <c r="GVF28" s="19"/>
      <c r="GVG28" s="19"/>
      <c r="GVH28" s="19"/>
      <c r="GVI28" s="19"/>
      <c r="GVJ28" s="19"/>
      <c r="GVK28" s="19"/>
      <c r="GVL28" s="19"/>
      <c r="GVM28" s="19"/>
      <c r="GVN28" s="19"/>
      <c r="GVO28" s="19"/>
      <c r="GVP28" s="19"/>
      <c r="GVQ28" s="19"/>
      <c r="GVR28" s="19"/>
      <c r="GVS28" s="19"/>
      <c r="GVT28" s="19"/>
      <c r="GVU28" s="19"/>
      <c r="GVV28" s="19"/>
      <c r="GVW28" s="19"/>
      <c r="GVX28" s="19"/>
      <c r="GVY28" s="19"/>
      <c r="GVZ28" s="19"/>
      <c r="GWA28" s="19"/>
      <c r="GWB28" s="19"/>
      <c r="GWC28" s="19"/>
      <c r="GWD28" s="19"/>
      <c r="GWE28" s="19"/>
      <c r="GWF28" s="19"/>
      <c r="GWG28" s="19"/>
      <c r="GWH28" s="19"/>
      <c r="GWI28" s="19"/>
      <c r="GWJ28" s="19"/>
      <c r="GWK28" s="19"/>
      <c r="GWL28" s="19"/>
      <c r="GWM28" s="19"/>
      <c r="GWN28" s="19"/>
      <c r="GWO28" s="19"/>
      <c r="GWP28" s="19"/>
      <c r="GWQ28" s="19"/>
      <c r="GWR28" s="19"/>
      <c r="GWS28" s="19"/>
      <c r="GWT28" s="19"/>
      <c r="GWU28" s="19"/>
      <c r="GWV28" s="19"/>
      <c r="GWW28" s="19"/>
      <c r="GWX28" s="19"/>
      <c r="GWY28" s="19"/>
      <c r="GWZ28" s="19"/>
      <c r="GXA28" s="19"/>
      <c r="GXB28" s="19"/>
      <c r="GXC28" s="19"/>
      <c r="GXD28" s="19"/>
      <c r="GXE28" s="19"/>
      <c r="GXF28" s="19"/>
      <c r="GXG28" s="19"/>
      <c r="GXH28" s="19"/>
      <c r="GXI28" s="19"/>
      <c r="GXJ28" s="19"/>
      <c r="GXK28" s="19"/>
      <c r="GXL28" s="19"/>
      <c r="GXM28" s="19"/>
      <c r="GXN28" s="19"/>
      <c r="GXO28" s="19"/>
      <c r="GXP28" s="19"/>
      <c r="GXQ28" s="19"/>
      <c r="GXR28" s="19"/>
      <c r="GXS28" s="19"/>
      <c r="GXT28" s="19"/>
      <c r="GXU28" s="19"/>
      <c r="GXV28" s="19"/>
      <c r="GXW28" s="19"/>
      <c r="GXX28" s="19"/>
      <c r="GXY28" s="19"/>
      <c r="GXZ28" s="19"/>
      <c r="GYA28" s="19"/>
      <c r="GYB28" s="19"/>
      <c r="GYC28" s="19"/>
      <c r="GYD28" s="19"/>
      <c r="GYE28" s="19"/>
      <c r="GYF28" s="19"/>
      <c r="GYG28" s="19"/>
      <c r="GYH28" s="19"/>
      <c r="GYI28" s="19"/>
      <c r="GYJ28" s="19"/>
      <c r="GYK28" s="19"/>
      <c r="GYL28" s="19"/>
      <c r="GYM28" s="19"/>
      <c r="GYN28" s="19"/>
      <c r="GYO28" s="19"/>
      <c r="GYP28" s="19"/>
      <c r="GYQ28" s="19"/>
      <c r="GYR28" s="19"/>
      <c r="GYS28" s="19"/>
      <c r="GYT28" s="19"/>
      <c r="GYU28" s="19"/>
      <c r="GYV28" s="19"/>
      <c r="GYW28" s="19"/>
      <c r="GYX28" s="19"/>
      <c r="GYY28" s="19"/>
      <c r="GYZ28" s="19"/>
      <c r="GZA28" s="19"/>
      <c r="GZB28" s="19"/>
      <c r="GZC28" s="19"/>
      <c r="GZD28" s="19"/>
      <c r="GZE28" s="19"/>
      <c r="GZF28" s="19"/>
      <c r="GZG28" s="19"/>
      <c r="GZH28" s="19"/>
      <c r="GZI28" s="19"/>
      <c r="GZJ28" s="19"/>
      <c r="GZK28" s="19"/>
      <c r="GZL28" s="19"/>
      <c r="GZM28" s="19"/>
      <c r="GZN28" s="19"/>
      <c r="GZO28" s="19"/>
      <c r="GZP28" s="19"/>
      <c r="GZQ28" s="19"/>
      <c r="GZR28" s="19"/>
      <c r="GZS28" s="19"/>
      <c r="GZT28" s="19"/>
      <c r="GZU28" s="19"/>
      <c r="GZV28" s="19"/>
      <c r="GZW28" s="19"/>
      <c r="GZX28" s="19"/>
      <c r="GZY28" s="19"/>
      <c r="GZZ28" s="19"/>
      <c r="HAA28" s="19"/>
      <c r="HAB28" s="19"/>
      <c r="HAC28" s="19"/>
      <c r="HAD28" s="19"/>
      <c r="HAE28" s="19"/>
      <c r="HAF28" s="19"/>
      <c r="HAG28" s="19"/>
      <c r="HAH28" s="19"/>
      <c r="HAI28" s="19"/>
      <c r="HAJ28" s="19"/>
      <c r="HAK28" s="19"/>
      <c r="HAL28" s="19"/>
      <c r="HAM28" s="19"/>
      <c r="HAN28" s="19"/>
      <c r="HAO28" s="19"/>
      <c r="HAP28" s="19"/>
      <c r="HAQ28" s="19"/>
      <c r="HAR28" s="19"/>
      <c r="HAS28" s="19"/>
      <c r="HAT28" s="19"/>
      <c r="HAU28" s="19"/>
      <c r="HAV28" s="19"/>
      <c r="HAW28" s="19"/>
      <c r="HAX28" s="19"/>
      <c r="HAY28" s="19"/>
      <c r="HAZ28" s="19"/>
      <c r="HBA28" s="19"/>
      <c r="HBB28" s="19"/>
      <c r="HBC28" s="19"/>
      <c r="HBD28" s="19"/>
      <c r="HBE28" s="19"/>
      <c r="HBF28" s="19"/>
      <c r="HBG28" s="19"/>
      <c r="HBH28" s="19"/>
      <c r="HBI28" s="19"/>
      <c r="HBJ28" s="19"/>
      <c r="HBK28" s="19"/>
      <c r="HBL28" s="19"/>
      <c r="HBM28" s="19"/>
      <c r="HBN28" s="19"/>
      <c r="HBO28" s="19"/>
      <c r="HBP28" s="19"/>
      <c r="HBQ28" s="19"/>
      <c r="HBR28" s="19"/>
      <c r="HBS28" s="19"/>
      <c r="HBT28" s="19"/>
      <c r="HBU28" s="19"/>
      <c r="HBV28" s="19"/>
      <c r="HBW28" s="19"/>
      <c r="HBX28" s="19"/>
      <c r="HBY28" s="19"/>
      <c r="HBZ28" s="19"/>
      <c r="HCA28" s="19"/>
      <c r="HCB28" s="19"/>
      <c r="HCC28" s="19"/>
      <c r="HCD28" s="19"/>
      <c r="HCE28" s="19"/>
      <c r="HCF28" s="19"/>
      <c r="HCG28" s="19"/>
      <c r="HCH28" s="19"/>
      <c r="HCI28" s="19"/>
      <c r="HCJ28" s="19"/>
      <c r="HCK28" s="19"/>
      <c r="HCL28" s="19"/>
      <c r="HCM28" s="19"/>
      <c r="HCN28" s="19"/>
      <c r="HCO28" s="19"/>
      <c r="HCP28" s="19"/>
      <c r="HCQ28" s="19"/>
      <c r="HCR28" s="19"/>
      <c r="HCS28" s="19"/>
      <c r="HCT28" s="19"/>
      <c r="HCU28" s="19"/>
      <c r="HCV28" s="19"/>
      <c r="HCW28" s="19"/>
      <c r="HCX28" s="19"/>
      <c r="HCY28" s="19"/>
      <c r="HCZ28" s="19"/>
      <c r="HDA28" s="19"/>
      <c r="HDB28" s="19"/>
      <c r="HDC28" s="19"/>
      <c r="HDD28" s="19"/>
      <c r="HDE28" s="19"/>
      <c r="HDF28" s="19"/>
      <c r="HDG28" s="19"/>
      <c r="HDH28" s="19"/>
      <c r="HDI28" s="19"/>
      <c r="HDJ28" s="19"/>
      <c r="HDK28" s="19"/>
      <c r="HDL28" s="19"/>
      <c r="HDM28" s="19"/>
      <c r="HDN28" s="19"/>
      <c r="HDO28" s="19"/>
      <c r="HDP28" s="19"/>
      <c r="HDQ28" s="19"/>
      <c r="HDR28" s="19"/>
      <c r="HDS28" s="19"/>
      <c r="HDT28" s="19"/>
      <c r="HDU28" s="19"/>
      <c r="HDV28" s="19"/>
      <c r="HDW28" s="19"/>
      <c r="HDX28" s="19"/>
      <c r="HDY28" s="19"/>
      <c r="HDZ28" s="19"/>
      <c r="HEA28" s="19"/>
      <c r="HEB28" s="19"/>
      <c r="HEC28" s="19"/>
      <c r="HED28" s="19"/>
      <c r="HEE28" s="19"/>
      <c r="HEF28" s="19"/>
      <c r="HEG28" s="19"/>
      <c r="HEH28" s="19"/>
      <c r="HEI28" s="19"/>
      <c r="HEJ28" s="19"/>
      <c r="HEK28" s="19"/>
      <c r="HEL28" s="19"/>
      <c r="HEM28" s="19"/>
      <c r="HEN28" s="19"/>
      <c r="HEO28" s="19"/>
      <c r="HEP28" s="19"/>
      <c r="HEQ28" s="19"/>
      <c r="HER28" s="19"/>
      <c r="HES28" s="19"/>
      <c r="HET28" s="19"/>
      <c r="HEU28" s="19"/>
      <c r="HEV28" s="19"/>
      <c r="HEW28" s="19"/>
      <c r="HEX28" s="19"/>
      <c r="HEY28" s="19"/>
      <c r="HEZ28" s="19"/>
      <c r="HFA28" s="19"/>
      <c r="HFB28" s="19"/>
      <c r="HFC28" s="19"/>
      <c r="HFD28" s="19"/>
      <c r="HFE28" s="19"/>
      <c r="HFF28" s="19"/>
      <c r="HFG28" s="19"/>
      <c r="HFH28" s="19"/>
      <c r="HFI28" s="19"/>
      <c r="HFJ28" s="19"/>
      <c r="HFK28" s="19"/>
      <c r="HFL28" s="19"/>
      <c r="HFM28" s="19"/>
      <c r="HFN28" s="19"/>
      <c r="HFO28" s="19"/>
      <c r="HFP28" s="19"/>
      <c r="HFQ28" s="19"/>
      <c r="HFR28" s="19"/>
      <c r="HFS28" s="19"/>
      <c r="HFT28" s="19"/>
      <c r="HFU28" s="19"/>
      <c r="HFV28" s="19"/>
      <c r="HFW28" s="19"/>
      <c r="HFX28" s="19"/>
      <c r="HFY28" s="19"/>
      <c r="HFZ28" s="19"/>
      <c r="HGA28" s="19"/>
      <c r="HGB28" s="19"/>
      <c r="HGC28" s="19"/>
      <c r="HGD28" s="19"/>
      <c r="HGE28" s="19"/>
      <c r="HGF28" s="19"/>
      <c r="HGG28" s="19"/>
      <c r="HGH28" s="19"/>
      <c r="HGI28" s="19"/>
      <c r="HGJ28" s="19"/>
      <c r="HGK28" s="19"/>
      <c r="HGL28" s="19"/>
      <c r="HGM28" s="19"/>
      <c r="HGN28" s="19"/>
      <c r="HGO28" s="19"/>
      <c r="HGP28" s="19"/>
      <c r="HGQ28" s="19"/>
      <c r="HGR28" s="19"/>
      <c r="HGS28" s="19"/>
      <c r="HGT28" s="19"/>
      <c r="HGU28" s="19"/>
      <c r="HGV28" s="19"/>
      <c r="HGW28" s="19"/>
      <c r="HGX28" s="19"/>
      <c r="HGY28" s="19"/>
      <c r="HGZ28" s="19"/>
      <c r="HHA28" s="19"/>
      <c r="HHB28" s="19"/>
      <c r="HHC28" s="19"/>
      <c r="HHD28" s="19"/>
      <c r="HHE28" s="19"/>
      <c r="HHF28" s="19"/>
      <c r="HHG28" s="19"/>
      <c r="HHH28" s="19"/>
      <c r="HHI28" s="19"/>
      <c r="HHJ28" s="19"/>
      <c r="HHK28" s="19"/>
      <c r="HHL28" s="19"/>
      <c r="HHM28" s="19"/>
      <c r="HHN28" s="19"/>
      <c r="HHO28" s="19"/>
      <c r="HHP28" s="19"/>
      <c r="HHQ28" s="19"/>
      <c r="HHR28" s="19"/>
      <c r="HHS28" s="19"/>
      <c r="HHT28" s="19"/>
      <c r="HHU28" s="19"/>
      <c r="HHV28" s="19"/>
      <c r="HHW28" s="19"/>
      <c r="HHX28" s="19"/>
      <c r="HHY28" s="19"/>
      <c r="HHZ28" s="19"/>
      <c r="HIA28" s="19"/>
      <c r="HIB28" s="19"/>
      <c r="HIC28" s="19"/>
      <c r="HID28" s="19"/>
      <c r="HIE28" s="19"/>
      <c r="HIF28" s="19"/>
      <c r="HIG28" s="19"/>
      <c r="HIH28" s="19"/>
      <c r="HII28" s="19"/>
      <c r="HIJ28" s="19"/>
      <c r="HIK28" s="19"/>
      <c r="HIL28" s="19"/>
      <c r="HIM28" s="19"/>
      <c r="HIN28" s="19"/>
      <c r="HIO28" s="19"/>
      <c r="HIP28" s="19"/>
      <c r="HIQ28" s="19"/>
      <c r="HIR28" s="19"/>
      <c r="HIS28" s="19"/>
      <c r="HIT28" s="19"/>
      <c r="HIU28" s="19"/>
      <c r="HIV28" s="19"/>
      <c r="HIW28" s="19"/>
      <c r="HIX28" s="19"/>
      <c r="HIY28" s="19"/>
      <c r="HIZ28" s="19"/>
      <c r="HJA28" s="19"/>
      <c r="HJB28" s="19"/>
      <c r="HJC28" s="19"/>
      <c r="HJD28" s="19"/>
      <c r="HJE28" s="19"/>
      <c r="HJF28" s="19"/>
      <c r="HJG28" s="19"/>
      <c r="HJH28" s="19"/>
      <c r="HJI28" s="19"/>
      <c r="HJJ28" s="19"/>
      <c r="HJK28" s="19"/>
      <c r="HJL28" s="19"/>
      <c r="HJM28" s="19"/>
      <c r="HJN28" s="19"/>
      <c r="HJO28" s="19"/>
      <c r="HJP28" s="19"/>
      <c r="HJQ28" s="19"/>
      <c r="HJR28" s="19"/>
      <c r="HJS28" s="19"/>
      <c r="HJT28" s="19"/>
      <c r="HJU28" s="19"/>
      <c r="HJV28" s="19"/>
      <c r="HJW28" s="19"/>
      <c r="HJX28" s="19"/>
      <c r="HJY28" s="19"/>
      <c r="HJZ28" s="19"/>
      <c r="HKA28" s="19"/>
      <c r="HKB28" s="19"/>
      <c r="HKC28" s="19"/>
      <c r="HKD28" s="19"/>
      <c r="HKE28" s="19"/>
      <c r="HKF28" s="19"/>
      <c r="HKG28" s="19"/>
      <c r="HKH28" s="19"/>
      <c r="HKI28" s="19"/>
      <c r="HKJ28" s="19"/>
      <c r="HKK28" s="19"/>
      <c r="HKL28" s="19"/>
      <c r="HKM28" s="19"/>
      <c r="HKN28" s="19"/>
      <c r="HKO28" s="19"/>
      <c r="HKP28" s="19"/>
      <c r="HKQ28" s="19"/>
      <c r="HKR28" s="19"/>
      <c r="HKS28" s="19"/>
      <c r="HKT28" s="19"/>
      <c r="HKU28" s="19"/>
      <c r="HKV28" s="19"/>
      <c r="HKW28" s="19"/>
      <c r="HKX28" s="19"/>
      <c r="HKY28" s="19"/>
      <c r="HKZ28" s="19"/>
      <c r="HLA28" s="19"/>
      <c r="HLB28" s="19"/>
      <c r="HLC28" s="19"/>
      <c r="HLD28" s="19"/>
      <c r="HLE28" s="19"/>
      <c r="HLF28" s="19"/>
      <c r="HLG28" s="19"/>
      <c r="HLH28" s="19"/>
      <c r="HLI28" s="19"/>
      <c r="HLJ28" s="19"/>
      <c r="HLK28" s="19"/>
      <c r="HLL28" s="19"/>
      <c r="HLM28" s="19"/>
      <c r="HLN28" s="19"/>
      <c r="HLO28" s="19"/>
      <c r="HLP28" s="19"/>
      <c r="HLQ28" s="19"/>
      <c r="HLR28" s="19"/>
      <c r="HLS28" s="19"/>
      <c r="HLT28" s="19"/>
      <c r="HLU28" s="19"/>
      <c r="HLV28" s="19"/>
      <c r="HLW28" s="19"/>
      <c r="HLX28" s="19"/>
      <c r="HLY28" s="19"/>
      <c r="HLZ28" s="19"/>
      <c r="HMA28" s="19"/>
      <c r="HMB28" s="19"/>
      <c r="HMC28" s="19"/>
      <c r="HMD28" s="19"/>
      <c r="HME28" s="19"/>
      <c r="HMF28" s="19"/>
      <c r="HMG28" s="19"/>
      <c r="HMH28" s="19"/>
      <c r="HMI28" s="19"/>
      <c r="HMJ28" s="19"/>
      <c r="HMK28" s="19"/>
      <c r="HML28" s="19"/>
      <c r="HMM28" s="19"/>
      <c r="HMN28" s="19"/>
      <c r="HMO28" s="19"/>
      <c r="HMP28" s="19"/>
      <c r="HMQ28" s="19"/>
      <c r="HMR28" s="19"/>
      <c r="HMS28" s="19"/>
      <c r="HMT28" s="19"/>
      <c r="HMU28" s="19"/>
      <c r="HMV28" s="19"/>
      <c r="HMW28" s="19"/>
      <c r="HMX28" s="19"/>
      <c r="HMY28" s="19"/>
      <c r="HMZ28" s="19"/>
      <c r="HNA28" s="19"/>
      <c r="HNB28" s="19"/>
      <c r="HNC28" s="19"/>
      <c r="HND28" s="19"/>
      <c r="HNE28" s="19"/>
      <c r="HNF28" s="19"/>
      <c r="HNG28" s="19"/>
      <c r="HNH28" s="19"/>
      <c r="HNI28" s="19"/>
      <c r="HNJ28" s="19"/>
      <c r="HNK28" s="19"/>
      <c r="HNL28" s="19"/>
      <c r="HNM28" s="19"/>
      <c r="HNN28" s="19"/>
      <c r="HNO28" s="19"/>
      <c r="HNP28" s="19"/>
      <c r="HNQ28" s="19"/>
      <c r="HNR28" s="19"/>
      <c r="HNS28" s="19"/>
      <c r="HNT28" s="19"/>
      <c r="HNU28" s="19"/>
      <c r="HNV28" s="19"/>
      <c r="HNW28" s="19"/>
      <c r="HNX28" s="19"/>
      <c r="HNY28" s="19"/>
      <c r="HNZ28" s="19"/>
      <c r="HOA28" s="19"/>
      <c r="HOB28" s="19"/>
      <c r="HOC28" s="19"/>
      <c r="HOD28" s="19"/>
      <c r="HOE28" s="19"/>
      <c r="HOF28" s="19"/>
      <c r="HOG28" s="19"/>
      <c r="HOH28" s="19"/>
      <c r="HOI28" s="19"/>
      <c r="HOJ28" s="19"/>
      <c r="HOK28" s="19"/>
      <c r="HOL28" s="19"/>
      <c r="HOM28" s="19"/>
      <c r="HON28" s="19"/>
      <c r="HOO28" s="19"/>
      <c r="HOP28" s="19"/>
      <c r="HOQ28" s="19"/>
      <c r="HOR28" s="19"/>
      <c r="HOS28" s="19"/>
      <c r="HOT28" s="19"/>
      <c r="HOU28" s="19"/>
      <c r="HOV28" s="19"/>
      <c r="HOW28" s="19"/>
      <c r="HOX28" s="19"/>
      <c r="HOY28" s="19"/>
      <c r="HOZ28" s="19"/>
      <c r="HPA28" s="19"/>
      <c r="HPB28" s="19"/>
      <c r="HPC28" s="19"/>
      <c r="HPD28" s="19"/>
      <c r="HPE28" s="19"/>
      <c r="HPF28" s="19"/>
      <c r="HPG28" s="19"/>
      <c r="HPH28" s="19"/>
      <c r="HPI28" s="19"/>
      <c r="HPJ28" s="19"/>
      <c r="HPK28" s="19"/>
      <c r="HPL28" s="19"/>
      <c r="HPM28" s="19"/>
      <c r="HPN28" s="19"/>
      <c r="HPO28" s="19"/>
      <c r="HPP28" s="19"/>
      <c r="HPQ28" s="19"/>
      <c r="HPR28" s="19"/>
      <c r="HPS28" s="19"/>
      <c r="HPT28" s="19"/>
      <c r="HPU28" s="19"/>
      <c r="HPV28" s="19"/>
      <c r="HPW28" s="19"/>
      <c r="HPX28" s="19"/>
      <c r="HPY28" s="19"/>
      <c r="HPZ28" s="19"/>
      <c r="HQA28" s="19"/>
      <c r="HQB28" s="19"/>
      <c r="HQC28" s="19"/>
      <c r="HQD28" s="19"/>
      <c r="HQE28" s="19"/>
      <c r="HQF28" s="19"/>
      <c r="HQG28" s="19"/>
      <c r="HQH28" s="19"/>
      <c r="HQI28" s="19"/>
      <c r="HQJ28" s="19"/>
      <c r="HQK28" s="19"/>
      <c r="HQL28" s="19"/>
      <c r="HQM28" s="19"/>
      <c r="HQN28" s="19"/>
      <c r="HQO28" s="19"/>
      <c r="HQP28" s="19"/>
      <c r="HQQ28" s="19"/>
      <c r="HQR28" s="19"/>
      <c r="HQS28" s="19"/>
      <c r="HQT28" s="19"/>
      <c r="HQU28" s="19"/>
      <c r="HQV28" s="19"/>
      <c r="HQW28" s="19"/>
      <c r="HQX28" s="19"/>
      <c r="HQY28" s="19"/>
      <c r="HQZ28" s="19"/>
      <c r="HRA28" s="19"/>
      <c r="HRB28" s="19"/>
      <c r="HRC28" s="19"/>
      <c r="HRD28" s="19"/>
      <c r="HRE28" s="19"/>
      <c r="HRF28" s="19"/>
      <c r="HRG28" s="19"/>
      <c r="HRH28" s="19"/>
      <c r="HRI28" s="19"/>
      <c r="HRJ28" s="19"/>
      <c r="HRK28" s="19"/>
      <c r="HRL28" s="19"/>
      <c r="HRM28" s="19"/>
      <c r="HRN28" s="19"/>
      <c r="HRO28" s="19"/>
      <c r="HRP28" s="19"/>
      <c r="HRQ28" s="19"/>
      <c r="HRR28" s="19"/>
      <c r="HRS28" s="19"/>
      <c r="HRT28" s="19"/>
      <c r="HRU28" s="19"/>
      <c r="HRV28" s="19"/>
      <c r="HRW28" s="19"/>
      <c r="HRX28" s="19"/>
      <c r="HRY28" s="19"/>
      <c r="HRZ28" s="19"/>
      <c r="HSA28" s="19"/>
      <c r="HSB28" s="19"/>
      <c r="HSC28" s="19"/>
      <c r="HSD28" s="19"/>
      <c r="HSE28" s="19"/>
      <c r="HSF28" s="19"/>
      <c r="HSG28" s="19"/>
      <c r="HSH28" s="19"/>
      <c r="HSI28" s="19"/>
      <c r="HSJ28" s="19"/>
      <c r="HSK28" s="19"/>
      <c r="HSL28" s="19"/>
      <c r="HSM28" s="19"/>
      <c r="HSN28" s="19"/>
      <c r="HSO28" s="19"/>
      <c r="HSP28" s="19"/>
      <c r="HSQ28" s="19"/>
      <c r="HSR28" s="19"/>
      <c r="HSS28" s="19"/>
      <c r="HST28" s="19"/>
      <c r="HSU28" s="19"/>
      <c r="HSV28" s="19"/>
      <c r="HSW28" s="19"/>
      <c r="HSX28" s="19"/>
      <c r="HSY28" s="19"/>
      <c r="HSZ28" s="19"/>
      <c r="HTA28" s="19"/>
      <c r="HTB28" s="19"/>
      <c r="HTC28" s="19"/>
      <c r="HTD28" s="19"/>
      <c r="HTE28" s="19"/>
      <c r="HTF28" s="19"/>
      <c r="HTG28" s="19"/>
      <c r="HTH28" s="19"/>
      <c r="HTI28" s="19"/>
      <c r="HTJ28" s="19"/>
      <c r="HTK28" s="19"/>
      <c r="HTL28" s="19"/>
      <c r="HTM28" s="19"/>
      <c r="HTN28" s="19"/>
      <c r="HTO28" s="19"/>
      <c r="HTP28" s="19"/>
      <c r="HTQ28" s="19"/>
      <c r="HTR28" s="19"/>
      <c r="HTS28" s="19"/>
      <c r="HTT28" s="19"/>
      <c r="HTU28" s="19"/>
      <c r="HTV28" s="19"/>
      <c r="HTW28" s="19"/>
      <c r="HTX28" s="19"/>
      <c r="HTY28" s="19"/>
      <c r="HTZ28" s="19"/>
      <c r="HUA28" s="19"/>
      <c r="HUB28" s="19"/>
      <c r="HUC28" s="19"/>
      <c r="HUD28" s="19"/>
      <c r="HUE28" s="19"/>
      <c r="HUF28" s="19"/>
      <c r="HUG28" s="19"/>
      <c r="HUH28" s="19"/>
      <c r="HUI28" s="19"/>
      <c r="HUJ28" s="19"/>
      <c r="HUK28" s="19"/>
      <c r="HUL28" s="19"/>
      <c r="HUM28" s="19"/>
      <c r="HUN28" s="19"/>
      <c r="HUO28" s="19"/>
      <c r="HUP28" s="19"/>
      <c r="HUQ28" s="19"/>
      <c r="HUR28" s="19"/>
      <c r="HUS28" s="19"/>
      <c r="HUT28" s="19"/>
      <c r="HUU28" s="19"/>
      <c r="HUV28" s="19"/>
      <c r="HUW28" s="19"/>
      <c r="HUX28" s="19"/>
      <c r="HUY28" s="19"/>
      <c r="HUZ28" s="19"/>
      <c r="HVA28" s="19"/>
      <c r="HVB28" s="19"/>
      <c r="HVC28" s="19"/>
      <c r="HVD28" s="19"/>
      <c r="HVE28" s="19"/>
      <c r="HVF28" s="19"/>
      <c r="HVG28" s="19"/>
      <c r="HVH28" s="19"/>
      <c r="HVI28" s="19"/>
      <c r="HVJ28" s="19"/>
      <c r="HVK28" s="19"/>
      <c r="HVL28" s="19"/>
      <c r="HVM28" s="19"/>
      <c r="HVN28" s="19"/>
      <c r="HVO28" s="19"/>
      <c r="HVP28" s="19"/>
      <c r="HVQ28" s="19"/>
      <c r="HVR28" s="19"/>
      <c r="HVS28" s="19"/>
      <c r="HVT28" s="19"/>
      <c r="HVU28" s="19"/>
      <c r="HVV28" s="19"/>
      <c r="HVW28" s="19"/>
      <c r="HVX28" s="19"/>
      <c r="HVY28" s="19"/>
      <c r="HVZ28" s="19"/>
      <c r="HWA28" s="19"/>
      <c r="HWB28" s="19"/>
      <c r="HWC28" s="19"/>
      <c r="HWD28" s="19"/>
      <c r="HWE28" s="19"/>
      <c r="HWF28" s="19"/>
      <c r="HWG28" s="19"/>
      <c r="HWH28" s="19"/>
      <c r="HWI28" s="19"/>
      <c r="HWJ28" s="19"/>
      <c r="HWK28" s="19"/>
      <c r="HWL28" s="19"/>
      <c r="HWM28" s="19"/>
      <c r="HWN28" s="19"/>
      <c r="HWO28" s="19"/>
      <c r="HWP28" s="19"/>
      <c r="HWQ28" s="19"/>
      <c r="HWR28" s="19"/>
      <c r="HWS28" s="19"/>
      <c r="HWT28" s="19"/>
      <c r="HWU28" s="19"/>
      <c r="HWV28" s="19"/>
      <c r="HWW28" s="19"/>
      <c r="HWX28" s="19"/>
      <c r="HWY28" s="19"/>
      <c r="HWZ28" s="19"/>
      <c r="HXA28" s="19"/>
      <c r="HXB28" s="19"/>
      <c r="HXC28" s="19"/>
      <c r="HXD28" s="19"/>
      <c r="HXE28" s="19"/>
      <c r="HXF28" s="19"/>
      <c r="HXG28" s="19"/>
      <c r="HXH28" s="19"/>
      <c r="HXI28" s="19"/>
      <c r="HXJ28" s="19"/>
      <c r="HXK28" s="19"/>
      <c r="HXL28" s="19"/>
      <c r="HXM28" s="19"/>
      <c r="HXN28" s="19"/>
      <c r="HXO28" s="19"/>
      <c r="HXP28" s="19"/>
      <c r="HXQ28" s="19"/>
      <c r="HXR28" s="19"/>
      <c r="HXS28" s="19"/>
      <c r="HXT28" s="19"/>
      <c r="HXU28" s="19"/>
      <c r="HXV28" s="19"/>
      <c r="HXW28" s="19"/>
      <c r="HXX28" s="19"/>
      <c r="HXY28" s="19"/>
      <c r="HXZ28" s="19"/>
      <c r="HYA28" s="19"/>
      <c r="HYB28" s="19"/>
      <c r="HYC28" s="19"/>
      <c r="HYD28" s="19"/>
      <c r="HYE28" s="19"/>
      <c r="HYF28" s="19"/>
      <c r="HYG28" s="19"/>
      <c r="HYH28" s="19"/>
      <c r="HYI28" s="19"/>
      <c r="HYJ28" s="19"/>
      <c r="HYK28" s="19"/>
      <c r="HYL28" s="19"/>
      <c r="HYM28" s="19"/>
      <c r="HYN28" s="19"/>
      <c r="HYO28" s="19"/>
      <c r="HYP28" s="19"/>
      <c r="HYQ28" s="19"/>
      <c r="HYR28" s="19"/>
      <c r="HYS28" s="19"/>
      <c r="HYT28" s="19"/>
      <c r="HYU28" s="19"/>
      <c r="HYV28" s="19"/>
      <c r="HYW28" s="19"/>
      <c r="HYX28" s="19"/>
      <c r="HYY28" s="19"/>
      <c r="HYZ28" s="19"/>
      <c r="HZA28" s="19"/>
      <c r="HZB28" s="19"/>
      <c r="HZC28" s="19"/>
      <c r="HZD28" s="19"/>
      <c r="HZE28" s="19"/>
      <c r="HZF28" s="19"/>
      <c r="HZG28" s="19"/>
      <c r="HZH28" s="19"/>
      <c r="HZI28" s="19"/>
      <c r="HZJ28" s="19"/>
      <c r="HZK28" s="19"/>
      <c r="HZL28" s="19"/>
      <c r="HZM28" s="19"/>
      <c r="HZN28" s="19"/>
      <c r="HZO28" s="19"/>
      <c r="HZP28" s="19"/>
      <c r="HZQ28" s="19"/>
      <c r="HZR28" s="19"/>
      <c r="HZS28" s="19"/>
      <c r="HZT28" s="19"/>
      <c r="HZU28" s="19"/>
      <c r="HZV28" s="19"/>
      <c r="HZW28" s="19"/>
      <c r="HZX28" s="19"/>
      <c r="HZY28" s="19"/>
      <c r="HZZ28" s="19"/>
      <c r="IAA28" s="19"/>
      <c r="IAB28" s="19"/>
      <c r="IAC28" s="19"/>
      <c r="IAD28" s="19"/>
      <c r="IAE28" s="19"/>
      <c r="IAF28" s="19"/>
      <c r="IAG28" s="19"/>
      <c r="IAH28" s="19"/>
      <c r="IAI28" s="19"/>
      <c r="IAJ28" s="19"/>
      <c r="IAK28" s="19"/>
      <c r="IAL28" s="19"/>
      <c r="IAM28" s="19"/>
      <c r="IAN28" s="19"/>
      <c r="IAO28" s="19"/>
      <c r="IAP28" s="19"/>
      <c r="IAQ28" s="19"/>
      <c r="IAR28" s="19"/>
      <c r="IAS28" s="19"/>
      <c r="IAT28" s="19"/>
      <c r="IAU28" s="19"/>
      <c r="IAV28" s="19"/>
      <c r="IAW28" s="19"/>
      <c r="IAX28" s="19"/>
      <c r="IAY28" s="19"/>
      <c r="IAZ28" s="19"/>
      <c r="IBA28" s="19"/>
      <c r="IBB28" s="19"/>
      <c r="IBC28" s="19"/>
      <c r="IBD28" s="19"/>
      <c r="IBE28" s="19"/>
      <c r="IBF28" s="19"/>
      <c r="IBG28" s="19"/>
      <c r="IBH28" s="19"/>
      <c r="IBI28" s="19"/>
      <c r="IBJ28" s="19"/>
      <c r="IBK28" s="19"/>
      <c r="IBL28" s="19"/>
      <c r="IBM28" s="19"/>
      <c r="IBN28" s="19"/>
      <c r="IBO28" s="19"/>
      <c r="IBP28" s="19"/>
      <c r="IBQ28" s="19"/>
      <c r="IBR28" s="19"/>
      <c r="IBS28" s="19"/>
      <c r="IBT28" s="19"/>
      <c r="IBU28" s="19"/>
      <c r="IBV28" s="19"/>
      <c r="IBW28" s="19"/>
      <c r="IBX28" s="19"/>
      <c r="IBY28" s="19"/>
      <c r="IBZ28" s="19"/>
      <c r="ICA28" s="19"/>
      <c r="ICB28" s="19"/>
      <c r="ICC28" s="19"/>
      <c r="ICD28" s="19"/>
      <c r="ICE28" s="19"/>
      <c r="ICF28" s="19"/>
      <c r="ICG28" s="19"/>
      <c r="ICH28" s="19"/>
      <c r="ICI28" s="19"/>
      <c r="ICJ28" s="19"/>
      <c r="ICK28" s="19"/>
      <c r="ICL28" s="19"/>
      <c r="ICM28" s="19"/>
      <c r="ICN28" s="19"/>
      <c r="ICO28" s="19"/>
      <c r="ICP28" s="19"/>
      <c r="ICQ28" s="19"/>
      <c r="ICR28" s="19"/>
      <c r="ICS28" s="19"/>
      <c r="ICT28" s="19"/>
      <c r="ICU28" s="19"/>
      <c r="ICV28" s="19"/>
      <c r="ICW28" s="19"/>
      <c r="ICX28" s="19"/>
      <c r="ICY28" s="19"/>
      <c r="ICZ28" s="19"/>
      <c r="IDA28" s="19"/>
      <c r="IDB28" s="19"/>
      <c r="IDC28" s="19"/>
      <c r="IDD28" s="19"/>
      <c r="IDE28" s="19"/>
      <c r="IDF28" s="19"/>
      <c r="IDG28" s="19"/>
      <c r="IDH28" s="19"/>
      <c r="IDI28" s="19"/>
      <c r="IDJ28" s="19"/>
      <c r="IDK28" s="19"/>
      <c r="IDL28" s="19"/>
      <c r="IDM28" s="19"/>
      <c r="IDN28" s="19"/>
      <c r="IDO28" s="19"/>
      <c r="IDP28" s="19"/>
      <c r="IDQ28" s="19"/>
      <c r="IDR28" s="19"/>
      <c r="IDS28" s="19"/>
      <c r="IDT28" s="19"/>
      <c r="IDU28" s="19"/>
      <c r="IDV28" s="19"/>
      <c r="IDW28" s="19"/>
      <c r="IDX28" s="19"/>
      <c r="IDY28" s="19"/>
      <c r="IDZ28" s="19"/>
      <c r="IEA28" s="19"/>
      <c r="IEB28" s="19"/>
      <c r="IEC28" s="19"/>
      <c r="IED28" s="19"/>
      <c r="IEE28" s="19"/>
      <c r="IEF28" s="19"/>
      <c r="IEG28" s="19"/>
      <c r="IEH28" s="19"/>
      <c r="IEI28" s="19"/>
      <c r="IEJ28" s="19"/>
      <c r="IEK28" s="19"/>
      <c r="IEL28" s="19"/>
      <c r="IEM28" s="19"/>
      <c r="IEN28" s="19"/>
      <c r="IEO28" s="19"/>
      <c r="IEP28" s="19"/>
      <c r="IEQ28" s="19"/>
      <c r="IER28" s="19"/>
      <c r="IES28" s="19"/>
      <c r="IET28" s="19"/>
      <c r="IEU28" s="19"/>
      <c r="IEV28" s="19"/>
      <c r="IEW28" s="19"/>
      <c r="IEX28" s="19"/>
      <c r="IEY28" s="19"/>
      <c r="IEZ28" s="19"/>
      <c r="IFA28" s="19"/>
      <c r="IFB28" s="19"/>
      <c r="IFC28" s="19"/>
      <c r="IFD28" s="19"/>
      <c r="IFE28" s="19"/>
      <c r="IFF28" s="19"/>
      <c r="IFG28" s="19"/>
      <c r="IFH28" s="19"/>
      <c r="IFI28" s="19"/>
      <c r="IFJ28" s="19"/>
      <c r="IFK28" s="19"/>
      <c r="IFL28" s="19"/>
      <c r="IFM28" s="19"/>
      <c r="IFN28" s="19"/>
      <c r="IFO28" s="19"/>
      <c r="IFP28" s="19"/>
      <c r="IFQ28" s="19"/>
      <c r="IFR28" s="19"/>
      <c r="IFS28" s="19"/>
      <c r="IFT28" s="19"/>
      <c r="IFU28" s="19"/>
      <c r="IFV28" s="19"/>
      <c r="IFW28" s="19"/>
      <c r="IFX28" s="19"/>
      <c r="IFY28" s="19"/>
      <c r="IFZ28" s="19"/>
      <c r="IGA28" s="19"/>
      <c r="IGB28" s="19"/>
      <c r="IGC28" s="19"/>
      <c r="IGD28" s="19"/>
      <c r="IGE28" s="19"/>
      <c r="IGF28" s="19"/>
      <c r="IGG28" s="19"/>
      <c r="IGH28" s="19"/>
      <c r="IGI28" s="19"/>
      <c r="IGJ28" s="19"/>
      <c r="IGK28" s="19"/>
      <c r="IGL28" s="19"/>
      <c r="IGM28" s="19"/>
      <c r="IGN28" s="19"/>
      <c r="IGO28" s="19"/>
      <c r="IGP28" s="19"/>
      <c r="IGQ28" s="19"/>
      <c r="IGR28" s="19"/>
      <c r="IGS28" s="19"/>
      <c r="IGT28" s="19"/>
      <c r="IGU28" s="19"/>
      <c r="IGV28" s="19"/>
      <c r="IGW28" s="19"/>
      <c r="IGX28" s="19"/>
      <c r="IGY28" s="19"/>
      <c r="IGZ28" s="19"/>
      <c r="IHA28" s="19"/>
      <c r="IHB28" s="19"/>
      <c r="IHC28" s="19"/>
      <c r="IHD28" s="19"/>
      <c r="IHE28" s="19"/>
      <c r="IHF28" s="19"/>
      <c r="IHG28" s="19"/>
      <c r="IHH28" s="19"/>
      <c r="IHI28" s="19"/>
      <c r="IHJ28" s="19"/>
      <c r="IHK28" s="19"/>
      <c r="IHL28" s="19"/>
      <c r="IHM28" s="19"/>
      <c r="IHN28" s="19"/>
      <c r="IHO28" s="19"/>
      <c r="IHP28" s="19"/>
      <c r="IHQ28" s="19"/>
      <c r="IHR28" s="19"/>
      <c r="IHS28" s="19"/>
      <c r="IHT28" s="19"/>
      <c r="IHU28" s="19"/>
      <c r="IHV28" s="19"/>
      <c r="IHW28" s="19"/>
      <c r="IHX28" s="19"/>
      <c r="IHY28" s="19"/>
      <c r="IHZ28" s="19"/>
      <c r="IIA28" s="19"/>
      <c r="IIB28" s="19"/>
      <c r="IIC28" s="19"/>
      <c r="IID28" s="19"/>
      <c r="IIE28" s="19"/>
      <c r="IIF28" s="19"/>
      <c r="IIG28" s="19"/>
      <c r="IIH28" s="19"/>
      <c r="III28" s="19"/>
      <c r="IIJ28" s="19"/>
      <c r="IIK28" s="19"/>
      <c r="IIL28" s="19"/>
      <c r="IIM28" s="19"/>
      <c r="IIN28" s="19"/>
      <c r="IIO28" s="19"/>
      <c r="IIP28" s="19"/>
      <c r="IIQ28" s="19"/>
      <c r="IIR28" s="19"/>
      <c r="IIS28" s="19"/>
      <c r="IIT28" s="19"/>
      <c r="IIU28" s="19"/>
      <c r="IIV28" s="19"/>
      <c r="IIW28" s="19"/>
      <c r="IIX28" s="19"/>
      <c r="IIY28" s="19"/>
      <c r="IIZ28" s="19"/>
      <c r="IJA28" s="19"/>
      <c r="IJB28" s="19"/>
      <c r="IJC28" s="19"/>
      <c r="IJD28" s="19"/>
      <c r="IJE28" s="19"/>
      <c r="IJF28" s="19"/>
      <c r="IJG28" s="19"/>
      <c r="IJH28" s="19"/>
      <c r="IJI28" s="19"/>
      <c r="IJJ28" s="19"/>
      <c r="IJK28" s="19"/>
      <c r="IJL28" s="19"/>
      <c r="IJM28" s="19"/>
      <c r="IJN28" s="19"/>
      <c r="IJO28" s="19"/>
      <c r="IJP28" s="19"/>
      <c r="IJQ28" s="19"/>
      <c r="IJR28" s="19"/>
      <c r="IJS28" s="19"/>
      <c r="IJT28" s="19"/>
      <c r="IJU28" s="19"/>
      <c r="IJV28" s="19"/>
      <c r="IJW28" s="19"/>
      <c r="IJX28" s="19"/>
      <c r="IJY28" s="19"/>
      <c r="IJZ28" s="19"/>
      <c r="IKA28" s="19"/>
      <c r="IKB28" s="19"/>
      <c r="IKC28" s="19"/>
      <c r="IKD28" s="19"/>
      <c r="IKE28" s="19"/>
      <c r="IKF28" s="19"/>
      <c r="IKG28" s="19"/>
      <c r="IKH28" s="19"/>
      <c r="IKI28" s="19"/>
      <c r="IKJ28" s="19"/>
      <c r="IKK28" s="19"/>
      <c r="IKL28" s="19"/>
      <c r="IKM28" s="19"/>
      <c r="IKN28" s="19"/>
      <c r="IKO28" s="19"/>
      <c r="IKP28" s="19"/>
      <c r="IKQ28" s="19"/>
      <c r="IKR28" s="19"/>
      <c r="IKS28" s="19"/>
      <c r="IKT28" s="19"/>
      <c r="IKU28" s="19"/>
      <c r="IKV28" s="19"/>
      <c r="IKW28" s="19"/>
      <c r="IKX28" s="19"/>
      <c r="IKY28" s="19"/>
      <c r="IKZ28" s="19"/>
      <c r="ILA28" s="19"/>
      <c r="ILB28" s="19"/>
      <c r="ILC28" s="19"/>
      <c r="ILD28" s="19"/>
      <c r="ILE28" s="19"/>
      <c r="ILF28" s="19"/>
      <c r="ILG28" s="19"/>
      <c r="ILH28" s="19"/>
      <c r="ILI28" s="19"/>
      <c r="ILJ28" s="19"/>
      <c r="ILK28" s="19"/>
      <c r="ILL28" s="19"/>
      <c r="ILM28" s="19"/>
      <c r="ILN28" s="19"/>
      <c r="ILO28" s="19"/>
      <c r="ILP28" s="19"/>
      <c r="ILQ28" s="19"/>
      <c r="ILR28" s="19"/>
      <c r="ILS28" s="19"/>
      <c r="ILT28" s="19"/>
      <c r="ILU28" s="19"/>
      <c r="ILV28" s="19"/>
      <c r="ILW28" s="19"/>
      <c r="ILX28" s="19"/>
      <c r="ILY28" s="19"/>
      <c r="ILZ28" s="19"/>
      <c r="IMA28" s="19"/>
      <c r="IMB28" s="19"/>
      <c r="IMC28" s="19"/>
      <c r="IMD28" s="19"/>
      <c r="IME28" s="19"/>
      <c r="IMF28" s="19"/>
      <c r="IMG28" s="19"/>
      <c r="IMH28" s="19"/>
      <c r="IMI28" s="19"/>
      <c r="IMJ28" s="19"/>
      <c r="IMK28" s="19"/>
      <c r="IML28" s="19"/>
      <c r="IMM28" s="19"/>
      <c r="IMN28" s="19"/>
      <c r="IMO28" s="19"/>
      <c r="IMP28" s="19"/>
      <c r="IMQ28" s="19"/>
      <c r="IMR28" s="19"/>
      <c r="IMS28" s="19"/>
      <c r="IMT28" s="19"/>
      <c r="IMU28" s="19"/>
      <c r="IMV28" s="19"/>
      <c r="IMW28" s="19"/>
      <c r="IMX28" s="19"/>
      <c r="IMY28" s="19"/>
      <c r="IMZ28" s="19"/>
      <c r="INA28" s="19"/>
      <c r="INB28" s="19"/>
      <c r="INC28" s="19"/>
      <c r="IND28" s="19"/>
      <c r="INE28" s="19"/>
      <c r="INF28" s="19"/>
      <c r="ING28" s="19"/>
      <c r="INH28" s="19"/>
      <c r="INI28" s="19"/>
      <c r="INJ28" s="19"/>
      <c r="INK28" s="19"/>
      <c r="INL28" s="19"/>
      <c r="INM28" s="19"/>
      <c r="INN28" s="19"/>
      <c r="INO28" s="19"/>
      <c r="INP28" s="19"/>
      <c r="INQ28" s="19"/>
      <c r="INR28" s="19"/>
      <c r="INS28" s="19"/>
      <c r="INT28" s="19"/>
      <c r="INU28" s="19"/>
      <c r="INV28" s="19"/>
      <c r="INW28" s="19"/>
      <c r="INX28" s="19"/>
      <c r="INY28" s="19"/>
      <c r="INZ28" s="19"/>
      <c r="IOA28" s="19"/>
      <c r="IOB28" s="19"/>
      <c r="IOC28" s="19"/>
      <c r="IOD28" s="19"/>
      <c r="IOE28" s="19"/>
      <c r="IOF28" s="19"/>
      <c r="IOG28" s="19"/>
      <c r="IOH28" s="19"/>
      <c r="IOI28" s="19"/>
      <c r="IOJ28" s="19"/>
      <c r="IOK28" s="19"/>
      <c r="IOL28" s="19"/>
      <c r="IOM28" s="19"/>
      <c r="ION28" s="19"/>
      <c r="IOO28" s="19"/>
      <c r="IOP28" s="19"/>
      <c r="IOQ28" s="19"/>
      <c r="IOR28" s="19"/>
      <c r="IOS28" s="19"/>
      <c r="IOT28" s="19"/>
      <c r="IOU28" s="19"/>
      <c r="IOV28" s="19"/>
      <c r="IOW28" s="19"/>
      <c r="IOX28" s="19"/>
      <c r="IOY28" s="19"/>
      <c r="IOZ28" s="19"/>
      <c r="IPA28" s="19"/>
      <c r="IPB28" s="19"/>
      <c r="IPC28" s="19"/>
      <c r="IPD28" s="19"/>
      <c r="IPE28" s="19"/>
      <c r="IPF28" s="19"/>
      <c r="IPG28" s="19"/>
      <c r="IPH28" s="19"/>
      <c r="IPI28" s="19"/>
      <c r="IPJ28" s="19"/>
      <c r="IPK28" s="19"/>
      <c r="IPL28" s="19"/>
      <c r="IPM28" s="19"/>
      <c r="IPN28" s="19"/>
      <c r="IPO28" s="19"/>
      <c r="IPP28" s="19"/>
      <c r="IPQ28" s="19"/>
      <c r="IPR28" s="19"/>
      <c r="IPS28" s="19"/>
      <c r="IPT28" s="19"/>
      <c r="IPU28" s="19"/>
      <c r="IPV28" s="19"/>
      <c r="IPW28" s="19"/>
      <c r="IPX28" s="19"/>
      <c r="IPY28" s="19"/>
      <c r="IPZ28" s="19"/>
      <c r="IQA28" s="19"/>
      <c r="IQB28" s="19"/>
      <c r="IQC28" s="19"/>
      <c r="IQD28" s="19"/>
      <c r="IQE28" s="19"/>
      <c r="IQF28" s="19"/>
      <c r="IQG28" s="19"/>
      <c r="IQH28" s="19"/>
      <c r="IQI28" s="19"/>
      <c r="IQJ28" s="19"/>
      <c r="IQK28" s="19"/>
      <c r="IQL28" s="19"/>
      <c r="IQM28" s="19"/>
      <c r="IQN28" s="19"/>
      <c r="IQO28" s="19"/>
      <c r="IQP28" s="19"/>
      <c r="IQQ28" s="19"/>
      <c r="IQR28" s="19"/>
      <c r="IQS28" s="19"/>
      <c r="IQT28" s="19"/>
      <c r="IQU28" s="19"/>
      <c r="IQV28" s="19"/>
      <c r="IQW28" s="19"/>
      <c r="IQX28" s="19"/>
      <c r="IQY28" s="19"/>
      <c r="IQZ28" s="19"/>
      <c r="IRA28" s="19"/>
      <c r="IRB28" s="19"/>
      <c r="IRC28" s="19"/>
      <c r="IRD28" s="19"/>
      <c r="IRE28" s="19"/>
      <c r="IRF28" s="19"/>
      <c r="IRG28" s="19"/>
      <c r="IRH28" s="19"/>
      <c r="IRI28" s="19"/>
      <c r="IRJ28" s="19"/>
      <c r="IRK28" s="19"/>
      <c r="IRL28" s="19"/>
      <c r="IRM28" s="19"/>
      <c r="IRN28" s="19"/>
      <c r="IRO28" s="19"/>
      <c r="IRP28" s="19"/>
      <c r="IRQ28" s="19"/>
      <c r="IRR28" s="19"/>
      <c r="IRS28" s="19"/>
      <c r="IRT28" s="19"/>
      <c r="IRU28" s="19"/>
      <c r="IRV28" s="19"/>
      <c r="IRW28" s="19"/>
      <c r="IRX28" s="19"/>
      <c r="IRY28" s="19"/>
      <c r="IRZ28" s="19"/>
      <c r="ISA28" s="19"/>
      <c r="ISB28" s="19"/>
      <c r="ISC28" s="19"/>
      <c r="ISD28" s="19"/>
      <c r="ISE28" s="19"/>
      <c r="ISF28" s="19"/>
      <c r="ISG28" s="19"/>
      <c r="ISH28" s="19"/>
      <c r="ISI28" s="19"/>
      <c r="ISJ28" s="19"/>
      <c r="ISK28" s="19"/>
      <c r="ISL28" s="19"/>
      <c r="ISM28" s="19"/>
      <c r="ISN28" s="19"/>
      <c r="ISO28" s="19"/>
      <c r="ISP28" s="19"/>
      <c r="ISQ28" s="19"/>
      <c r="ISR28" s="19"/>
      <c r="ISS28" s="19"/>
      <c r="IST28" s="19"/>
      <c r="ISU28" s="19"/>
      <c r="ISV28" s="19"/>
      <c r="ISW28" s="19"/>
      <c r="ISX28" s="19"/>
      <c r="ISY28" s="19"/>
      <c r="ISZ28" s="19"/>
      <c r="ITA28" s="19"/>
      <c r="ITB28" s="19"/>
      <c r="ITC28" s="19"/>
      <c r="ITD28" s="19"/>
      <c r="ITE28" s="19"/>
      <c r="ITF28" s="19"/>
      <c r="ITG28" s="19"/>
      <c r="ITH28" s="19"/>
      <c r="ITI28" s="19"/>
      <c r="ITJ28" s="19"/>
      <c r="ITK28" s="19"/>
      <c r="ITL28" s="19"/>
      <c r="ITM28" s="19"/>
      <c r="ITN28" s="19"/>
      <c r="ITO28" s="19"/>
      <c r="ITP28" s="19"/>
      <c r="ITQ28" s="19"/>
      <c r="ITR28" s="19"/>
      <c r="ITS28" s="19"/>
      <c r="ITT28" s="19"/>
      <c r="ITU28" s="19"/>
      <c r="ITV28" s="19"/>
      <c r="ITW28" s="19"/>
      <c r="ITX28" s="19"/>
      <c r="ITY28" s="19"/>
      <c r="ITZ28" s="19"/>
      <c r="IUA28" s="19"/>
      <c r="IUB28" s="19"/>
      <c r="IUC28" s="19"/>
      <c r="IUD28" s="19"/>
      <c r="IUE28" s="19"/>
      <c r="IUF28" s="19"/>
      <c r="IUG28" s="19"/>
      <c r="IUH28" s="19"/>
      <c r="IUI28" s="19"/>
      <c r="IUJ28" s="19"/>
      <c r="IUK28" s="19"/>
      <c r="IUL28" s="19"/>
      <c r="IUM28" s="19"/>
      <c r="IUN28" s="19"/>
      <c r="IUO28" s="19"/>
      <c r="IUP28" s="19"/>
      <c r="IUQ28" s="19"/>
      <c r="IUR28" s="19"/>
      <c r="IUS28" s="19"/>
      <c r="IUT28" s="19"/>
      <c r="IUU28" s="19"/>
      <c r="IUV28" s="19"/>
      <c r="IUW28" s="19"/>
      <c r="IUX28" s="19"/>
      <c r="IUY28" s="19"/>
      <c r="IUZ28" s="19"/>
      <c r="IVA28" s="19"/>
      <c r="IVB28" s="19"/>
      <c r="IVC28" s="19"/>
      <c r="IVD28" s="19"/>
      <c r="IVE28" s="19"/>
      <c r="IVF28" s="19"/>
      <c r="IVG28" s="19"/>
      <c r="IVH28" s="19"/>
      <c r="IVI28" s="19"/>
      <c r="IVJ28" s="19"/>
      <c r="IVK28" s="19"/>
      <c r="IVL28" s="19"/>
      <c r="IVM28" s="19"/>
      <c r="IVN28" s="19"/>
      <c r="IVO28" s="19"/>
      <c r="IVP28" s="19"/>
      <c r="IVQ28" s="19"/>
      <c r="IVR28" s="19"/>
      <c r="IVS28" s="19"/>
      <c r="IVT28" s="19"/>
      <c r="IVU28" s="19"/>
      <c r="IVV28" s="19"/>
      <c r="IVW28" s="19"/>
      <c r="IVX28" s="19"/>
      <c r="IVY28" s="19"/>
      <c r="IVZ28" s="19"/>
      <c r="IWA28" s="19"/>
      <c r="IWB28" s="19"/>
      <c r="IWC28" s="19"/>
      <c r="IWD28" s="19"/>
      <c r="IWE28" s="19"/>
      <c r="IWF28" s="19"/>
      <c r="IWG28" s="19"/>
      <c r="IWH28" s="19"/>
      <c r="IWI28" s="19"/>
      <c r="IWJ28" s="19"/>
      <c r="IWK28" s="19"/>
      <c r="IWL28" s="19"/>
      <c r="IWM28" s="19"/>
      <c r="IWN28" s="19"/>
      <c r="IWO28" s="19"/>
      <c r="IWP28" s="19"/>
      <c r="IWQ28" s="19"/>
      <c r="IWR28" s="19"/>
      <c r="IWS28" s="19"/>
      <c r="IWT28" s="19"/>
      <c r="IWU28" s="19"/>
      <c r="IWV28" s="19"/>
      <c r="IWW28" s="19"/>
      <c r="IWX28" s="19"/>
      <c r="IWY28" s="19"/>
      <c r="IWZ28" s="19"/>
      <c r="IXA28" s="19"/>
      <c r="IXB28" s="19"/>
      <c r="IXC28" s="19"/>
      <c r="IXD28" s="19"/>
      <c r="IXE28" s="19"/>
      <c r="IXF28" s="19"/>
      <c r="IXG28" s="19"/>
      <c r="IXH28" s="19"/>
      <c r="IXI28" s="19"/>
      <c r="IXJ28" s="19"/>
      <c r="IXK28" s="19"/>
      <c r="IXL28" s="19"/>
      <c r="IXM28" s="19"/>
      <c r="IXN28" s="19"/>
      <c r="IXO28" s="19"/>
      <c r="IXP28" s="19"/>
      <c r="IXQ28" s="19"/>
      <c r="IXR28" s="19"/>
      <c r="IXS28" s="19"/>
      <c r="IXT28" s="19"/>
      <c r="IXU28" s="19"/>
      <c r="IXV28" s="19"/>
      <c r="IXW28" s="19"/>
      <c r="IXX28" s="19"/>
      <c r="IXY28" s="19"/>
      <c r="IXZ28" s="19"/>
      <c r="IYA28" s="19"/>
      <c r="IYB28" s="19"/>
      <c r="IYC28" s="19"/>
      <c r="IYD28" s="19"/>
      <c r="IYE28" s="19"/>
      <c r="IYF28" s="19"/>
      <c r="IYG28" s="19"/>
      <c r="IYH28" s="19"/>
      <c r="IYI28" s="19"/>
      <c r="IYJ28" s="19"/>
      <c r="IYK28" s="19"/>
      <c r="IYL28" s="19"/>
      <c r="IYM28" s="19"/>
      <c r="IYN28" s="19"/>
      <c r="IYO28" s="19"/>
      <c r="IYP28" s="19"/>
      <c r="IYQ28" s="19"/>
      <c r="IYR28" s="19"/>
      <c r="IYS28" s="19"/>
      <c r="IYT28" s="19"/>
      <c r="IYU28" s="19"/>
      <c r="IYV28" s="19"/>
      <c r="IYW28" s="19"/>
      <c r="IYX28" s="19"/>
      <c r="IYY28" s="19"/>
      <c r="IYZ28" s="19"/>
      <c r="IZA28" s="19"/>
      <c r="IZB28" s="19"/>
      <c r="IZC28" s="19"/>
      <c r="IZD28" s="19"/>
      <c r="IZE28" s="19"/>
      <c r="IZF28" s="19"/>
      <c r="IZG28" s="19"/>
      <c r="IZH28" s="19"/>
      <c r="IZI28" s="19"/>
      <c r="IZJ28" s="19"/>
      <c r="IZK28" s="19"/>
      <c r="IZL28" s="19"/>
      <c r="IZM28" s="19"/>
      <c r="IZN28" s="19"/>
      <c r="IZO28" s="19"/>
      <c r="IZP28" s="19"/>
      <c r="IZQ28" s="19"/>
      <c r="IZR28" s="19"/>
      <c r="IZS28" s="19"/>
      <c r="IZT28" s="19"/>
      <c r="IZU28" s="19"/>
      <c r="IZV28" s="19"/>
      <c r="IZW28" s="19"/>
      <c r="IZX28" s="19"/>
      <c r="IZY28" s="19"/>
      <c r="IZZ28" s="19"/>
      <c r="JAA28" s="19"/>
      <c r="JAB28" s="19"/>
      <c r="JAC28" s="19"/>
      <c r="JAD28" s="19"/>
      <c r="JAE28" s="19"/>
      <c r="JAF28" s="19"/>
      <c r="JAG28" s="19"/>
      <c r="JAH28" s="19"/>
      <c r="JAI28" s="19"/>
      <c r="JAJ28" s="19"/>
      <c r="JAK28" s="19"/>
      <c r="JAL28" s="19"/>
      <c r="JAM28" s="19"/>
      <c r="JAN28" s="19"/>
      <c r="JAO28" s="19"/>
      <c r="JAP28" s="19"/>
      <c r="JAQ28" s="19"/>
      <c r="JAR28" s="19"/>
      <c r="JAS28" s="19"/>
      <c r="JAT28" s="19"/>
      <c r="JAU28" s="19"/>
      <c r="JAV28" s="19"/>
      <c r="JAW28" s="19"/>
      <c r="JAX28" s="19"/>
      <c r="JAY28" s="19"/>
      <c r="JAZ28" s="19"/>
      <c r="JBA28" s="19"/>
      <c r="JBB28" s="19"/>
      <c r="JBC28" s="19"/>
      <c r="JBD28" s="19"/>
      <c r="JBE28" s="19"/>
      <c r="JBF28" s="19"/>
      <c r="JBG28" s="19"/>
      <c r="JBH28" s="19"/>
      <c r="JBI28" s="19"/>
      <c r="JBJ28" s="19"/>
      <c r="JBK28" s="19"/>
      <c r="JBL28" s="19"/>
      <c r="JBM28" s="19"/>
      <c r="JBN28" s="19"/>
      <c r="JBO28" s="19"/>
      <c r="JBP28" s="19"/>
      <c r="JBQ28" s="19"/>
      <c r="JBR28" s="19"/>
      <c r="JBS28" s="19"/>
      <c r="JBT28" s="19"/>
      <c r="JBU28" s="19"/>
      <c r="JBV28" s="19"/>
      <c r="JBW28" s="19"/>
      <c r="JBX28" s="19"/>
      <c r="JBY28" s="19"/>
      <c r="JBZ28" s="19"/>
      <c r="JCA28" s="19"/>
      <c r="JCB28" s="19"/>
      <c r="JCC28" s="19"/>
      <c r="JCD28" s="19"/>
      <c r="JCE28" s="19"/>
      <c r="JCF28" s="19"/>
      <c r="JCG28" s="19"/>
      <c r="JCH28" s="19"/>
      <c r="JCI28" s="19"/>
      <c r="JCJ28" s="19"/>
      <c r="JCK28" s="19"/>
      <c r="JCL28" s="19"/>
      <c r="JCM28" s="19"/>
      <c r="JCN28" s="19"/>
      <c r="JCO28" s="19"/>
      <c r="JCP28" s="19"/>
      <c r="JCQ28" s="19"/>
      <c r="JCR28" s="19"/>
      <c r="JCS28" s="19"/>
      <c r="JCT28" s="19"/>
      <c r="JCU28" s="19"/>
      <c r="JCV28" s="19"/>
      <c r="JCW28" s="19"/>
      <c r="JCX28" s="19"/>
      <c r="JCY28" s="19"/>
      <c r="JCZ28" s="19"/>
      <c r="JDA28" s="19"/>
      <c r="JDB28" s="19"/>
      <c r="JDC28" s="19"/>
      <c r="JDD28" s="19"/>
      <c r="JDE28" s="19"/>
      <c r="JDF28" s="19"/>
      <c r="JDG28" s="19"/>
      <c r="JDH28" s="19"/>
      <c r="JDI28" s="19"/>
      <c r="JDJ28" s="19"/>
      <c r="JDK28" s="19"/>
      <c r="JDL28" s="19"/>
      <c r="JDM28" s="19"/>
      <c r="JDN28" s="19"/>
      <c r="JDO28" s="19"/>
      <c r="JDP28" s="19"/>
      <c r="JDQ28" s="19"/>
      <c r="JDR28" s="19"/>
      <c r="JDS28" s="19"/>
      <c r="JDT28" s="19"/>
      <c r="JDU28" s="19"/>
      <c r="JDV28" s="19"/>
      <c r="JDW28" s="19"/>
      <c r="JDX28" s="19"/>
      <c r="JDY28" s="19"/>
      <c r="JDZ28" s="19"/>
      <c r="JEA28" s="19"/>
      <c r="JEB28" s="19"/>
      <c r="JEC28" s="19"/>
      <c r="JED28" s="19"/>
      <c r="JEE28" s="19"/>
      <c r="JEF28" s="19"/>
      <c r="JEG28" s="19"/>
      <c r="JEH28" s="19"/>
      <c r="JEI28" s="19"/>
      <c r="JEJ28" s="19"/>
      <c r="JEK28" s="19"/>
      <c r="JEL28" s="19"/>
      <c r="JEM28" s="19"/>
      <c r="JEN28" s="19"/>
      <c r="JEO28" s="19"/>
      <c r="JEP28" s="19"/>
      <c r="JEQ28" s="19"/>
      <c r="JER28" s="19"/>
      <c r="JES28" s="19"/>
      <c r="JET28" s="19"/>
      <c r="JEU28" s="19"/>
      <c r="JEV28" s="19"/>
      <c r="JEW28" s="19"/>
      <c r="JEX28" s="19"/>
      <c r="JEY28" s="19"/>
      <c r="JEZ28" s="19"/>
      <c r="JFA28" s="19"/>
      <c r="JFB28" s="19"/>
      <c r="JFC28" s="19"/>
      <c r="JFD28" s="19"/>
      <c r="JFE28" s="19"/>
      <c r="JFF28" s="19"/>
      <c r="JFG28" s="19"/>
      <c r="JFH28" s="19"/>
      <c r="JFI28" s="19"/>
      <c r="JFJ28" s="19"/>
      <c r="JFK28" s="19"/>
      <c r="JFL28" s="19"/>
      <c r="JFM28" s="19"/>
      <c r="JFN28" s="19"/>
      <c r="JFO28" s="19"/>
      <c r="JFP28" s="19"/>
      <c r="JFQ28" s="19"/>
      <c r="JFR28" s="19"/>
      <c r="JFS28" s="19"/>
      <c r="JFT28" s="19"/>
      <c r="JFU28" s="19"/>
      <c r="JFV28" s="19"/>
      <c r="JFW28" s="19"/>
      <c r="JFX28" s="19"/>
      <c r="JFY28" s="19"/>
      <c r="JFZ28" s="19"/>
      <c r="JGA28" s="19"/>
      <c r="JGB28" s="19"/>
      <c r="JGC28" s="19"/>
      <c r="JGD28" s="19"/>
      <c r="JGE28" s="19"/>
      <c r="JGF28" s="19"/>
      <c r="JGG28" s="19"/>
      <c r="JGH28" s="19"/>
      <c r="JGI28" s="19"/>
      <c r="JGJ28" s="19"/>
      <c r="JGK28" s="19"/>
      <c r="JGL28" s="19"/>
      <c r="JGM28" s="19"/>
      <c r="JGN28" s="19"/>
      <c r="JGO28" s="19"/>
      <c r="JGP28" s="19"/>
      <c r="JGQ28" s="19"/>
      <c r="JGR28" s="19"/>
      <c r="JGS28" s="19"/>
      <c r="JGT28" s="19"/>
      <c r="JGU28" s="19"/>
      <c r="JGV28" s="19"/>
      <c r="JGW28" s="19"/>
      <c r="JGX28" s="19"/>
      <c r="JGY28" s="19"/>
      <c r="JGZ28" s="19"/>
      <c r="JHA28" s="19"/>
      <c r="JHB28" s="19"/>
      <c r="JHC28" s="19"/>
      <c r="JHD28" s="19"/>
      <c r="JHE28" s="19"/>
      <c r="JHF28" s="19"/>
      <c r="JHG28" s="19"/>
      <c r="JHH28" s="19"/>
      <c r="JHI28" s="19"/>
      <c r="JHJ28" s="19"/>
      <c r="JHK28" s="19"/>
      <c r="JHL28" s="19"/>
      <c r="JHM28" s="19"/>
      <c r="JHN28" s="19"/>
      <c r="JHO28" s="19"/>
      <c r="JHP28" s="19"/>
      <c r="JHQ28" s="19"/>
      <c r="JHR28" s="19"/>
      <c r="JHS28" s="19"/>
      <c r="JHT28" s="19"/>
      <c r="JHU28" s="19"/>
      <c r="JHV28" s="19"/>
      <c r="JHW28" s="19"/>
      <c r="JHX28" s="19"/>
      <c r="JHY28" s="19"/>
      <c r="JHZ28" s="19"/>
      <c r="JIA28" s="19"/>
      <c r="JIB28" s="19"/>
      <c r="JIC28" s="19"/>
      <c r="JID28" s="19"/>
      <c r="JIE28" s="19"/>
      <c r="JIF28" s="19"/>
      <c r="JIG28" s="19"/>
      <c r="JIH28" s="19"/>
      <c r="JII28" s="19"/>
      <c r="JIJ28" s="19"/>
      <c r="JIK28" s="19"/>
      <c r="JIL28" s="19"/>
      <c r="JIM28" s="19"/>
      <c r="JIN28" s="19"/>
      <c r="JIO28" s="19"/>
      <c r="JIP28" s="19"/>
      <c r="JIQ28" s="19"/>
      <c r="JIR28" s="19"/>
      <c r="JIS28" s="19"/>
      <c r="JIT28" s="19"/>
      <c r="JIU28" s="19"/>
      <c r="JIV28" s="19"/>
      <c r="JIW28" s="19"/>
      <c r="JIX28" s="19"/>
      <c r="JIY28" s="19"/>
      <c r="JIZ28" s="19"/>
      <c r="JJA28" s="19"/>
      <c r="JJB28" s="19"/>
      <c r="JJC28" s="19"/>
      <c r="JJD28" s="19"/>
      <c r="JJE28" s="19"/>
      <c r="JJF28" s="19"/>
      <c r="JJG28" s="19"/>
      <c r="JJH28" s="19"/>
      <c r="JJI28" s="19"/>
      <c r="JJJ28" s="19"/>
      <c r="JJK28" s="19"/>
      <c r="JJL28" s="19"/>
      <c r="JJM28" s="19"/>
      <c r="JJN28" s="19"/>
      <c r="JJO28" s="19"/>
      <c r="JJP28" s="19"/>
      <c r="JJQ28" s="19"/>
      <c r="JJR28" s="19"/>
      <c r="JJS28" s="19"/>
      <c r="JJT28" s="19"/>
      <c r="JJU28" s="19"/>
      <c r="JJV28" s="19"/>
      <c r="JJW28" s="19"/>
      <c r="JJX28" s="19"/>
      <c r="JJY28" s="19"/>
      <c r="JJZ28" s="19"/>
      <c r="JKA28" s="19"/>
      <c r="JKB28" s="19"/>
      <c r="JKC28" s="19"/>
      <c r="JKD28" s="19"/>
      <c r="JKE28" s="19"/>
      <c r="JKF28" s="19"/>
      <c r="JKG28" s="19"/>
      <c r="JKH28" s="19"/>
      <c r="JKI28" s="19"/>
      <c r="JKJ28" s="19"/>
      <c r="JKK28" s="19"/>
      <c r="JKL28" s="19"/>
      <c r="JKM28" s="19"/>
      <c r="JKN28" s="19"/>
      <c r="JKO28" s="19"/>
      <c r="JKP28" s="19"/>
      <c r="JKQ28" s="19"/>
      <c r="JKR28" s="19"/>
      <c r="JKS28" s="19"/>
      <c r="JKT28" s="19"/>
      <c r="JKU28" s="19"/>
      <c r="JKV28" s="19"/>
      <c r="JKW28" s="19"/>
      <c r="JKX28" s="19"/>
      <c r="JKY28" s="19"/>
      <c r="JKZ28" s="19"/>
      <c r="JLA28" s="19"/>
      <c r="JLB28" s="19"/>
      <c r="JLC28" s="19"/>
      <c r="JLD28" s="19"/>
      <c r="JLE28" s="19"/>
      <c r="JLF28" s="19"/>
      <c r="JLG28" s="19"/>
      <c r="JLH28" s="19"/>
      <c r="JLI28" s="19"/>
      <c r="JLJ28" s="19"/>
      <c r="JLK28" s="19"/>
      <c r="JLL28" s="19"/>
      <c r="JLM28" s="19"/>
      <c r="JLN28" s="19"/>
      <c r="JLO28" s="19"/>
      <c r="JLP28" s="19"/>
      <c r="JLQ28" s="19"/>
      <c r="JLR28" s="19"/>
      <c r="JLS28" s="19"/>
      <c r="JLT28" s="19"/>
      <c r="JLU28" s="19"/>
      <c r="JLV28" s="19"/>
      <c r="JLW28" s="19"/>
      <c r="JLX28" s="19"/>
      <c r="JLY28" s="19"/>
      <c r="JLZ28" s="19"/>
      <c r="JMA28" s="19"/>
      <c r="JMB28" s="19"/>
      <c r="JMC28" s="19"/>
      <c r="JMD28" s="19"/>
      <c r="JME28" s="19"/>
      <c r="JMF28" s="19"/>
      <c r="JMG28" s="19"/>
      <c r="JMH28" s="19"/>
      <c r="JMI28" s="19"/>
      <c r="JMJ28" s="19"/>
      <c r="JMK28" s="19"/>
      <c r="JML28" s="19"/>
      <c r="JMM28" s="19"/>
      <c r="JMN28" s="19"/>
      <c r="JMO28" s="19"/>
      <c r="JMP28" s="19"/>
      <c r="JMQ28" s="19"/>
      <c r="JMR28" s="19"/>
      <c r="JMS28" s="19"/>
      <c r="JMT28" s="19"/>
      <c r="JMU28" s="19"/>
      <c r="JMV28" s="19"/>
      <c r="JMW28" s="19"/>
      <c r="JMX28" s="19"/>
      <c r="JMY28" s="19"/>
      <c r="JMZ28" s="19"/>
      <c r="JNA28" s="19"/>
      <c r="JNB28" s="19"/>
      <c r="JNC28" s="19"/>
      <c r="JND28" s="19"/>
      <c r="JNE28" s="19"/>
      <c r="JNF28" s="19"/>
      <c r="JNG28" s="19"/>
      <c r="JNH28" s="19"/>
      <c r="JNI28" s="19"/>
      <c r="JNJ28" s="19"/>
      <c r="JNK28" s="19"/>
      <c r="JNL28" s="19"/>
      <c r="JNM28" s="19"/>
      <c r="JNN28" s="19"/>
      <c r="JNO28" s="19"/>
      <c r="JNP28" s="19"/>
      <c r="JNQ28" s="19"/>
      <c r="JNR28" s="19"/>
      <c r="JNS28" s="19"/>
      <c r="JNT28" s="19"/>
      <c r="JNU28" s="19"/>
      <c r="JNV28" s="19"/>
      <c r="JNW28" s="19"/>
      <c r="JNX28" s="19"/>
      <c r="JNY28" s="19"/>
      <c r="JNZ28" s="19"/>
      <c r="JOA28" s="19"/>
      <c r="JOB28" s="19"/>
      <c r="JOC28" s="19"/>
      <c r="JOD28" s="19"/>
      <c r="JOE28" s="19"/>
      <c r="JOF28" s="19"/>
      <c r="JOG28" s="19"/>
      <c r="JOH28" s="19"/>
      <c r="JOI28" s="19"/>
      <c r="JOJ28" s="19"/>
      <c r="JOK28" s="19"/>
      <c r="JOL28" s="19"/>
      <c r="JOM28" s="19"/>
      <c r="JON28" s="19"/>
      <c r="JOO28" s="19"/>
      <c r="JOP28" s="19"/>
      <c r="JOQ28" s="19"/>
      <c r="JOR28" s="19"/>
      <c r="JOS28" s="19"/>
      <c r="JOT28" s="19"/>
      <c r="JOU28" s="19"/>
      <c r="JOV28" s="19"/>
      <c r="JOW28" s="19"/>
      <c r="JOX28" s="19"/>
      <c r="JOY28" s="19"/>
      <c r="JOZ28" s="19"/>
      <c r="JPA28" s="19"/>
      <c r="JPB28" s="19"/>
      <c r="JPC28" s="19"/>
      <c r="JPD28" s="19"/>
      <c r="JPE28" s="19"/>
      <c r="JPF28" s="19"/>
      <c r="JPG28" s="19"/>
      <c r="JPH28" s="19"/>
      <c r="JPI28" s="19"/>
      <c r="JPJ28" s="19"/>
      <c r="JPK28" s="19"/>
      <c r="JPL28" s="19"/>
      <c r="JPM28" s="19"/>
      <c r="JPN28" s="19"/>
      <c r="JPO28" s="19"/>
      <c r="JPP28" s="19"/>
      <c r="JPQ28" s="19"/>
      <c r="JPR28" s="19"/>
      <c r="JPS28" s="19"/>
      <c r="JPT28" s="19"/>
      <c r="JPU28" s="19"/>
      <c r="JPV28" s="19"/>
      <c r="JPW28" s="19"/>
      <c r="JPX28" s="19"/>
      <c r="JPY28" s="19"/>
      <c r="JPZ28" s="19"/>
      <c r="JQA28" s="19"/>
      <c r="JQB28" s="19"/>
      <c r="JQC28" s="19"/>
      <c r="JQD28" s="19"/>
      <c r="JQE28" s="19"/>
      <c r="JQF28" s="19"/>
      <c r="JQG28" s="19"/>
      <c r="JQH28" s="19"/>
      <c r="JQI28" s="19"/>
      <c r="JQJ28" s="19"/>
      <c r="JQK28" s="19"/>
      <c r="JQL28" s="19"/>
      <c r="JQM28" s="19"/>
      <c r="JQN28" s="19"/>
      <c r="JQO28" s="19"/>
      <c r="JQP28" s="19"/>
      <c r="JQQ28" s="19"/>
      <c r="JQR28" s="19"/>
      <c r="JQS28" s="19"/>
      <c r="JQT28" s="19"/>
      <c r="JQU28" s="19"/>
      <c r="JQV28" s="19"/>
      <c r="JQW28" s="19"/>
      <c r="JQX28" s="19"/>
      <c r="JQY28" s="19"/>
      <c r="JQZ28" s="19"/>
      <c r="JRA28" s="19"/>
      <c r="JRB28" s="19"/>
      <c r="JRC28" s="19"/>
      <c r="JRD28" s="19"/>
      <c r="JRE28" s="19"/>
      <c r="JRF28" s="19"/>
      <c r="JRG28" s="19"/>
      <c r="JRH28" s="19"/>
      <c r="JRI28" s="19"/>
      <c r="JRJ28" s="19"/>
      <c r="JRK28" s="19"/>
      <c r="JRL28" s="19"/>
      <c r="JRM28" s="19"/>
      <c r="JRN28" s="19"/>
      <c r="JRO28" s="19"/>
      <c r="JRP28" s="19"/>
      <c r="JRQ28" s="19"/>
      <c r="JRR28" s="19"/>
      <c r="JRS28" s="19"/>
      <c r="JRT28" s="19"/>
      <c r="JRU28" s="19"/>
      <c r="JRV28" s="19"/>
      <c r="JRW28" s="19"/>
      <c r="JRX28" s="19"/>
      <c r="JRY28" s="19"/>
      <c r="JRZ28" s="19"/>
      <c r="JSA28" s="19"/>
      <c r="JSB28" s="19"/>
      <c r="JSC28" s="19"/>
      <c r="JSD28" s="19"/>
      <c r="JSE28" s="19"/>
      <c r="JSF28" s="19"/>
      <c r="JSG28" s="19"/>
      <c r="JSH28" s="19"/>
      <c r="JSI28" s="19"/>
      <c r="JSJ28" s="19"/>
      <c r="JSK28" s="19"/>
      <c r="JSL28" s="19"/>
      <c r="JSM28" s="19"/>
      <c r="JSN28" s="19"/>
      <c r="JSO28" s="19"/>
      <c r="JSP28" s="19"/>
      <c r="JSQ28" s="19"/>
      <c r="JSR28" s="19"/>
      <c r="JSS28" s="19"/>
      <c r="JST28" s="19"/>
      <c r="JSU28" s="19"/>
      <c r="JSV28" s="19"/>
      <c r="JSW28" s="19"/>
      <c r="JSX28" s="19"/>
      <c r="JSY28" s="19"/>
      <c r="JSZ28" s="19"/>
      <c r="JTA28" s="19"/>
      <c r="JTB28" s="19"/>
      <c r="JTC28" s="19"/>
      <c r="JTD28" s="19"/>
      <c r="JTE28" s="19"/>
      <c r="JTF28" s="19"/>
      <c r="JTG28" s="19"/>
      <c r="JTH28" s="19"/>
      <c r="JTI28" s="19"/>
      <c r="JTJ28" s="19"/>
      <c r="JTK28" s="19"/>
      <c r="JTL28" s="19"/>
      <c r="JTM28" s="19"/>
      <c r="JTN28" s="19"/>
      <c r="JTO28" s="19"/>
      <c r="JTP28" s="19"/>
      <c r="JTQ28" s="19"/>
      <c r="JTR28" s="19"/>
      <c r="JTS28" s="19"/>
      <c r="JTT28" s="19"/>
      <c r="JTU28" s="19"/>
      <c r="JTV28" s="19"/>
      <c r="JTW28" s="19"/>
      <c r="JTX28" s="19"/>
      <c r="JTY28" s="19"/>
      <c r="JTZ28" s="19"/>
      <c r="JUA28" s="19"/>
      <c r="JUB28" s="19"/>
      <c r="JUC28" s="19"/>
      <c r="JUD28" s="19"/>
      <c r="JUE28" s="19"/>
      <c r="JUF28" s="19"/>
      <c r="JUG28" s="19"/>
      <c r="JUH28" s="19"/>
      <c r="JUI28" s="19"/>
      <c r="JUJ28" s="19"/>
      <c r="JUK28" s="19"/>
      <c r="JUL28" s="19"/>
      <c r="JUM28" s="19"/>
      <c r="JUN28" s="19"/>
      <c r="JUO28" s="19"/>
      <c r="JUP28" s="19"/>
      <c r="JUQ28" s="19"/>
      <c r="JUR28" s="19"/>
      <c r="JUS28" s="19"/>
      <c r="JUT28" s="19"/>
      <c r="JUU28" s="19"/>
      <c r="JUV28" s="19"/>
      <c r="JUW28" s="19"/>
      <c r="JUX28" s="19"/>
      <c r="JUY28" s="19"/>
      <c r="JUZ28" s="19"/>
      <c r="JVA28" s="19"/>
      <c r="JVB28" s="19"/>
      <c r="JVC28" s="19"/>
      <c r="JVD28" s="19"/>
      <c r="JVE28" s="19"/>
      <c r="JVF28" s="19"/>
      <c r="JVG28" s="19"/>
      <c r="JVH28" s="19"/>
      <c r="JVI28" s="19"/>
      <c r="JVJ28" s="19"/>
      <c r="JVK28" s="19"/>
      <c r="JVL28" s="19"/>
      <c r="JVM28" s="19"/>
      <c r="JVN28" s="19"/>
      <c r="JVO28" s="19"/>
      <c r="JVP28" s="19"/>
      <c r="JVQ28" s="19"/>
      <c r="JVR28" s="19"/>
      <c r="JVS28" s="19"/>
      <c r="JVT28" s="19"/>
      <c r="JVU28" s="19"/>
      <c r="JVV28" s="19"/>
      <c r="JVW28" s="19"/>
      <c r="JVX28" s="19"/>
      <c r="JVY28" s="19"/>
      <c r="JVZ28" s="19"/>
      <c r="JWA28" s="19"/>
      <c r="JWB28" s="19"/>
      <c r="JWC28" s="19"/>
      <c r="JWD28" s="19"/>
      <c r="JWE28" s="19"/>
      <c r="JWF28" s="19"/>
      <c r="JWG28" s="19"/>
      <c r="JWH28" s="19"/>
      <c r="JWI28" s="19"/>
      <c r="JWJ28" s="19"/>
      <c r="JWK28" s="19"/>
      <c r="JWL28" s="19"/>
      <c r="JWM28" s="19"/>
      <c r="JWN28" s="19"/>
      <c r="JWO28" s="19"/>
      <c r="JWP28" s="19"/>
      <c r="JWQ28" s="19"/>
      <c r="JWR28" s="19"/>
      <c r="JWS28" s="19"/>
      <c r="JWT28" s="19"/>
      <c r="JWU28" s="19"/>
      <c r="JWV28" s="19"/>
      <c r="JWW28" s="19"/>
      <c r="JWX28" s="19"/>
      <c r="JWY28" s="19"/>
      <c r="JWZ28" s="19"/>
      <c r="JXA28" s="19"/>
      <c r="JXB28" s="19"/>
      <c r="JXC28" s="19"/>
      <c r="JXD28" s="19"/>
      <c r="JXE28" s="19"/>
      <c r="JXF28" s="19"/>
      <c r="JXG28" s="19"/>
      <c r="JXH28" s="19"/>
      <c r="JXI28" s="19"/>
      <c r="JXJ28" s="19"/>
      <c r="JXK28" s="19"/>
      <c r="JXL28" s="19"/>
      <c r="JXM28" s="19"/>
      <c r="JXN28" s="19"/>
      <c r="JXO28" s="19"/>
      <c r="JXP28" s="19"/>
      <c r="JXQ28" s="19"/>
      <c r="JXR28" s="19"/>
      <c r="JXS28" s="19"/>
      <c r="JXT28" s="19"/>
      <c r="JXU28" s="19"/>
      <c r="JXV28" s="19"/>
      <c r="JXW28" s="19"/>
      <c r="JXX28" s="19"/>
      <c r="JXY28" s="19"/>
      <c r="JXZ28" s="19"/>
      <c r="JYA28" s="19"/>
      <c r="JYB28" s="19"/>
      <c r="JYC28" s="19"/>
      <c r="JYD28" s="19"/>
      <c r="JYE28" s="19"/>
      <c r="JYF28" s="19"/>
      <c r="JYG28" s="19"/>
      <c r="JYH28" s="19"/>
      <c r="JYI28" s="19"/>
      <c r="JYJ28" s="19"/>
      <c r="JYK28" s="19"/>
      <c r="JYL28" s="19"/>
      <c r="JYM28" s="19"/>
      <c r="JYN28" s="19"/>
      <c r="JYO28" s="19"/>
      <c r="JYP28" s="19"/>
      <c r="JYQ28" s="19"/>
      <c r="JYR28" s="19"/>
      <c r="JYS28" s="19"/>
      <c r="JYT28" s="19"/>
      <c r="JYU28" s="19"/>
      <c r="JYV28" s="19"/>
      <c r="JYW28" s="19"/>
      <c r="JYX28" s="19"/>
      <c r="JYY28" s="19"/>
      <c r="JYZ28" s="19"/>
      <c r="JZA28" s="19"/>
      <c r="JZB28" s="19"/>
      <c r="JZC28" s="19"/>
      <c r="JZD28" s="19"/>
      <c r="JZE28" s="19"/>
      <c r="JZF28" s="19"/>
      <c r="JZG28" s="19"/>
      <c r="JZH28" s="19"/>
      <c r="JZI28" s="19"/>
      <c r="JZJ28" s="19"/>
      <c r="JZK28" s="19"/>
      <c r="JZL28" s="19"/>
      <c r="JZM28" s="19"/>
      <c r="JZN28" s="19"/>
      <c r="JZO28" s="19"/>
      <c r="JZP28" s="19"/>
      <c r="JZQ28" s="19"/>
      <c r="JZR28" s="19"/>
      <c r="JZS28" s="19"/>
      <c r="JZT28" s="19"/>
      <c r="JZU28" s="19"/>
      <c r="JZV28" s="19"/>
      <c r="JZW28" s="19"/>
      <c r="JZX28" s="19"/>
      <c r="JZY28" s="19"/>
      <c r="JZZ28" s="19"/>
      <c r="KAA28" s="19"/>
      <c r="KAB28" s="19"/>
      <c r="KAC28" s="19"/>
      <c r="KAD28" s="19"/>
      <c r="KAE28" s="19"/>
      <c r="KAF28" s="19"/>
      <c r="KAG28" s="19"/>
      <c r="KAH28" s="19"/>
      <c r="KAI28" s="19"/>
      <c r="KAJ28" s="19"/>
      <c r="KAK28" s="19"/>
      <c r="KAL28" s="19"/>
      <c r="KAM28" s="19"/>
      <c r="KAN28" s="19"/>
      <c r="KAO28" s="19"/>
      <c r="KAP28" s="19"/>
      <c r="KAQ28" s="19"/>
      <c r="KAR28" s="19"/>
      <c r="KAS28" s="19"/>
      <c r="KAT28" s="19"/>
      <c r="KAU28" s="19"/>
      <c r="KAV28" s="19"/>
      <c r="KAW28" s="19"/>
      <c r="KAX28" s="19"/>
      <c r="KAY28" s="19"/>
      <c r="KAZ28" s="19"/>
      <c r="KBA28" s="19"/>
      <c r="KBB28" s="19"/>
      <c r="KBC28" s="19"/>
      <c r="KBD28" s="19"/>
      <c r="KBE28" s="19"/>
      <c r="KBF28" s="19"/>
      <c r="KBG28" s="19"/>
      <c r="KBH28" s="19"/>
      <c r="KBI28" s="19"/>
      <c r="KBJ28" s="19"/>
      <c r="KBK28" s="19"/>
      <c r="KBL28" s="19"/>
      <c r="KBM28" s="19"/>
      <c r="KBN28" s="19"/>
      <c r="KBO28" s="19"/>
      <c r="KBP28" s="19"/>
      <c r="KBQ28" s="19"/>
      <c r="KBR28" s="19"/>
      <c r="KBS28" s="19"/>
      <c r="KBT28" s="19"/>
      <c r="KBU28" s="19"/>
      <c r="KBV28" s="19"/>
      <c r="KBW28" s="19"/>
      <c r="KBX28" s="19"/>
      <c r="KBY28" s="19"/>
      <c r="KBZ28" s="19"/>
      <c r="KCA28" s="19"/>
      <c r="KCB28" s="19"/>
      <c r="KCC28" s="19"/>
      <c r="KCD28" s="19"/>
      <c r="KCE28" s="19"/>
      <c r="KCF28" s="19"/>
      <c r="KCG28" s="19"/>
      <c r="KCH28" s="19"/>
      <c r="KCI28" s="19"/>
      <c r="KCJ28" s="19"/>
      <c r="KCK28" s="19"/>
      <c r="KCL28" s="19"/>
      <c r="KCM28" s="19"/>
      <c r="KCN28" s="19"/>
      <c r="KCO28" s="19"/>
      <c r="KCP28" s="19"/>
      <c r="KCQ28" s="19"/>
      <c r="KCR28" s="19"/>
      <c r="KCS28" s="19"/>
      <c r="KCT28" s="19"/>
      <c r="KCU28" s="19"/>
      <c r="KCV28" s="19"/>
      <c r="KCW28" s="19"/>
      <c r="KCX28" s="19"/>
      <c r="KCY28" s="19"/>
      <c r="KCZ28" s="19"/>
      <c r="KDA28" s="19"/>
      <c r="KDB28" s="19"/>
      <c r="KDC28" s="19"/>
      <c r="KDD28" s="19"/>
      <c r="KDE28" s="19"/>
      <c r="KDF28" s="19"/>
      <c r="KDG28" s="19"/>
      <c r="KDH28" s="19"/>
      <c r="KDI28" s="19"/>
      <c r="KDJ28" s="19"/>
      <c r="KDK28" s="19"/>
      <c r="KDL28" s="19"/>
      <c r="KDM28" s="19"/>
      <c r="KDN28" s="19"/>
      <c r="KDO28" s="19"/>
      <c r="KDP28" s="19"/>
      <c r="KDQ28" s="19"/>
      <c r="KDR28" s="19"/>
      <c r="KDS28" s="19"/>
      <c r="KDT28" s="19"/>
      <c r="KDU28" s="19"/>
      <c r="KDV28" s="19"/>
      <c r="KDW28" s="19"/>
      <c r="KDX28" s="19"/>
      <c r="KDY28" s="19"/>
      <c r="KDZ28" s="19"/>
      <c r="KEA28" s="19"/>
      <c r="KEB28" s="19"/>
      <c r="KEC28" s="19"/>
      <c r="KED28" s="19"/>
      <c r="KEE28" s="19"/>
      <c r="KEF28" s="19"/>
      <c r="KEG28" s="19"/>
      <c r="KEH28" s="19"/>
      <c r="KEI28" s="19"/>
      <c r="KEJ28" s="19"/>
      <c r="KEK28" s="19"/>
      <c r="KEL28" s="19"/>
      <c r="KEM28" s="19"/>
      <c r="KEN28" s="19"/>
      <c r="KEO28" s="19"/>
      <c r="KEP28" s="19"/>
      <c r="KEQ28" s="19"/>
      <c r="KER28" s="19"/>
      <c r="KES28" s="19"/>
      <c r="KET28" s="19"/>
      <c r="KEU28" s="19"/>
      <c r="KEV28" s="19"/>
      <c r="KEW28" s="19"/>
      <c r="KEX28" s="19"/>
      <c r="KEY28" s="19"/>
      <c r="KEZ28" s="19"/>
      <c r="KFA28" s="19"/>
      <c r="KFB28" s="19"/>
      <c r="KFC28" s="19"/>
      <c r="KFD28" s="19"/>
      <c r="KFE28" s="19"/>
      <c r="KFF28" s="19"/>
      <c r="KFG28" s="19"/>
      <c r="KFH28" s="19"/>
      <c r="KFI28" s="19"/>
      <c r="KFJ28" s="19"/>
      <c r="KFK28" s="19"/>
      <c r="KFL28" s="19"/>
      <c r="KFM28" s="19"/>
      <c r="KFN28" s="19"/>
      <c r="KFO28" s="19"/>
      <c r="KFP28" s="19"/>
      <c r="KFQ28" s="19"/>
      <c r="KFR28" s="19"/>
      <c r="KFS28" s="19"/>
      <c r="KFT28" s="19"/>
      <c r="KFU28" s="19"/>
      <c r="KFV28" s="19"/>
      <c r="KFW28" s="19"/>
      <c r="KFX28" s="19"/>
      <c r="KFY28" s="19"/>
      <c r="KFZ28" s="19"/>
      <c r="KGA28" s="19"/>
      <c r="KGB28" s="19"/>
      <c r="KGC28" s="19"/>
      <c r="KGD28" s="19"/>
      <c r="KGE28" s="19"/>
      <c r="KGF28" s="19"/>
      <c r="KGG28" s="19"/>
      <c r="KGH28" s="19"/>
      <c r="KGI28" s="19"/>
      <c r="KGJ28" s="19"/>
      <c r="KGK28" s="19"/>
      <c r="KGL28" s="19"/>
      <c r="KGM28" s="19"/>
      <c r="KGN28" s="19"/>
      <c r="KGO28" s="19"/>
      <c r="KGP28" s="19"/>
      <c r="KGQ28" s="19"/>
      <c r="KGR28" s="19"/>
      <c r="KGS28" s="19"/>
      <c r="KGT28" s="19"/>
      <c r="KGU28" s="19"/>
      <c r="KGV28" s="19"/>
      <c r="KGW28" s="19"/>
      <c r="KGX28" s="19"/>
      <c r="KGY28" s="19"/>
      <c r="KGZ28" s="19"/>
      <c r="KHA28" s="19"/>
      <c r="KHB28" s="19"/>
      <c r="KHC28" s="19"/>
      <c r="KHD28" s="19"/>
      <c r="KHE28" s="19"/>
      <c r="KHF28" s="19"/>
      <c r="KHG28" s="19"/>
      <c r="KHH28" s="19"/>
      <c r="KHI28" s="19"/>
      <c r="KHJ28" s="19"/>
      <c r="KHK28" s="19"/>
      <c r="KHL28" s="19"/>
      <c r="KHM28" s="19"/>
      <c r="KHN28" s="19"/>
      <c r="KHO28" s="19"/>
      <c r="KHP28" s="19"/>
      <c r="KHQ28" s="19"/>
      <c r="KHR28" s="19"/>
      <c r="KHS28" s="19"/>
      <c r="KHT28" s="19"/>
      <c r="KHU28" s="19"/>
      <c r="KHV28" s="19"/>
      <c r="KHW28" s="19"/>
      <c r="KHX28" s="19"/>
      <c r="KHY28" s="19"/>
      <c r="KHZ28" s="19"/>
      <c r="KIA28" s="19"/>
      <c r="KIB28" s="19"/>
      <c r="KIC28" s="19"/>
      <c r="KID28" s="19"/>
      <c r="KIE28" s="19"/>
      <c r="KIF28" s="19"/>
      <c r="KIG28" s="19"/>
      <c r="KIH28" s="19"/>
      <c r="KII28" s="19"/>
      <c r="KIJ28" s="19"/>
      <c r="KIK28" s="19"/>
      <c r="KIL28" s="19"/>
      <c r="KIM28" s="19"/>
      <c r="KIN28" s="19"/>
      <c r="KIO28" s="19"/>
      <c r="KIP28" s="19"/>
      <c r="KIQ28" s="19"/>
      <c r="KIR28" s="19"/>
      <c r="KIS28" s="19"/>
      <c r="KIT28" s="19"/>
      <c r="KIU28" s="19"/>
      <c r="KIV28" s="19"/>
      <c r="KIW28" s="19"/>
      <c r="KIX28" s="19"/>
      <c r="KIY28" s="19"/>
      <c r="KIZ28" s="19"/>
      <c r="KJA28" s="19"/>
      <c r="KJB28" s="19"/>
      <c r="KJC28" s="19"/>
      <c r="KJD28" s="19"/>
      <c r="KJE28" s="19"/>
      <c r="KJF28" s="19"/>
      <c r="KJG28" s="19"/>
      <c r="KJH28" s="19"/>
      <c r="KJI28" s="19"/>
      <c r="KJJ28" s="19"/>
      <c r="KJK28" s="19"/>
      <c r="KJL28" s="19"/>
      <c r="KJM28" s="19"/>
      <c r="KJN28" s="19"/>
      <c r="KJO28" s="19"/>
      <c r="KJP28" s="19"/>
      <c r="KJQ28" s="19"/>
      <c r="KJR28" s="19"/>
      <c r="KJS28" s="19"/>
      <c r="KJT28" s="19"/>
      <c r="KJU28" s="19"/>
      <c r="KJV28" s="19"/>
      <c r="KJW28" s="19"/>
      <c r="KJX28" s="19"/>
      <c r="KJY28" s="19"/>
      <c r="KJZ28" s="19"/>
      <c r="KKA28" s="19"/>
      <c r="KKB28" s="19"/>
      <c r="KKC28" s="19"/>
      <c r="KKD28" s="19"/>
      <c r="KKE28" s="19"/>
      <c r="KKF28" s="19"/>
      <c r="KKG28" s="19"/>
      <c r="KKH28" s="19"/>
      <c r="KKI28" s="19"/>
      <c r="KKJ28" s="19"/>
      <c r="KKK28" s="19"/>
      <c r="KKL28" s="19"/>
      <c r="KKM28" s="19"/>
      <c r="KKN28" s="19"/>
      <c r="KKO28" s="19"/>
      <c r="KKP28" s="19"/>
      <c r="KKQ28" s="19"/>
      <c r="KKR28" s="19"/>
      <c r="KKS28" s="19"/>
      <c r="KKT28" s="19"/>
      <c r="KKU28" s="19"/>
      <c r="KKV28" s="19"/>
      <c r="KKW28" s="19"/>
      <c r="KKX28" s="19"/>
      <c r="KKY28" s="19"/>
      <c r="KKZ28" s="19"/>
      <c r="KLA28" s="19"/>
      <c r="KLB28" s="19"/>
      <c r="KLC28" s="19"/>
      <c r="KLD28" s="19"/>
      <c r="KLE28" s="19"/>
      <c r="KLF28" s="19"/>
      <c r="KLG28" s="19"/>
      <c r="KLH28" s="19"/>
      <c r="KLI28" s="19"/>
      <c r="KLJ28" s="19"/>
      <c r="KLK28" s="19"/>
      <c r="KLL28" s="19"/>
      <c r="KLM28" s="19"/>
      <c r="KLN28" s="19"/>
      <c r="KLO28" s="19"/>
      <c r="KLP28" s="19"/>
      <c r="KLQ28" s="19"/>
      <c r="KLR28" s="19"/>
      <c r="KLS28" s="19"/>
      <c r="KLT28" s="19"/>
      <c r="KLU28" s="19"/>
      <c r="KLV28" s="19"/>
      <c r="KLW28" s="19"/>
      <c r="KLX28" s="19"/>
      <c r="KLY28" s="19"/>
      <c r="KLZ28" s="19"/>
      <c r="KMA28" s="19"/>
      <c r="KMB28" s="19"/>
      <c r="KMC28" s="19"/>
      <c r="KMD28" s="19"/>
      <c r="KME28" s="19"/>
      <c r="KMF28" s="19"/>
      <c r="KMG28" s="19"/>
      <c r="KMH28" s="19"/>
      <c r="KMI28" s="19"/>
      <c r="KMJ28" s="19"/>
      <c r="KMK28" s="19"/>
      <c r="KML28" s="19"/>
      <c r="KMM28" s="19"/>
      <c r="KMN28" s="19"/>
      <c r="KMO28" s="19"/>
      <c r="KMP28" s="19"/>
      <c r="KMQ28" s="19"/>
      <c r="KMR28" s="19"/>
      <c r="KMS28" s="19"/>
      <c r="KMT28" s="19"/>
      <c r="KMU28" s="19"/>
      <c r="KMV28" s="19"/>
      <c r="KMW28" s="19"/>
      <c r="KMX28" s="19"/>
      <c r="KMY28" s="19"/>
      <c r="KMZ28" s="19"/>
      <c r="KNA28" s="19"/>
      <c r="KNB28" s="19"/>
      <c r="KNC28" s="19"/>
      <c r="KND28" s="19"/>
      <c r="KNE28" s="19"/>
      <c r="KNF28" s="19"/>
      <c r="KNG28" s="19"/>
      <c r="KNH28" s="19"/>
      <c r="KNI28" s="19"/>
      <c r="KNJ28" s="19"/>
      <c r="KNK28" s="19"/>
      <c r="KNL28" s="19"/>
      <c r="KNM28" s="19"/>
      <c r="KNN28" s="19"/>
      <c r="KNO28" s="19"/>
      <c r="KNP28" s="19"/>
      <c r="KNQ28" s="19"/>
      <c r="KNR28" s="19"/>
      <c r="KNS28" s="19"/>
      <c r="KNT28" s="19"/>
      <c r="KNU28" s="19"/>
      <c r="KNV28" s="19"/>
      <c r="KNW28" s="19"/>
      <c r="KNX28" s="19"/>
      <c r="KNY28" s="19"/>
      <c r="KNZ28" s="19"/>
      <c r="KOA28" s="19"/>
      <c r="KOB28" s="19"/>
      <c r="KOC28" s="19"/>
      <c r="KOD28" s="19"/>
      <c r="KOE28" s="19"/>
      <c r="KOF28" s="19"/>
      <c r="KOG28" s="19"/>
      <c r="KOH28" s="19"/>
      <c r="KOI28" s="19"/>
      <c r="KOJ28" s="19"/>
      <c r="KOK28" s="19"/>
      <c r="KOL28" s="19"/>
      <c r="KOM28" s="19"/>
      <c r="KON28" s="19"/>
      <c r="KOO28" s="19"/>
      <c r="KOP28" s="19"/>
      <c r="KOQ28" s="19"/>
      <c r="KOR28" s="19"/>
      <c r="KOS28" s="19"/>
      <c r="KOT28" s="19"/>
      <c r="KOU28" s="19"/>
      <c r="KOV28" s="19"/>
      <c r="KOW28" s="19"/>
      <c r="KOX28" s="19"/>
      <c r="KOY28" s="19"/>
      <c r="KOZ28" s="19"/>
      <c r="KPA28" s="19"/>
      <c r="KPB28" s="19"/>
      <c r="KPC28" s="19"/>
      <c r="KPD28" s="19"/>
      <c r="KPE28" s="19"/>
      <c r="KPF28" s="19"/>
      <c r="KPG28" s="19"/>
      <c r="KPH28" s="19"/>
      <c r="KPI28" s="19"/>
      <c r="KPJ28" s="19"/>
      <c r="KPK28" s="19"/>
      <c r="KPL28" s="19"/>
      <c r="KPM28" s="19"/>
      <c r="KPN28" s="19"/>
      <c r="KPO28" s="19"/>
      <c r="KPP28" s="19"/>
      <c r="KPQ28" s="19"/>
      <c r="KPR28" s="19"/>
      <c r="KPS28" s="19"/>
      <c r="KPT28" s="19"/>
      <c r="KPU28" s="19"/>
      <c r="KPV28" s="19"/>
      <c r="KPW28" s="19"/>
      <c r="KPX28" s="19"/>
      <c r="KPY28" s="19"/>
      <c r="KPZ28" s="19"/>
      <c r="KQA28" s="19"/>
      <c r="KQB28" s="19"/>
      <c r="KQC28" s="19"/>
      <c r="KQD28" s="19"/>
      <c r="KQE28" s="19"/>
      <c r="KQF28" s="19"/>
      <c r="KQG28" s="19"/>
      <c r="KQH28" s="19"/>
      <c r="KQI28" s="19"/>
      <c r="KQJ28" s="19"/>
      <c r="KQK28" s="19"/>
      <c r="KQL28" s="19"/>
      <c r="KQM28" s="19"/>
      <c r="KQN28" s="19"/>
      <c r="KQO28" s="19"/>
      <c r="KQP28" s="19"/>
      <c r="KQQ28" s="19"/>
      <c r="KQR28" s="19"/>
      <c r="KQS28" s="19"/>
      <c r="KQT28" s="19"/>
      <c r="KQU28" s="19"/>
      <c r="KQV28" s="19"/>
      <c r="KQW28" s="19"/>
      <c r="KQX28" s="19"/>
      <c r="KQY28" s="19"/>
      <c r="KQZ28" s="19"/>
      <c r="KRA28" s="19"/>
      <c r="KRB28" s="19"/>
      <c r="KRC28" s="19"/>
      <c r="KRD28" s="19"/>
      <c r="KRE28" s="19"/>
      <c r="KRF28" s="19"/>
      <c r="KRG28" s="19"/>
      <c r="KRH28" s="19"/>
      <c r="KRI28" s="19"/>
      <c r="KRJ28" s="19"/>
      <c r="KRK28" s="19"/>
      <c r="KRL28" s="19"/>
      <c r="KRM28" s="19"/>
      <c r="KRN28" s="19"/>
      <c r="KRO28" s="19"/>
      <c r="KRP28" s="19"/>
      <c r="KRQ28" s="19"/>
      <c r="KRR28" s="19"/>
      <c r="KRS28" s="19"/>
      <c r="KRT28" s="19"/>
      <c r="KRU28" s="19"/>
      <c r="KRV28" s="19"/>
      <c r="KRW28" s="19"/>
      <c r="KRX28" s="19"/>
      <c r="KRY28" s="19"/>
      <c r="KRZ28" s="19"/>
      <c r="KSA28" s="19"/>
      <c r="KSB28" s="19"/>
      <c r="KSC28" s="19"/>
      <c r="KSD28" s="19"/>
      <c r="KSE28" s="19"/>
      <c r="KSF28" s="19"/>
      <c r="KSG28" s="19"/>
      <c r="KSH28" s="19"/>
      <c r="KSI28" s="19"/>
      <c r="KSJ28" s="19"/>
      <c r="KSK28" s="19"/>
      <c r="KSL28" s="19"/>
      <c r="KSM28" s="19"/>
      <c r="KSN28" s="19"/>
      <c r="KSO28" s="19"/>
      <c r="KSP28" s="19"/>
      <c r="KSQ28" s="19"/>
      <c r="KSR28" s="19"/>
      <c r="KSS28" s="19"/>
      <c r="KST28" s="19"/>
      <c r="KSU28" s="19"/>
      <c r="KSV28" s="19"/>
      <c r="KSW28" s="19"/>
      <c r="KSX28" s="19"/>
      <c r="KSY28" s="19"/>
      <c r="KSZ28" s="19"/>
      <c r="KTA28" s="19"/>
      <c r="KTB28" s="19"/>
      <c r="KTC28" s="19"/>
      <c r="KTD28" s="19"/>
      <c r="KTE28" s="19"/>
      <c r="KTF28" s="19"/>
      <c r="KTG28" s="19"/>
      <c r="KTH28" s="19"/>
      <c r="KTI28" s="19"/>
      <c r="KTJ28" s="19"/>
      <c r="KTK28" s="19"/>
      <c r="KTL28" s="19"/>
      <c r="KTM28" s="19"/>
      <c r="KTN28" s="19"/>
      <c r="KTO28" s="19"/>
      <c r="KTP28" s="19"/>
      <c r="KTQ28" s="19"/>
      <c r="KTR28" s="19"/>
      <c r="KTS28" s="19"/>
      <c r="KTT28" s="19"/>
      <c r="KTU28" s="19"/>
      <c r="KTV28" s="19"/>
      <c r="KTW28" s="19"/>
      <c r="KTX28" s="19"/>
      <c r="KTY28" s="19"/>
      <c r="KTZ28" s="19"/>
      <c r="KUA28" s="19"/>
      <c r="KUB28" s="19"/>
      <c r="KUC28" s="19"/>
      <c r="KUD28" s="19"/>
      <c r="KUE28" s="19"/>
      <c r="KUF28" s="19"/>
      <c r="KUG28" s="19"/>
      <c r="KUH28" s="19"/>
      <c r="KUI28" s="19"/>
      <c r="KUJ28" s="19"/>
      <c r="KUK28" s="19"/>
      <c r="KUL28" s="19"/>
      <c r="KUM28" s="19"/>
      <c r="KUN28" s="19"/>
      <c r="KUO28" s="19"/>
      <c r="KUP28" s="19"/>
      <c r="KUQ28" s="19"/>
      <c r="KUR28" s="19"/>
      <c r="KUS28" s="19"/>
      <c r="KUT28" s="19"/>
      <c r="KUU28" s="19"/>
      <c r="KUV28" s="19"/>
      <c r="KUW28" s="19"/>
      <c r="KUX28" s="19"/>
      <c r="KUY28" s="19"/>
      <c r="KUZ28" s="19"/>
      <c r="KVA28" s="19"/>
      <c r="KVB28" s="19"/>
      <c r="KVC28" s="19"/>
      <c r="KVD28" s="19"/>
      <c r="KVE28" s="19"/>
      <c r="KVF28" s="19"/>
      <c r="KVG28" s="19"/>
      <c r="KVH28" s="19"/>
      <c r="KVI28" s="19"/>
      <c r="KVJ28" s="19"/>
      <c r="KVK28" s="19"/>
      <c r="KVL28" s="19"/>
      <c r="KVM28" s="19"/>
      <c r="KVN28" s="19"/>
      <c r="KVO28" s="19"/>
      <c r="KVP28" s="19"/>
      <c r="KVQ28" s="19"/>
      <c r="KVR28" s="19"/>
      <c r="KVS28" s="19"/>
      <c r="KVT28" s="19"/>
      <c r="KVU28" s="19"/>
      <c r="KVV28" s="19"/>
      <c r="KVW28" s="19"/>
      <c r="KVX28" s="19"/>
      <c r="KVY28" s="19"/>
      <c r="KVZ28" s="19"/>
      <c r="KWA28" s="19"/>
      <c r="KWB28" s="19"/>
      <c r="KWC28" s="19"/>
      <c r="KWD28" s="19"/>
      <c r="KWE28" s="19"/>
      <c r="KWF28" s="19"/>
      <c r="KWG28" s="19"/>
      <c r="KWH28" s="19"/>
      <c r="KWI28" s="19"/>
      <c r="KWJ28" s="19"/>
      <c r="KWK28" s="19"/>
      <c r="KWL28" s="19"/>
      <c r="KWM28" s="19"/>
      <c r="KWN28" s="19"/>
      <c r="KWO28" s="19"/>
      <c r="KWP28" s="19"/>
      <c r="KWQ28" s="19"/>
      <c r="KWR28" s="19"/>
      <c r="KWS28" s="19"/>
      <c r="KWT28" s="19"/>
      <c r="KWU28" s="19"/>
      <c r="KWV28" s="19"/>
      <c r="KWW28" s="19"/>
      <c r="KWX28" s="19"/>
      <c r="KWY28" s="19"/>
      <c r="KWZ28" s="19"/>
      <c r="KXA28" s="19"/>
      <c r="KXB28" s="19"/>
      <c r="KXC28" s="19"/>
      <c r="KXD28" s="19"/>
      <c r="KXE28" s="19"/>
      <c r="KXF28" s="19"/>
      <c r="KXG28" s="19"/>
      <c r="KXH28" s="19"/>
      <c r="KXI28" s="19"/>
      <c r="KXJ28" s="19"/>
      <c r="KXK28" s="19"/>
      <c r="KXL28" s="19"/>
      <c r="KXM28" s="19"/>
      <c r="KXN28" s="19"/>
      <c r="KXO28" s="19"/>
      <c r="KXP28" s="19"/>
      <c r="KXQ28" s="19"/>
      <c r="KXR28" s="19"/>
      <c r="KXS28" s="19"/>
      <c r="KXT28" s="19"/>
      <c r="KXU28" s="19"/>
      <c r="KXV28" s="19"/>
      <c r="KXW28" s="19"/>
      <c r="KXX28" s="19"/>
      <c r="KXY28" s="19"/>
      <c r="KXZ28" s="19"/>
      <c r="KYA28" s="19"/>
      <c r="KYB28" s="19"/>
      <c r="KYC28" s="19"/>
      <c r="KYD28" s="19"/>
      <c r="KYE28" s="19"/>
      <c r="KYF28" s="19"/>
      <c r="KYG28" s="19"/>
      <c r="KYH28" s="19"/>
      <c r="KYI28" s="19"/>
      <c r="KYJ28" s="19"/>
      <c r="KYK28" s="19"/>
      <c r="KYL28" s="19"/>
      <c r="KYM28" s="19"/>
      <c r="KYN28" s="19"/>
      <c r="KYO28" s="19"/>
      <c r="KYP28" s="19"/>
      <c r="KYQ28" s="19"/>
      <c r="KYR28" s="19"/>
      <c r="KYS28" s="19"/>
      <c r="KYT28" s="19"/>
      <c r="KYU28" s="19"/>
      <c r="KYV28" s="19"/>
      <c r="KYW28" s="19"/>
      <c r="KYX28" s="19"/>
      <c r="KYY28" s="19"/>
      <c r="KYZ28" s="19"/>
      <c r="KZA28" s="19"/>
      <c r="KZB28" s="19"/>
      <c r="KZC28" s="19"/>
      <c r="KZD28" s="19"/>
      <c r="KZE28" s="19"/>
      <c r="KZF28" s="19"/>
      <c r="KZG28" s="19"/>
      <c r="KZH28" s="19"/>
      <c r="KZI28" s="19"/>
      <c r="KZJ28" s="19"/>
      <c r="KZK28" s="19"/>
      <c r="KZL28" s="19"/>
      <c r="KZM28" s="19"/>
      <c r="KZN28" s="19"/>
      <c r="KZO28" s="19"/>
      <c r="KZP28" s="19"/>
      <c r="KZQ28" s="19"/>
      <c r="KZR28" s="19"/>
      <c r="KZS28" s="19"/>
      <c r="KZT28" s="19"/>
      <c r="KZU28" s="19"/>
      <c r="KZV28" s="19"/>
      <c r="KZW28" s="19"/>
      <c r="KZX28" s="19"/>
      <c r="KZY28" s="19"/>
      <c r="KZZ28" s="19"/>
      <c r="LAA28" s="19"/>
      <c r="LAB28" s="19"/>
      <c r="LAC28" s="19"/>
      <c r="LAD28" s="19"/>
      <c r="LAE28" s="19"/>
      <c r="LAF28" s="19"/>
      <c r="LAG28" s="19"/>
      <c r="LAH28" s="19"/>
      <c r="LAI28" s="19"/>
      <c r="LAJ28" s="19"/>
      <c r="LAK28" s="19"/>
      <c r="LAL28" s="19"/>
      <c r="LAM28" s="19"/>
      <c r="LAN28" s="19"/>
      <c r="LAO28" s="19"/>
      <c r="LAP28" s="19"/>
      <c r="LAQ28" s="19"/>
      <c r="LAR28" s="19"/>
      <c r="LAS28" s="19"/>
      <c r="LAT28" s="19"/>
      <c r="LAU28" s="19"/>
      <c r="LAV28" s="19"/>
      <c r="LAW28" s="19"/>
      <c r="LAX28" s="19"/>
      <c r="LAY28" s="19"/>
      <c r="LAZ28" s="19"/>
      <c r="LBA28" s="19"/>
      <c r="LBB28" s="19"/>
      <c r="LBC28" s="19"/>
      <c r="LBD28" s="19"/>
      <c r="LBE28" s="19"/>
      <c r="LBF28" s="19"/>
      <c r="LBG28" s="19"/>
      <c r="LBH28" s="19"/>
      <c r="LBI28" s="19"/>
      <c r="LBJ28" s="19"/>
      <c r="LBK28" s="19"/>
      <c r="LBL28" s="19"/>
      <c r="LBM28" s="19"/>
      <c r="LBN28" s="19"/>
      <c r="LBO28" s="19"/>
      <c r="LBP28" s="19"/>
      <c r="LBQ28" s="19"/>
      <c r="LBR28" s="19"/>
      <c r="LBS28" s="19"/>
      <c r="LBT28" s="19"/>
      <c r="LBU28" s="19"/>
      <c r="LBV28" s="19"/>
      <c r="LBW28" s="19"/>
      <c r="LBX28" s="19"/>
      <c r="LBY28" s="19"/>
      <c r="LBZ28" s="19"/>
      <c r="LCA28" s="19"/>
      <c r="LCB28" s="19"/>
      <c r="LCC28" s="19"/>
      <c r="LCD28" s="19"/>
      <c r="LCE28" s="19"/>
      <c r="LCF28" s="19"/>
      <c r="LCG28" s="19"/>
      <c r="LCH28" s="19"/>
      <c r="LCI28" s="19"/>
      <c r="LCJ28" s="19"/>
      <c r="LCK28" s="19"/>
      <c r="LCL28" s="19"/>
      <c r="LCM28" s="19"/>
      <c r="LCN28" s="19"/>
      <c r="LCO28" s="19"/>
      <c r="LCP28" s="19"/>
      <c r="LCQ28" s="19"/>
      <c r="LCR28" s="19"/>
      <c r="LCS28" s="19"/>
      <c r="LCT28" s="19"/>
      <c r="LCU28" s="19"/>
      <c r="LCV28" s="19"/>
      <c r="LCW28" s="19"/>
      <c r="LCX28" s="19"/>
      <c r="LCY28" s="19"/>
      <c r="LCZ28" s="19"/>
      <c r="LDA28" s="19"/>
      <c r="LDB28" s="19"/>
      <c r="LDC28" s="19"/>
      <c r="LDD28" s="19"/>
      <c r="LDE28" s="19"/>
      <c r="LDF28" s="19"/>
      <c r="LDG28" s="19"/>
      <c r="LDH28" s="19"/>
      <c r="LDI28" s="19"/>
      <c r="LDJ28" s="19"/>
      <c r="LDK28" s="19"/>
      <c r="LDL28" s="19"/>
      <c r="LDM28" s="19"/>
      <c r="LDN28" s="19"/>
      <c r="LDO28" s="19"/>
      <c r="LDP28" s="19"/>
      <c r="LDQ28" s="19"/>
      <c r="LDR28" s="19"/>
      <c r="LDS28" s="19"/>
      <c r="LDT28" s="19"/>
      <c r="LDU28" s="19"/>
      <c r="LDV28" s="19"/>
      <c r="LDW28" s="19"/>
      <c r="LDX28" s="19"/>
      <c r="LDY28" s="19"/>
      <c r="LDZ28" s="19"/>
      <c r="LEA28" s="19"/>
      <c r="LEB28" s="19"/>
      <c r="LEC28" s="19"/>
      <c r="LED28" s="19"/>
      <c r="LEE28" s="19"/>
      <c r="LEF28" s="19"/>
      <c r="LEG28" s="19"/>
      <c r="LEH28" s="19"/>
      <c r="LEI28" s="19"/>
      <c r="LEJ28" s="19"/>
      <c r="LEK28" s="19"/>
      <c r="LEL28" s="19"/>
      <c r="LEM28" s="19"/>
      <c r="LEN28" s="19"/>
      <c r="LEO28" s="19"/>
      <c r="LEP28" s="19"/>
      <c r="LEQ28" s="19"/>
      <c r="LER28" s="19"/>
      <c r="LES28" s="19"/>
      <c r="LET28" s="19"/>
      <c r="LEU28" s="19"/>
      <c r="LEV28" s="19"/>
      <c r="LEW28" s="19"/>
      <c r="LEX28" s="19"/>
      <c r="LEY28" s="19"/>
      <c r="LEZ28" s="19"/>
      <c r="LFA28" s="19"/>
      <c r="LFB28" s="19"/>
      <c r="LFC28" s="19"/>
      <c r="LFD28" s="19"/>
      <c r="LFE28" s="19"/>
      <c r="LFF28" s="19"/>
      <c r="LFG28" s="19"/>
      <c r="LFH28" s="19"/>
      <c r="LFI28" s="19"/>
      <c r="LFJ28" s="19"/>
      <c r="LFK28" s="19"/>
      <c r="LFL28" s="19"/>
      <c r="LFM28" s="19"/>
      <c r="LFN28" s="19"/>
      <c r="LFO28" s="19"/>
      <c r="LFP28" s="19"/>
      <c r="LFQ28" s="19"/>
      <c r="LFR28" s="19"/>
      <c r="LFS28" s="19"/>
      <c r="LFT28" s="19"/>
      <c r="LFU28" s="19"/>
      <c r="LFV28" s="19"/>
      <c r="LFW28" s="19"/>
      <c r="LFX28" s="19"/>
      <c r="LFY28" s="19"/>
      <c r="LFZ28" s="19"/>
      <c r="LGA28" s="19"/>
      <c r="LGB28" s="19"/>
      <c r="LGC28" s="19"/>
      <c r="LGD28" s="19"/>
      <c r="LGE28" s="19"/>
      <c r="LGF28" s="19"/>
      <c r="LGG28" s="19"/>
      <c r="LGH28" s="19"/>
      <c r="LGI28" s="19"/>
      <c r="LGJ28" s="19"/>
      <c r="LGK28" s="19"/>
      <c r="LGL28" s="19"/>
      <c r="LGM28" s="19"/>
      <c r="LGN28" s="19"/>
      <c r="LGO28" s="19"/>
      <c r="LGP28" s="19"/>
      <c r="LGQ28" s="19"/>
      <c r="LGR28" s="19"/>
      <c r="LGS28" s="19"/>
      <c r="LGT28" s="19"/>
      <c r="LGU28" s="19"/>
      <c r="LGV28" s="19"/>
      <c r="LGW28" s="19"/>
      <c r="LGX28" s="19"/>
      <c r="LGY28" s="19"/>
      <c r="LGZ28" s="19"/>
      <c r="LHA28" s="19"/>
      <c r="LHB28" s="19"/>
      <c r="LHC28" s="19"/>
      <c r="LHD28" s="19"/>
      <c r="LHE28" s="19"/>
      <c r="LHF28" s="19"/>
      <c r="LHG28" s="19"/>
      <c r="LHH28" s="19"/>
      <c r="LHI28" s="19"/>
      <c r="LHJ28" s="19"/>
      <c r="LHK28" s="19"/>
      <c r="LHL28" s="19"/>
      <c r="LHM28" s="19"/>
      <c r="LHN28" s="19"/>
      <c r="LHO28" s="19"/>
      <c r="LHP28" s="19"/>
      <c r="LHQ28" s="19"/>
      <c r="LHR28" s="19"/>
      <c r="LHS28" s="19"/>
      <c r="LHT28" s="19"/>
      <c r="LHU28" s="19"/>
      <c r="LHV28" s="19"/>
      <c r="LHW28" s="19"/>
      <c r="LHX28" s="19"/>
      <c r="LHY28" s="19"/>
      <c r="LHZ28" s="19"/>
      <c r="LIA28" s="19"/>
      <c r="LIB28" s="19"/>
      <c r="LIC28" s="19"/>
      <c r="LID28" s="19"/>
      <c r="LIE28" s="19"/>
      <c r="LIF28" s="19"/>
      <c r="LIG28" s="19"/>
      <c r="LIH28" s="19"/>
      <c r="LII28" s="19"/>
      <c r="LIJ28" s="19"/>
      <c r="LIK28" s="19"/>
      <c r="LIL28" s="19"/>
      <c r="LIM28" s="19"/>
      <c r="LIN28" s="19"/>
      <c r="LIO28" s="19"/>
      <c r="LIP28" s="19"/>
      <c r="LIQ28" s="19"/>
      <c r="LIR28" s="19"/>
      <c r="LIS28" s="19"/>
      <c r="LIT28" s="19"/>
      <c r="LIU28" s="19"/>
      <c r="LIV28" s="19"/>
      <c r="LIW28" s="19"/>
      <c r="LIX28" s="19"/>
      <c r="LIY28" s="19"/>
      <c r="LIZ28" s="19"/>
      <c r="LJA28" s="19"/>
      <c r="LJB28" s="19"/>
      <c r="LJC28" s="19"/>
      <c r="LJD28" s="19"/>
      <c r="LJE28" s="19"/>
      <c r="LJF28" s="19"/>
      <c r="LJG28" s="19"/>
      <c r="LJH28" s="19"/>
      <c r="LJI28" s="19"/>
      <c r="LJJ28" s="19"/>
      <c r="LJK28" s="19"/>
      <c r="LJL28" s="19"/>
      <c r="LJM28" s="19"/>
      <c r="LJN28" s="19"/>
      <c r="LJO28" s="19"/>
      <c r="LJP28" s="19"/>
      <c r="LJQ28" s="19"/>
      <c r="LJR28" s="19"/>
      <c r="LJS28" s="19"/>
      <c r="LJT28" s="19"/>
      <c r="LJU28" s="19"/>
      <c r="LJV28" s="19"/>
      <c r="LJW28" s="19"/>
      <c r="LJX28" s="19"/>
      <c r="LJY28" s="19"/>
      <c r="LJZ28" s="19"/>
      <c r="LKA28" s="19"/>
      <c r="LKB28" s="19"/>
      <c r="LKC28" s="19"/>
      <c r="LKD28" s="19"/>
      <c r="LKE28" s="19"/>
      <c r="LKF28" s="19"/>
      <c r="LKG28" s="19"/>
      <c r="LKH28" s="19"/>
      <c r="LKI28" s="19"/>
      <c r="LKJ28" s="19"/>
      <c r="LKK28" s="19"/>
      <c r="LKL28" s="19"/>
      <c r="LKM28" s="19"/>
      <c r="LKN28" s="19"/>
      <c r="LKO28" s="19"/>
      <c r="LKP28" s="19"/>
      <c r="LKQ28" s="19"/>
      <c r="LKR28" s="19"/>
      <c r="LKS28" s="19"/>
      <c r="LKT28" s="19"/>
      <c r="LKU28" s="19"/>
      <c r="LKV28" s="19"/>
      <c r="LKW28" s="19"/>
      <c r="LKX28" s="19"/>
      <c r="LKY28" s="19"/>
      <c r="LKZ28" s="19"/>
      <c r="LLA28" s="19"/>
      <c r="LLB28" s="19"/>
      <c r="LLC28" s="19"/>
      <c r="LLD28" s="19"/>
      <c r="LLE28" s="19"/>
      <c r="LLF28" s="19"/>
      <c r="LLG28" s="19"/>
      <c r="LLH28" s="19"/>
      <c r="LLI28" s="19"/>
      <c r="LLJ28" s="19"/>
      <c r="LLK28" s="19"/>
      <c r="LLL28" s="19"/>
      <c r="LLM28" s="19"/>
      <c r="LLN28" s="19"/>
      <c r="LLO28" s="19"/>
      <c r="LLP28" s="19"/>
      <c r="LLQ28" s="19"/>
      <c r="LLR28" s="19"/>
      <c r="LLS28" s="19"/>
      <c r="LLT28" s="19"/>
      <c r="LLU28" s="19"/>
      <c r="LLV28" s="19"/>
      <c r="LLW28" s="19"/>
      <c r="LLX28" s="19"/>
      <c r="LLY28" s="19"/>
      <c r="LLZ28" s="19"/>
      <c r="LMA28" s="19"/>
      <c r="LMB28" s="19"/>
      <c r="LMC28" s="19"/>
      <c r="LMD28" s="19"/>
      <c r="LME28" s="19"/>
      <c r="LMF28" s="19"/>
      <c r="LMG28" s="19"/>
      <c r="LMH28" s="19"/>
      <c r="LMI28" s="19"/>
      <c r="LMJ28" s="19"/>
      <c r="LMK28" s="19"/>
      <c r="LML28" s="19"/>
      <c r="LMM28" s="19"/>
      <c r="LMN28" s="19"/>
      <c r="LMO28" s="19"/>
      <c r="LMP28" s="19"/>
      <c r="LMQ28" s="19"/>
      <c r="LMR28" s="19"/>
      <c r="LMS28" s="19"/>
      <c r="LMT28" s="19"/>
      <c r="LMU28" s="19"/>
      <c r="LMV28" s="19"/>
      <c r="LMW28" s="19"/>
      <c r="LMX28" s="19"/>
      <c r="LMY28" s="19"/>
      <c r="LMZ28" s="19"/>
      <c r="LNA28" s="19"/>
      <c r="LNB28" s="19"/>
      <c r="LNC28" s="19"/>
      <c r="LND28" s="19"/>
      <c r="LNE28" s="19"/>
      <c r="LNF28" s="19"/>
      <c r="LNG28" s="19"/>
      <c r="LNH28" s="19"/>
      <c r="LNI28" s="19"/>
      <c r="LNJ28" s="19"/>
      <c r="LNK28" s="19"/>
      <c r="LNL28" s="19"/>
      <c r="LNM28" s="19"/>
      <c r="LNN28" s="19"/>
      <c r="LNO28" s="19"/>
      <c r="LNP28" s="19"/>
      <c r="LNQ28" s="19"/>
      <c r="LNR28" s="19"/>
      <c r="LNS28" s="19"/>
      <c r="LNT28" s="19"/>
      <c r="LNU28" s="19"/>
      <c r="LNV28" s="19"/>
      <c r="LNW28" s="19"/>
      <c r="LNX28" s="19"/>
      <c r="LNY28" s="19"/>
      <c r="LNZ28" s="19"/>
      <c r="LOA28" s="19"/>
      <c r="LOB28" s="19"/>
      <c r="LOC28" s="19"/>
      <c r="LOD28" s="19"/>
      <c r="LOE28" s="19"/>
      <c r="LOF28" s="19"/>
      <c r="LOG28" s="19"/>
      <c r="LOH28" s="19"/>
      <c r="LOI28" s="19"/>
      <c r="LOJ28" s="19"/>
      <c r="LOK28" s="19"/>
      <c r="LOL28" s="19"/>
      <c r="LOM28" s="19"/>
      <c r="LON28" s="19"/>
      <c r="LOO28" s="19"/>
      <c r="LOP28" s="19"/>
      <c r="LOQ28" s="19"/>
      <c r="LOR28" s="19"/>
      <c r="LOS28" s="19"/>
      <c r="LOT28" s="19"/>
      <c r="LOU28" s="19"/>
      <c r="LOV28" s="19"/>
      <c r="LOW28" s="19"/>
      <c r="LOX28" s="19"/>
      <c r="LOY28" s="19"/>
      <c r="LOZ28" s="19"/>
      <c r="LPA28" s="19"/>
      <c r="LPB28" s="19"/>
      <c r="LPC28" s="19"/>
      <c r="LPD28" s="19"/>
      <c r="LPE28" s="19"/>
      <c r="LPF28" s="19"/>
      <c r="LPG28" s="19"/>
      <c r="LPH28" s="19"/>
      <c r="LPI28" s="19"/>
      <c r="LPJ28" s="19"/>
      <c r="LPK28" s="19"/>
      <c r="LPL28" s="19"/>
      <c r="LPM28" s="19"/>
      <c r="LPN28" s="19"/>
      <c r="LPO28" s="19"/>
      <c r="LPP28" s="19"/>
      <c r="LPQ28" s="19"/>
      <c r="LPR28" s="19"/>
      <c r="LPS28" s="19"/>
      <c r="LPT28" s="19"/>
      <c r="LPU28" s="19"/>
      <c r="LPV28" s="19"/>
      <c r="LPW28" s="19"/>
      <c r="LPX28" s="19"/>
      <c r="LPY28" s="19"/>
      <c r="LPZ28" s="19"/>
      <c r="LQA28" s="19"/>
      <c r="LQB28" s="19"/>
      <c r="LQC28" s="19"/>
      <c r="LQD28" s="19"/>
      <c r="LQE28" s="19"/>
      <c r="LQF28" s="19"/>
      <c r="LQG28" s="19"/>
      <c r="LQH28" s="19"/>
      <c r="LQI28" s="19"/>
      <c r="LQJ28" s="19"/>
      <c r="LQK28" s="19"/>
      <c r="LQL28" s="19"/>
      <c r="LQM28" s="19"/>
      <c r="LQN28" s="19"/>
      <c r="LQO28" s="19"/>
      <c r="LQP28" s="19"/>
      <c r="LQQ28" s="19"/>
      <c r="LQR28" s="19"/>
      <c r="LQS28" s="19"/>
      <c r="LQT28" s="19"/>
      <c r="LQU28" s="19"/>
      <c r="LQV28" s="19"/>
      <c r="LQW28" s="19"/>
      <c r="LQX28" s="19"/>
      <c r="LQY28" s="19"/>
      <c r="LQZ28" s="19"/>
      <c r="LRA28" s="19"/>
      <c r="LRB28" s="19"/>
      <c r="LRC28" s="19"/>
      <c r="LRD28" s="19"/>
      <c r="LRE28" s="19"/>
      <c r="LRF28" s="19"/>
      <c r="LRG28" s="19"/>
      <c r="LRH28" s="19"/>
      <c r="LRI28" s="19"/>
      <c r="LRJ28" s="19"/>
      <c r="LRK28" s="19"/>
      <c r="LRL28" s="19"/>
      <c r="LRM28" s="19"/>
      <c r="LRN28" s="19"/>
      <c r="LRO28" s="19"/>
      <c r="LRP28" s="19"/>
      <c r="LRQ28" s="19"/>
      <c r="LRR28" s="19"/>
      <c r="LRS28" s="19"/>
      <c r="LRT28" s="19"/>
      <c r="LRU28" s="19"/>
      <c r="LRV28" s="19"/>
      <c r="LRW28" s="19"/>
      <c r="LRX28" s="19"/>
      <c r="LRY28" s="19"/>
      <c r="LRZ28" s="19"/>
      <c r="LSA28" s="19"/>
      <c r="LSB28" s="19"/>
      <c r="LSC28" s="19"/>
      <c r="LSD28" s="19"/>
      <c r="LSE28" s="19"/>
      <c r="LSF28" s="19"/>
      <c r="LSG28" s="19"/>
      <c r="LSH28" s="19"/>
      <c r="LSI28" s="19"/>
      <c r="LSJ28" s="19"/>
      <c r="LSK28" s="19"/>
      <c r="LSL28" s="19"/>
      <c r="LSM28" s="19"/>
      <c r="LSN28" s="19"/>
      <c r="LSO28" s="19"/>
      <c r="LSP28" s="19"/>
      <c r="LSQ28" s="19"/>
      <c r="LSR28" s="19"/>
      <c r="LSS28" s="19"/>
      <c r="LST28" s="19"/>
      <c r="LSU28" s="19"/>
      <c r="LSV28" s="19"/>
      <c r="LSW28" s="19"/>
      <c r="LSX28" s="19"/>
      <c r="LSY28" s="19"/>
      <c r="LSZ28" s="19"/>
      <c r="LTA28" s="19"/>
      <c r="LTB28" s="19"/>
      <c r="LTC28" s="19"/>
      <c r="LTD28" s="19"/>
      <c r="LTE28" s="19"/>
      <c r="LTF28" s="19"/>
      <c r="LTG28" s="19"/>
      <c r="LTH28" s="19"/>
      <c r="LTI28" s="19"/>
      <c r="LTJ28" s="19"/>
      <c r="LTK28" s="19"/>
      <c r="LTL28" s="19"/>
      <c r="LTM28" s="19"/>
      <c r="LTN28" s="19"/>
      <c r="LTO28" s="19"/>
      <c r="LTP28" s="19"/>
      <c r="LTQ28" s="19"/>
      <c r="LTR28" s="19"/>
      <c r="LTS28" s="19"/>
      <c r="LTT28" s="19"/>
      <c r="LTU28" s="19"/>
      <c r="LTV28" s="19"/>
      <c r="LTW28" s="19"/>
      <c r="LTX28" s="19"/>
      <c r="LTY28" s="19"/>
      <c r="LTZ28" s="19"/>
      <c r="LUA28" s="19"/>
      <c r="LUB28" s="19"/>
      <c r="LUC28" s="19"/>
      <c r="LUD28" s="19"/>
      <c r="LUE28" s="19"/>
      <c r="LUF28" s="19"/>
      <c r="LUG28" s="19"/>
      <c r="LUH28" s="19"/>
      <c r="LUI28" s="19"/>
      <c r="LUJ28" s="19"/>
      <c r="LUK28" s="19"/>
      <c r="LUL28" s="19"/>
      <c r="LUM28" s="19"/>
      <c r="LUN28" s="19"/>
      <c r="LUO28" s="19"/>
      <c r="LUP28" s="19"/>
      <c r="LUQ28" s="19"/>
      <c r="LUR28" s="19"/>
      <c r="LUS28" s="19"/>
      <c r="LUT28" s="19"/>
      <c r="LUU28" s="19"/>
      <c r="LUV28" s="19"/>
      <c r="LUW28" s="19"/>
      <c r="LUX28" s="19"/>
      <c r="LUY28" s="19"/>
      <c r="LUZ28" s="19"/>
      <c r="LVA28" s="19"/>
      <c r="LVB28" s="19"/>
      <c r="LVC28" s="19"/>
      <c r="LVD28" s="19"/>
      <c r="LVE28" s="19"/>
      <c r="LVF28" s="19"/>
      <c r="LVG28" s="19"/>
      <c r="LVH28" s="19"/>
      <c r="LVI28" s="19"/>
      <c r="LVJ28" s="19"/>
      <c r="LVK28" s="19"/>
      <c r="LVL28" s="19"/>
      <c r="LVM28" s="19"/>
      <c r="LVN28" s="19"/>
      <c r="LVO28" s="19"/>
      <c r="LVP28" s="19"/>
      <c r="LVQ28" s="19"/>
      <c r="LVR28" s="19"/>
      <c r="LVS28" s="19"/>
      <c r="LVT28" s="19"/>
      <c r="LVU28" s="19"/>
      <c r="LVV28" s="19"/>
      <c r="LVW28" s="19"/>
      <c r="LVX28" s="19"/>
      <c r="LVY28" s="19"/>
      <c r="LVZ28" s="19"/>
      <c r="LWA28" s="19"/>
      <c r="LWB28" s="19"/>
      <c r="LWC28" s="19"/>
      <c r="LWD28" s="19"/>
      <c r="LWE28" s="19"/>
      <c r="LWF28" s="19"/>
      <c r="LWG28" s="19"/>
      <c r="LWH28" s="19"/>
      <c r="LWI28" s="19"/>
      <c r="LWJ28" s="19"/>
      <c r="LWK28" s="19"/>
      <c r="LWL28" s="19"/>
      <c r="LWM28" s="19"/>
      <c r="LWN28" s="19"/>
      <c r="LWO28" s="19"/>
      <c r="LWP28" s="19"/>
      <c r="LWQ28" s="19"/>
      <c r="LWR28" s="19"/>
      <c r="LWS28" s="19"/>
      <c r="LWT28" s="19"/>
      <c r="LWU28" s="19"/>
      <c r="LWV28" s="19"/>
      <c r="LWW28" s="19"/>
      <c r="LWX28" s="19"/>
      <c r="LWY28" s="19"/>
      <c r="LWZ28" s="19"/>
      <c r="LXA28" s="19"/>
      <c r="LXB28" s="19"/>
      <c r="LXC28" s="19"/>
      <c r="LXD28" s="19"/>
      <c r="LXE28" s="19"/>
      <c r="LXF28" s="19"/>
      <c r="LXG28" s="19"/>
      <c r="LXH28" s="19"/>
      <c r="LXI28" s="19"/>
      <c r="LXJ28" s="19"/>
      <c r="LXK28" s="19"/>
      <c r="LXL28" s="19"/>
      <c r="LXM28" s="19"/>
      <c r="LXN28" s="19"/>
      <c r="LXO28" s="19"/>
      <c r="LXP28" s="19"/>
      <c r="LXQ28" s="19"/>
      <c r="LXR28" s="19"/>
      <c r="LXS28" s="19"/>
      <c r="LXT28" s="19"/>
      <c r="LXU28" s="19"/>
      <c r="LXV28" s="19"/>
      <c r="LXW28" s="19"/>
      <c r="LXX28" s="19"/>
      <c r="LXY28" s="19"/>
      <c r="LXZ28" s="19"/>
      <c r="LYA28" s="19"/>
      <c r="LYB28" s="19"/>
      <c r="LYC28" s="19"/>
      <c r="LYD28" s="19"/>
      <c r="LYE28" s="19"/>
      <c r="LYF28" s="19"/>
      <c r="LYG28" s="19"/>
      <c r="LYH28" s="19"/>
      <c r="LYI28" s="19"/>
      <c r="LYJ28" s="19"/>
      <c r="LYK28" s="19"/>
      <c r="LYL28" s="19"/>
      <c r="LYM28" s="19"/>
      <c r="LYN28" s="19"/>
      <c r="LYO28" s="19"/>
      <c r="LYP28" s="19"/>
      <c r="LYQ28" s="19"/>
      <c r="LYR28" s="19"/>
      <c r="LYS28" s="19"/>
      <c r="LYT28" s="19"/>
      <c r="LYU28" s="19"/>
      <c r="LYV28" s="19"/>
      <c r="LYW28" s="19"/>
      <c r="LYX28" s="19"/>
      <c r="LYY28" s="19"/>
      <c r="LYZ28" s="19"/>
      <c r="LZA28" s="19"/>
      <c r="LZB28" s="19"/>
      <c r="LZC28" s="19"/>
      <c r="LZD28" s="19"/>
      <c r="LZE28" s="19"/>
      <c r="LZF28" s="19"/>
      <c r="LZG28" s="19"/>
      <c r="LZH28" s="19"/>
      <c r="LZI28" s="19"/>
      <c r="LZJ28" s="19"/>
      <c r="LZK28" s="19"/>
      <c r="LZL28" s="19"/>
      <c r="LZM28" s="19"/>
      <c r="LZN28" s="19"/>
      <c r="LZO28" s="19"/>
      <c r="LZP28" s="19"/>
      <c r="LZQ28" s="19"/>
      <c r="LZR28" s="19"/>
      <c r="LZS28" s="19"/>
      <c r="LZT28" s="19"/>
      <c r="LZU28" s="19"/>
      <c r="LZV28" s="19"/>
      <c r="LZW28" s="19"/>
      <c r="LZX28" s="19"/>
      <c r="LZY28" s="19"/>
      <c r="LZZ28" s="19"/>
      <c r="MAA28" s="19"/>
      <c r="MAB28" s="19"/>
      <c r="MAC28" s="19"/>
      <c r="MAD28" s="19"/>
      <c r="MAE28" s="19"/>
      <c r="MAF28" s="19"/>
      <c r="MAG28" s="19"/>
      <c r="MAH28" s="19"/>
      <c r="MAI28" s="19"/>
      <c r="MAJ28" s="19"/>
      <c r="MAK28" s="19"/>
      <c r="MAL28" s="19"/>
      <c r="MAM28" s="19"/>
      <c r="MAN28" s="19"/>
      <c r="MAO28" s="19"/>
      <c r="MAP28" s="19"/>
      <c r="MAQ28" s="19"/>
      <c r="MAR28" s="19"/>
      <c r="MAS28" s="19"/>
      <c r="MAT28" s="19"/>
      <c r="MAU28" s="19"/>
      <c r="MAV28" s="19"/>
      <c r="MAW28" s="19"/>
      <c r="MAX28" s="19"/>
      <c r="MAY28" s="19"/>
      <c r="MAZ28" s="19"/>
      <c r="MBA28" s="19"/>
      <c r="MBB28" s="19"/>
      <c r="MBC28" s="19"/>
      <c r="MBD28" s="19"/>
      <c r="MBE28" s="19"/>
      <c r="MBF28" s="19"/>
      <c r="MBG28" s="19"/>
      <c r="MBH28" s="19"/>
      <c r="MBI28" s="19"/>
      <c r="MBJ28" s="19"/>
      <c r="MBK28" s="19"/>
      <c r="MBL28" s="19"/>
      <c r="MBM28" s="19"/>
      <c r="MBN28" s="19"/>
      <c r="MBO28" s="19"/>
      <c r="MBP28" s="19"/>
      <c r="MBQ28" s="19"/>
      <c r="MBR28" s="19"/>
      <c r="MBS28" s="19"/>
      <c r="MBT28" s="19"/>
      <c r="MBU28" s="19"/>
      <c r="MBV28" s="19"/>
      <c r="MBW28" s="19"/>
      <c r="MBX28" s="19"/>
      <c r="MBY28" s="19"/>
      <c r="MBZ28" s="19"/>
      <c r="MCA28" s="19"/>
      <c r="MCB28" s="19"/>
      <c r="MCC28" s="19"/>
      <c r="MCD28" s="19"/>
      <c r="MCE28" s="19"/>
      <c r="MCF28" s="19"/>
      <c r="MCG28" s="19"/>
      <c r="MCH28" s="19"/>
      <c r="MCI28" s="19"/>
      <c r="MCJ28" s="19"/>
      <c r="MCK28" s="19"/>
      <c r="MCL28" s="19"/>
      <c r="MCM28" s="19"/>
      <c r="MCN28" s="19"/>
      <c r="MCO28" s="19"/>
      <c r="MCP28" s="19"/>
      <c r="MCQ28" s="19"/>
      <c r="MCR28" s="19"/>
      <c r="MCS28" s="19"/>
      <c r="MCT28" s="19"/>
      <c r="MCU28" s="19"/>
      <c r="MCV28" s="19"/>
      <c r="MCW28" s="19"/>
      <c r="MCX28" s="19"/>
      <c r="MCY28" s="19"/>
      <c r="MCZ28" s="19"/>
      <c r="MDA28" s="19"/>
      <c r="MDB28" s="19"/>
      <c r="MDC28" s="19"/>
      <c r="MDD28" s="19"/>
      <c r="MDE28" s="19"/>
      <c r="MDF28" s="19"/>
      <c r="MDG28" s="19"/>
      <c r="MDH28" s="19"/>
      <c r="MDI28" s="19"/>
      <c r="MDJ28" s="19"/>
      <c r="MDK28" s="19"/>
      <c r="MDL28" s="19"/>
      <c r="MDM28" s="19"/>
      <c r="MDN28" s="19"/>
      <c r="MDO28" s="19"/>
      <c r="MDP28" s="19"/>
      <c r="MDQ28" s="19"/>
      <c r="MDR28" s="19"/>
      <c r="MDS28" s="19"/>
      <c r="MDT28" s="19"/>
      <c r="MDU28" s="19"/>
      <c r="MDV28" s="19"/>
      <c r="MDW28" s="19"/>
      <c r="MDX28" s="19"/>
      <c r="MDY28" s="19"/>
      <c r="MDZ28" s="19"/>
      <c r="MEA28" s="19"/>
      <c r="MEB28" s="19"/>
      <c r="MEC28" s="19"/>
      <c r="MED28" s="19"/>
      <c r="MEE28" s="19"/>
      <c r="MEF28" s="19"/>
      <c r="MEG28" s="19"/>
      <c r="MEH28" s="19"/>
      <c r="MEI28" s="19"/>
      <c r="MEJ28" s="19"/>
      <c r="MEK28" s="19"/>
      <c r="MEL28" s="19"/>
      <c r="MEM28" s="19"/>
      <c r="MEN28" s="19"/>
      <c r="MEO28" s="19"/>
      <c r="MEP28" s="19"/>
      <c r="MEQ28" s="19"/>
      <c r="MER28" s="19"/>
      <c r="MES28" s="19"/>
      <c r="MET28" s="19"/>
      <c r="MEU28" s="19"/>
      <c r="MEV28" s="19"/>
      <c r="MEW28" s="19"/>
      <c r="MEX28" s="19"/>
      <c r="MEY28" s="19"/>
      <c r="MEZ28" s="19"/>
      <c r="MFA28" s="19"/>
      <c r="MFB28" s="19"/>
      <c r="MFC28" s="19"/>
      <c r="MFD28" s="19"/>
      <c r="MFE28" s="19"/>
      <c r="MFF28" s="19"/>
      <c r="MFG28" s="19"/>
      <c r="MFH28" s="19"/>
      <c r="MFI28" s="19"/>
      <c r="MFJ28" s="19"/>
      <c r="MFK28" s="19"/>
      <c r="MFL28" s="19"/>
      <c r="MFM28" s="19"/>
      <c r="MFN28" s="19"/>
      <c r="MFO28" s="19"/>
      <c r="MFP28" s="19"/>
      <c r="MFQ28" s="19"/>
      <c r="MFR28" s="19"/>
      <c r="MFS28" s="19"/>
      <c r="MFT28" s="19"/>
      <c r="MFU28" s="19"/>
      <c r="MFV28" s="19"/>
      <c r="MFW28" s="19"/>
      <c r="MFX28" s="19"/>
      <c r="MFY28" s="19"/>
      <c r="MFZ28" s="19"/>
      <c r="MGA28" s="19"/>
      <c r="MGB28" s="19"/>
      <c r="MGC28" s="19"/>
      <c r="MGD28" s="19"/>
      <c r="MGE28" s="19"/>
      <c r="MGF28" s="19"/>
      <c r="MGG28" s="19"/>
      <c r="MGH28" s="19"/>
      <c r="MGI28" s="19"/>
      <c r="MGJ28" s="19"/>
      <c r="MGK28" s="19"/>
      <c r="MGL28" s="19"/>
      <c r="MGM28" s="19"/>
      <c r="MGN28" s="19"/>
      <c r="MGO28" s="19"/>
      <c r="MGP28" s="19"/>
      <c r="MGQ28" s="19"/>
      <c r="MGR28" s="19"/>
      <c r="MGS28" s="19"/>
      <c r="MGT28" s="19"/>
      <c r="MGU28" s="19"/>
      <c r="MGV28" s="19"/>
      <c r="MGW28" s="19"/>
      <c r="MGX28" s="19"/>
      <c r="MGY28" s="19"/>
      <c r="MGZ28" s="19"/>
      <c r="MHA28" s="19"/>
      <c r="MHB28" s="19"/>
      <c r="MHC28" s="19"/>
      <c r="MHD28" s="19"/>
      <c r="MHE28" s="19"/>
      <c r="MHF28" s="19"/>
      <c r="MHG28" s="19"/>
      <c r="MHH28" s="19"/>
      <c r="MHI28" s="19"/>
      <c r="MHJ28" s="19"/>
      <c r="MHK28" s="19"/>
      <c r="MHL28" s="19"/>
      <c r="MHM28" s="19"/>
      <c r="MHN28" s="19"/>
      <c r="MHO28" s="19"/>
      <c r="MHP28" s="19"/>
      <c r="MHQ28" s="19"/>
      <c r="MHR28" s="19"/>
      <c r="MHS28" s="19"/>
      <c r="MHT28" s="19"/>
      <c r="MHU28" s="19"/>
      <c r="MHV28" s="19"/>
      <c r="MHW28" s="19"/>
      <c r="MHX28" s="19"/>
      <c r="MHY28" s="19"/>
      <c r="MHZ28" s="19"/>
      <c r="MIA28" s="19"/>
      <c r="MIB28" s="19"/>
      <c r="MIC28" s="19"/>
      <c r="MID28" s="19"/>
      <c r="MIE28" s="19"/>
      <c r="MIF28" s="19"/>
      <c r="MIG28" s="19"/>
      <c r="MIH28" s="19"/>
      <c r="MII28" s="19"/>
      <c r="MIJ28" s="19"/>
      <c r="MIK28" s="19"/>
      <c r="MIL28" s="19"/>
      <c r="MIM28" s="19"/>
      <c r="MIN28" s="19"/>
      <c r="MIO28" s="19"/>
      <c r="MIP28" s="19"/>
      <c r="MIQ28" s="19"/>
      <c r="MIR28" s="19"/>
      <c r="MIS28" s="19"/>
      <c r="MIT28" s="19"/>
      <c r="MIU28" s="19"/>
      <c r="MIV28" s="19"/>
      <c r="MIW28" s="19"/>
      <c r="MIX28" s="19"/>
      <c r="MIY28" s="19"/>
      <c r="MIZ28" s="19"/>
      <c r="MJA28" s="19"/>
      <c r="MJB28" s="19"/>
      <c r="MJC28" s="19"/>
      <c r="MJD28" s="19"/>
      <c r="MJE28" s="19"/>
      <c r="MJF28" s="19"/>
      <c r="MJG28" s="19"/>
      <c r="MJH28" s="19"/>
      <c r="MJI28" s="19"/>
      <c r="MJJ28" s="19"/>
      <c r="MJK28" s="19"/>
      <c r="MJL28" s="19"/>
      <c r="MJM28" s="19"/>
      <c r="MJN28" s="19"/>
      <c r="MJO28" s="19"/>
      <c r="MJP28" s="19"/>
      <c r="MJQ28" s="19"/>
      <c r="MJR28" s="19"/>
      <c r="MJS28" s="19"/>
      <c r="MJT28" s="19"/>
      <c r="MJU28" s="19"/>
      <c r="MJV28" s="19"/>
      <c r="MJW28" s="19"/>
      <c r="MJX28" s="19"/>
      <c r="MJY28" s="19"/>
      <c r="MJZ28" s="19"/>
      <c r="MKA28" s="19"/>
      <c r="MKB28" s="19"/>
      <c r="MKC28" s="19"/>
      <c r="MKD28" s="19"/>
      <c r="MKE28" s="19"/>
      <c r="MKF28" s="19"/>
      <c r="MKG28" s="19"/>
      <c r="MKH28" s="19"/>
      <c r="MKI28" s="19"/>
      <c r="MKJ28" s="19"/>
      <c r="MKK28" s="19"/>
      <c r="MKL28" s="19"/>
      <c r="MKM28" s="19"/>
      <c r="MKN28" s="19"/>
      <c r="MKO28" s="19"/>
      <c r="MKP28" s="19"/>
      <c r="MKQ28" s="19"/>
      <c r="MKR28" s="19"/>
      <c r="MKS28" s="19"/>
      <c r="MKT28" s="19"/>
      <c r="MKU28" s="19"/>
      <c r="MKV28" s="19"/>
      <c r="MKW28" s="19"/>
      <c r="MKX28" s="19"/>
      <c r="MKY28" s="19"/>
      <c r="MKZ28" s="19"/>
      <c r="MLA28" s="19"/>
      <c r="MLB28" s="19"/>
      <c r="MLC28" s="19"/>
      <c r="MLD28" s="19"/>
      <c r="MLE28" s="19"/>
      <c r="MLF28" s="19"/>
      <c r="MLG28" s="19"/>
      <c r="MLH28" s="19"/>
      <c r="MLI28" s="19"/>
      <c r="MLJ28" s="19"/>
      <c r="MLK28" s="19"/>
      <c r="MLL28" s="19"/>
      <c r="MLM28" s="19"/>
      <c r="MLN28" s="19"/>
      <c r="MLO28" s="19"/>
      <c r="MLP28" s="19"/>
      <c r="MLQ28" s="19"/>
      <c r="MLR28" s="19"/>
      <c r="MLS28" s="19"/>
      <c r="MLT28" s="19"/>
      <c r="MLU28" s="19"/>
      <c r="MLV28" s="19"/>
      <c r="MLW28" s="19"/>
      <c r="MLX28" s="19"/>
      <c r="MLY28" s="19"/>
      <c r="MLZ28" s="19"/>
      <c r="MMA28" s="19"/>
      <c r="MMB28" s="19"/>
      <c r="MMC28" s="19"/>
      <c r="MMD28" s="19"/>
      <c r="MME28" s="19"/>
      <c r="MMF28" s="19"/>
      <c r="MMG28" s="19"/>
      <c r="MMH28" s="19"/>
      <c r="MMI28" s="19"/>
      <c r="MMJ28" s="19"/>
      <c r="MMK28" s="19"/>
      <c r="MML28" s="19"/>
      <c r="MMM28" s="19"/>
      <c r="MMN28" s="19"/>
      <c r="MMO28" s="19"/>
      <c r="MMP28" s="19"/>
      <c r="MMQ28" s="19"/>
      <c r="MMR28" s="19"/>
      <c r="MMS28" s="19"/>
      <c r="MMT28" s="19"/>
      <c r="MMU28" s="19"/>
      <c r="MMV28" s="19"/>
      <c r="MMW28" s="19"/>
      <c r="MMX28" s="19"/>
      <c r="MMY28" s="19"/>
      <c r="MMZ28" s="19"/>
      <c r="MNA28" s="19"/>
      <c r="MNB28" s="19"/>
      <c r="MNC28" s="19"/>
      <c r="MND28" s="19"/>
      <c r="MNE28" s="19"/>
      <c r="MNF28" s="19"/>
      <c r="MNG28" s="19"/>
      <c r="MNH28" s="19"/>
      <c r="MNI28" s="19"/>
      <c r="MNJ28" s="19"/>
      <c r="MNK28" s="19"/>
      <c r="MNL28" s="19"/>
      <c r="MNM28" s="19"/>
      <c r="MNN28" s="19"/>
      <c r="MNO28" s="19"/>
      <c r="MNP28" s="19"/>
      <c r="MNQ28" s="19"/>
      <c r="MNR28" s="19"/>
      <c r="MNS28" s="19"/>
      <c r="MNT28" s="19"/>
      <c r="MNU28" s="19"/>
      <c r="MNV28" s="19"/>
      <c r="MNW28" s="19"/>
      <c r="MNX28" s="19"/>
      <c r="MNY28" s="19"/>
      <c r="MNZ28" s="19"/>
      <c r="MOA28" s="19"/>
      <c r="MOB28" s="19"/>
      <c r="MOC28" s="19"/>
      <c r="MOD28" s="19"/>
      <c r="MOE28" s="19"/>
      <c r="MOF28" s="19"/>
      <c r="MOG28" s="19"/>
      <c r="MOH28" s="19"/>
      <c r="MOI28" s="19"/>
      <c r="MOJ28" s="19"/>
      <c r="MOK28" s="19"/>
      <c r="MOL28" s="19"/>
      <c r="MOM28" s="19"/>
      <c r="MON28" s="19"/>
      <c r="MOO28" s="19"/>
      <c r="MOP28" s="19"/>
      <c r="MOQ28" s="19"/>
      <c r="MOR28" s="19"/>
      <c r="MOS28" s="19"/>
      <c r="MOT28" s="19"/>
      <c r="MOU28" s="19"/>
      <c r="MOV28" s="19"/>
      <c r="MOW28" s="19"/>
      <c r="MOX28" s="19"/>
      <c r="MOY28" s="19"/>
      <c r="MOZ28" s="19"/>
      <c r="MPA28" s="19"/>
      <c r="MPB28" s="19"/>
      <c r="MPC28" s="19"/>
      <c r="MPD28" s="19"/>
      <c r="MPE28" s="19"/>
      <c r="MPF28" s="19"/>
      <c r="MPG28" s="19"/>
      <c r="MPH28" s="19"/>
      <c r="MPI28" s="19"/>
      <c r="MPJ28" s="19"/>
      <c r="MPK28" s="19"/>
      <c r="MPL28" s="19"/>
      <c r="MPM28" s="19"/>
      <c r="MPN28" s="19"/>
      <c r="MPO28" s="19"/>
      <c r="MPP28" s="19"/>
      <c r="MPQ28" s="19"/>
      <c r="MPR28" s="19"/>
      <c r="MPS28" s="19"/>
      <c r="MPT28" s="19"/>
      <c r="MPU28" s="19"/>
      <c r="MPV28" s="19"/>
      <c r="MPW28" s="19"/>
      <c r="MPX28" s="19"/>
      <c r="MPY28" s="19"/>
      <c r="MPZ28" s="19"/>
      <c r="MQA28" s="19"/>
      <c r="MQB28" s="19"/>
      <c r="MQC28" s="19"/>
      <c r="MQD28" s="19"/>
      <c r="MQE28" s="19"/>
      <c r="MQF28" s="19"/>
      <c r="MQG28" s="19"/>
      <c r="MQH28" s="19"/>
      <c r="MQI28" s="19"/>
      <c r="MQJ28" s="19"/>
      <c r="MQK28" s="19"/>
      <c r="MQL28" s="19"/>
      <c r="MQM28" s="19"/>
      <c r="MQN28" s="19"/>
      <c r="MQO28" s="19"/>
      <c r="MQP28" s="19"/>
      <c r="MQQ28" s="19"/>
      <c r="MQR28" s="19"/>
      <c r="MQS28" s="19"/>
      <c r="MQT28" s="19"/>
      <c r="MQU28" s="19"/>
      <c r="MQV28" s="19"/>
      <c r="MQW28" s="19"/>
      <c r="MQX28" s="19"/>
      <c r="MQY28" s="19"/>
      <c r="MQZ28" s="19"/>
      <c r="MRA28" s="19"/>
      <c r="MRB28" s="19"/>
      <c r="MRC28" s="19"/>
      <c r="MRD28" s="19"/>
      <c r="MRE28" s="19"/>
      <c r="MRF28" s="19"/>
      <c r="MRG28" s="19"/>
      <c r="MRH28" s="19"/>
      <c r="MRI28" s="19"/>
      <c r="MRJ28" s="19"/>
      <c r="MRK28" s="19"/>
      <c r="MRL28" s="19"/>
      <c r="MRM28" s="19"/>
      <c r="MRN28" s="19"/>
      <c r="MRO28" s="19"/>
      <c r="MRP28" s="19"/>
      <c r="MRQ28" s="19"/>
      <c r="MRR28" s="19"/>
      <c r="MRS28" s="19"/>
      <c r="MRT28" s="19"/>
      <c r="MRU28" s="19"/>
      <c r="MRV28" s="19"/>
      <c r="MRW28" s="19"/>
      <c r="MRX28" s="19"/>
      <c r="MRY28" s="19"/>
      <c r="MRZ28" s="19"/>
      <c r="MSA28" s="19"/>
      <c r="MSB28" s="19"/>
      <c r="MSC28" s="19"/>
      <c r="MSD28" s="19"/>
      <c r="MSE28" s="19"/>
      <c r="MSF28" s="19"/>
      <c r="MSG28" s="19"/>
      <c r="MSH28" s="19"/>
      <c r="MSI28" s="19"/>
      <c r="MSJ28" s="19"/>
      <c r="MSK28" s="19"/>
      <c r="MSL28" s="19"/>
      <c r="MSM28" s="19"/>
      <c r="MSN28" s="19"/>
      <c r="MSO28" s="19"/>
      <c r="MSP28" s="19"/>
      <c r="MSQ28" s="19"/>
      <c r="MSR28" s="19"/>
      <c r="MSS28" s="19"/>
      <c r="MST28" s="19"/>
      <c r="MSU28" s="19"/>
      <c r="MSV28" s="19"/>
      <c r="MSW28" s="19"/>
      <c r="MSX28" s="19"/>
      <c r="MSY28" s="19"/>
      <c r="MSZ28" s="19"/>
      <c r="MTA28" s="19"/>
      <c r="MTB28" s="19"/>
      <c r="MTC28" s="19"/>
      <c r="MTD28" s="19"/>
      <c r="MTE28" s="19"/>
      <c r="MTF28" s="19"/>
      <c r="MTG28" s="19"/>
      <c r="MTH28" s="19"/>
      <c r="MTI28" s="19"/>
      <c r="MTJ28" s="19"/>
      <c r="MTK28" s="19"/>
      <c r="MTL28" s="19"/>
      <c r="MTM28" s="19"/>
      <c r="MTN28" s="19"/>
      <c r="MTO28" s="19"/>
      <c r="MTP28" s="19"/>
      <c r="MTQ28" s="19"/>
      <c r="MTR28" s="19"/>
      <c r="MTS28" s="19"/>
      <c r="MTT28" s="19"/>
      <c r="MTU28" s="19"/>
      <c r="MTV28" s="19"/>
      <c r="MTW28" s="19"/>
      <c r="MTX28" s="19"/>
      <c r="MTY28" s="19"/>
      <c r="MTZ28" s="19"/>
      <c r="MUA28" s="19"/>
      <c r="MUB28" s="19"/>
      <c r="MUC28" s="19"/>
      <c r="MUD28" s="19"/>
      <c r="MUE28" s="19"/>
      <c r="MUF28" s="19"/>
      <c r="MUG28" s="19"/>
      <c r="MUH28" s="19"/>
      <c r="MUI28" s="19"/>
      <c r="MUJ28" s="19"/>
      <c r="MUK28" s="19"/>
      <c r="MUL28" s="19"/>
      <c r="MUM28" s="19"/>
      <c r="MUN28" s="19"/>
      <c r="MUO28" s="19"/>
      <c r="MUP28" s="19"/>
      <c r="MUQ28" s="19"/>
      <c r="MUR28" s="19"/>
      <c r="MUS28" s="19"/>
      <c r="MUT28" s="19"/>
      <c r="MUU28" s="19"/>
      <c r="MUV28" s="19"/>
      <c r="MUW28" s="19"/>
      <c r="MUX28" s="19"/>
      <c r="MUY28" s="19"/>
      <c r="MUZ28" s="19"/>
      <c r="MVA28" s="19"/>
      <c r="MVB28" s="19"/>
      <c r="MVC28" s="19"/>
      <c r="MVD28" s="19"/>
      <c r="MVE28" s="19"/>
      <c r="MVF28" s="19"/>
      <c r="MVG28" s="19"/>
      <c r="MVH28" s="19"/>
      <c r="MVI28" s="19"/>
      <c r="MVJ28" s="19"/>
      <c r="MVK28" s="19"/>
      <c r="MVL28" s="19"/>
      <c r="MVM28" s="19"/>
      <c r="MVN28" s="19"/>
      <c r="MVO28" s="19"/>
      <c r="MVP28" s="19"/>
      <c r="MVQ28" s="19"/>
      <c r="MVR28" s="19"/>
      <c r="MVS28" s="19"/>
      <c r="MVT28" s="19"/>
      <c r="MVU28" s="19"/>
      <c r="MVV28" s="19"/>
      <c r="MVW28" s="19"/>
      <c r="MVX28" s="19"/>
      <c r="MVY28" s="19"/>
      <c r="MVZ28" s="19"/>
      <c r="MWA28" s="19"/>
      <c r="MWB28" s="19"/>
      <c r="MWC28" s="19"/>
      <c r="MWD28" s="19"/>
      <c r="MWE28" s="19"/>
      <c r="MWF28" s="19"/>
      <c r="MWG28" s="19"/>
      <c r="MWH28" s="19"/>
      <c r="MWI28" s="19"/>
      <c r="MWJ28" s="19"/>
      <c r="MWK28" s="19"/>
      <c r="MWL28" s="19"/>
      <c r="MWM28" s="19"/>
      <c r="MWN28" s="19"/>
      <c r="MWO28" s="19"/>
      <c r="MWP28" s="19"/>
      <c r="MWQ28" s="19"/>
      <c r="MWR28" s="19"/>
      <c r="MWS28" s="19"/>
      <c r="MWT28" s="19"/>
      <c r="MWU28" s="19"/>
      <c r="MWV28" s="19"/>
      <c r="MWW28" s="19"/>
      <c r="MWX28" s="19"/>
      <c r="MWY28" s="19"/>
      <c r="MWZ28" s="19"/>
      <c r="MXA28" s="19"/>
      <c r="MXB28" s="19"/>
      <c r="MXC28" s="19"/>
      <c r="MXD28" s="19"/>
      <c r="MXE28" s="19"/>
      <c r="MXF28" s="19"/>
      <c r="MXG28" s="19"/>
      <c r="MXH28" s="19"/>
      <c r="MXI28" s="19"/>
      <c r="MXJ28" s="19"/>
      <c r="MXK28" s="19"/>
      <c r="MXL28" s="19"/>
      <c r="MXM28" s="19"/>
      <c r="MXN28" s="19"/>
      <c r="MXO28" s="19"/>
      <c r="MXP28" s="19"/>
      <c r="MXQ28" s="19"/>
      <c r="MXR28" s="19"/>
      <c r="MXS28" s="19"/>
      <c r="MXT28" s="19"/>
      <c r="MXU28" s="19"/>
      <c r="MXV28" s="19"/>
      <c r="MXW28" s="19"/>
      <c r="MXX28" s="19"/>
      <c r="MXY28" s="19"/>
      <c r="MXZ28" s="19"/>
      <c r="MYA28" s="19"/>
      <c r="MYB28" s="19"/>
      <c r="MYC28" s="19"/>
      <c r="MYD28" s="19"/>
      <c r="MYE28" s="19"/>
      <c r="MYF28" s="19"/>
      <c r="MYG28" s="19"/>
      <c r="MYH28" s="19"/>
      <c r="MYI28" s="19"/>
      <c r="MYJ28" s="19"/>
      <c r="MYK28" s="19"/>
      <c r="MYL28" s="19"/>
      <c r="MYM28" s="19"/>
      <c r="MYN28" s="19"/>
      <c r="MYO28" s="19"/>
      <c r="MYP28" s="19"/>
      <c r="MYQ28" s="19"/>
      <c r="MYR28" s="19"/>
      <c r="MYS28" s="19"/>
      <c r="MYT28" s="19"/>
      <c r="MYU28" s="19"/>
      <c r="MYV28" s="19"/>
      <c r="MYW28" s="19"/>
      <c r="MYX28" s="19"/>
      <c r="MYY28" s="19"/>
      <c r="MYZ28" s="19"/>
      <c r="MZA28" s="19"/>
      <c r="MZB28" s="19"/>
      <c r="MZC28" s="19"/>
      <c r="MZD28" s="19"/>
      <c r="MZE28" s="19"/>
      <c r="MZF28" s="19"/>
      <c r="MZG28" s="19"/>
      <c r="MZH28" s="19"/>
      <c r="MZI28" s="19"/>
      <c r="MZJ28" s="19"/>
      <c r="MZK28" s="19"/>
      <c r="MZL28" s="19"/>
      <c r="MZM28" s="19"/>
      <c r="MZN28" s="19"/>
      <c r="MZO28" s="19"/>
      <c r="MZP28" s="19"/>
      <c r="MZQ28" s="19"/>
      <c r="MZR28" s="19"/>
      <c r="MZS28" s="19"/>
      <c r="MZT28" s="19"/>
      <c r="MZU28" s="19"/>
      <c r="MZV28" s="19"/>
      <c r="MZW28" s="19"/>
      <c r="MZX28" s="19"/>
      <c r="MZY28" s="19"/>
      <c r="MZZ28" s="19"/>
      <c r="NAA28" s="19"/>
      <c r="NAB28" s="19"/>
      <c r="NAC28" s="19"/>
      <c r="NAD28" s="19"/>
      <c r="NAE28" s="19"/>
      <c r="NAF28" s="19"/>
      <c r="NAG28" s="19"/>
      <c r="NAH28" s="19"/>
      <c r="NAI28" s="19"/>
      <c r="NAJ28" s="19"/>
      <c r="NAK28" s="19"/>
      <c r="NAL28" s="19"/>
      <c r="NAM28" s="19"/>
      <c r="NAN28" s="19"/>
      <c r="NAO28" s="19"/>
      <c r="NAP28" s="19"/>
      <c r="NAQ28" s="19"/>
      <c r="NAR28" s="19"/>
      <c r="NAS28" s="19"/>
      <c r="NAT28" s="19"/>
      <c r="NAU28" s="19"/>
      <c r="NAV28" s="19"/>
      <c r="NAW28" s="19"/>
      <c r="NAX28" s="19"/>
      <c r="NAY28" s="19"/>
      <c r="NAZ28" s="19"/>
      <c r="NBA28" s="19"/>
      <c r="NBB28" s="19"/>
      <c r="NBC28" s="19"/>
      <c r="NBD28" s="19"/>
      <c r="NBE28" s="19"/>
      <c r="NBF28" s="19"/>
      <c r="NBG28" s="19"/>
      <c r="NBH28" s="19"/>
      <c r="NBI28" s="19"/>
      <c r="NBJ28" s="19"/>
      <c r="NBK28" s="19"/>
      <c r="NBL28" s="19"/>
      <c r="NBM28" s="19"/>
      <c r="NBN28" s="19"/>
      <c r="NBO28" s="19"/>
      <c r="NBP28" s="19"/>
      <c r="NBQ28" s="19"/>
      <c r="NBR28" s="19"/>
      <c r="NBS28" s="19"/>
      <c r="NBT28" s="19"/>
      <c r="NBU28" s="19"/>
      <c r="NBV28" s="19"/>
      <c r="NBW28" s="19"/>
      <c r="NBX28" s="19"/>
      <c r="NBY28" s="19"/>
      <c r="NBZ28" s="19"/>
      <c r="NCA28" s="19"/>
      <c r="NCB28" s="19"/>
      <c r="NCC28" s="19"/>
      <c r="NCD28" s="19"/>
      <c r="NCE28" s="19"/>
      <c r="NCF28" s="19"/>
      <c r="NCG28" s="19"/>
      <c r="NCH28" s="19"/>
      <c r="NCI28" s="19"/>
      <c r="NCJ28" s="19"/>
      <c r="NCK28" s="19"/>
      <c r="NCL28" s="19"/>
      <c r="NCM28" s="19"/>
      <c r="NCN28" s="19"/>
      <c r="NCO28" s="19"/>
      <c r="NCP28" s="19"/>
      <c r="NCQ28" s="19"/>
      <c r="NCR28" s="19"/>
      <c r="NCS28" s="19"/>
      <c r="NCT28" s="19"/>
      <c r="NCU28" s="19"/>
      <c r="NCV28" s="19"/>
      <c r="NCW28" s="19"/>
      <c r="NCX28" s="19"/>
      <c r="NCY28" s="19"/>
      <c r="NCZ28" s="19"/>
      <c r="NDA28" s="19"/>
      <c r="NDB28" s="19"/>
      <c r="NDC28" s="19"/>
      <c r="NDD28" s="19"/>
      <c r="NDE28" s="19"/>
      <c r="NDF28" s="19"/>
      <c r="NDG28" s="19"/>
      <c r="NDH28" s="19"/>
      <c r="NDI28" s="19"/>
      <c r="NDJ28" s="19"/>
      <c r="NDK28" s="19"/>
      <c r="NDL28" s="19"/>
      <c r="NDM28" s="19"/>
      <c r="NDN28" s="19"/>
      <c r="NDO28" s="19"/>
      <c r="NDP28" s="19"/>
      <c r="NDQ28" s="19"/>
      <c r="NDR28" s="19"/>
      <c r="NDS28" s="19"/>
      <c r="NDT28" s="19"/>
      <c r="NDU28" s="19"/>
      <c r="NDV28" s="19"/>
      <c r="NDW28" s="19"/>
      <c r="NDX28" s="19"/>
      <c r="NDY28" s="19"/>
      <c r="NDZ28" s="19"/>
      <c r="NEA28" s="19"/>
      <c r="NEB28" s="19"/>
      <c r="NEC28" s="19"/>
      <c r="NED28" s="19"/>
      <c r="NEE28" s="19"/>
      <c r="NEF28" s="19"/>
      <c r="NEG28" s="19"/>
      <c r="NEH28" s="19"/>
      <c r="NEI28" s="19"/>
      <c r="NEJ28" s="19"/>
      <c r="NEK28" s="19"/>
      <c r="NEL28" s="19"/>
      <c r="NEM28" s="19"/>
      <c r="NEN28" s="19"/>
      <c r="NEO28" s="19"/>
      <c r="NEP28" s="19"/>
      <c r="NEQ28" s="19"/>
      <c r="NER28" s="19"/>
      <c r="NES28" s="19"/>
      <c r="NET28" s="19"/>
      <c r="NEU28" s="19"/>
      <c r="NEV28" s="19"/>
      <c r="NEW28" s="19"/>
      <c r="NEX28" s="19"/>
      <c r="NEY28" s="19"/>
      <c r="NEZ28" s="19"/>
      <c r="NFA28" s="19"/>
      <c r="NFB28" s="19"/>
      <c r="NFC28" s="19"/>
      <c r="NFD28" s="19"/>
      <c r="NFE28" s="19"/>
      <c r="NFF28" s="19"/>
      <c r="NFG28" s="19"/>
      <c r="NFH28" s="19"/>
      <c r="NFI28" s="19"/>
      <c r="NFJ28" s="19"/>
      <c r="NFK28" s="19"/>
      <c r="NFL28" s="19"/>
      <c r="NFM28" s="19"/>
      <c r="NFN28" s="19"/>
      <c r="NFO28" s="19"/>
      <c r="NFP28" s="19"/>
      <c r="NFQ28" s="19"/>
      <c r="NFR28" s="19"/>
      <c r="NFS28" s="19"/>
      <c r="NFT28" s="19"/>
      <c r="NFU28" s="19"/>
      <c r="NFV28" s="19"/>
      <c r="NFW28" s="19"/>
      <c r="NFX28" s="19"/>
      <c r="NFY28" s="19"/>
      <c r="NFZ28" s="19"/>
      <c r="NGA28" s="19"/>
      <c r="NGB28" s="19"/>
      <c r="NGC28" s="19"/>
      <c r="NGD28" s="19"/>
      <c r="NGE28" s="19"/>
      <c r="NGF28" s="19"/>
      <c r="NGG28" s="19"/>
      <c r="NGH28" s="19"/>
      <c r="NGI28" s="19"/>
      <c r="NGJ28" s="19"/>
      <c r="NGK28" s="19"/>
      <c r="NGL28" s="19"/>
      <c r="NGM28" s="19"/>
      <c r="NGN28" s="19"/>
      <c r="NGO28" s="19"/>
      <c r="NGP28" s="19"/>
      <c r="NGQ28" s="19"/>
      <c r="NGR28" s="19"/>
      <c r="NGS28" s="19"/>
      <c r="NGT28" s="19"/>
      <c r="NGU28" s="19"/>
      <c r="NGV28" s="19"/>
      <c r="NGW28" s="19"/>
      <c r="NGX28" s="19"/>
      <c r="NGY28" s="19"/>
      <c r="NGZ28" s="19"/>
      <c r="NHA28" s="19"/>
      <c r="NHB28" s="19"/>
      <c r="NHC28" s="19"/>
      <c r="NHD28" s="19"/>
      <c r="NHE28" s="19"/>
      <c r="NHF28" s="19"/>
      <c r="NHG28" s="19"/>
      <c r="NHH28" s="19"/>
      <c r="NHI28" s="19"/>
      <c r="NHJ28" s="19"/>
      <c r="NHK28" s="19"/>
      <c r="NHL28" s="19"/>
      <c r="NHM28" s="19"/>
      <c r="NHN28" s="19"/>
      <c r="NHO28" s="19"/>
      <c r="NHP28" s="19"/>
      <c r="NHQ28" s="19"/>
      <c r="NHR28" s="19"/>
      <c r="NHS28" s="19"/>
      <c r="NHT28" s="19"/>
      <c r="NHU28" s="19"/>
      <c r="NHV28" s="19"/>
      <c r="NHW28" s="19"/>
      <c r="NHX28" s="19"/>
      <c r="NHY28" s="19"/>
      <c r="NHZ28" s="19"/>
      <c r="NIA28" s="19"/>
      <c r="NIB28" s="19"/>
      <c r="NIC28" s="19"/>
      <c r="NID28" s="19"/>
      <c r="NIE28" s="19"/>
      <c r="NIF28" s="19"/>
      <c r="NIG28" s="19"/>
      <c r="NIH28" s="19"/>
      <c r="NII28" s="19"/>
      <c r="NIJ28" s="19"/>
      <c r="NIK28" s="19"/>
      <c r="NIL28" s="19"/>
      <c r="NIM28" s="19"/>
      <c r="NIN28" s="19"/>
      <c r="NIO28" s="19"/>
      <c r="NIP28" s="19"/>
      <c r="NIQ28" s="19"/>
      <c r="NIR28" s="19"/>
      <c r="NIS28" s="19"/>
      <c r="NIT28" s="19"/>
      <c r="NIU28" s="19"/>
      <c r="NIV28" s="19"/>
      <c r="NIW28" s="19"/>
      <c r="NIX28" s="19"/>
      <c r="NIY28" s="19"/>
      <c r="NIZ28" s="19"/>
      <c r="NJA28" s="19"/>
      <c r="NJB28" s="19"/>
      <c r="NJC28" s="19"/>
      <c r="NJD28" s="19"/>
      <c r="NJE28" s="19"/>
      <c r="NJF28" s="19"/>
      <c r="NJG28" s="19"/>
      <c r="NJH28" s="19"/>
      <c r="NJI28" s="19"/>
      <c r="NJJ28" s="19"/>
      <c r="NJK28" s="19"/>
      <c r="NJL28" s="19"/>
      <c r="NJM28" s="19"/>
      <c r="NJN28" s="19"/>
      <c r="NJO28" s="19"/>
      <c r="NJP28" s="19"/>
      <c r="NJQ28" s="19"/>
      <c r="NJR28" s="19"/>
      <c r="NJS28" s="19"/>
      <c r="NJT28" s="19"/>
      <c r="NJU28" s="19"/>
      <c r="NJV28" s="19"/>
      <c r="NJW28" s="19"/>
      <c r="NJX28" s="19"/>
      <c r="NJY28" s="19"/>
      <c r="NJZ28" s="19"/>
      <c r="NKA28" s="19"/>
      <c r="NKB28" s="19"/>
      <c r="NKC28" s="19"/>
      <c r="NKD28" s="19"/>
      <c r="NKE28" s="19"/>
      <c r="NKF28" s="19"/>
      <c r="NKG28" s="19"/>
      <c r="NKH28" s="19"/>
      <c r="NKI28" s="19"/>
      <c r="NKJ28" s="19"/>
      <c r="NKK28" s="19"/>
      <c r="NKL28" s="19"/>
      <c r="NKM28" s="19"/>
      <c r="NKN28" s="19"/>
      <c r="NKO28" s="19"/>
      <c r="NKP28" s="19"/>
      <c r="NKQ28" s="19"/>
      <c r="NKR28" s="19"/>
      <c r="NKS28" s="19"/>
      <c r="NKT28" s="19"/>
      <c r="NKU28" s="19"/>
      <c r="NKV28" s="19"/>
      <c r="NKW28" s="19"/>
      <c r="NKX28" s="19"/>
      <c r="NKY28" s="19"/>
      <c r="NKZ28" s="19"/>
      <c r="NLA28" s="19"/>
      <c r="NLB28" s="19"/>
      <c r="NLC28" s="19"/>
      <c r="NLD28" s="19"/>
      <c r="NLE28" s="19"/>
      <c r="NLF28" s="19"/>
      <c r="NLG28" s="19"/>
      <c r="NLH28" s="19"/>
      <c r="NLI28" s="19"/>
      <c r="NLJ28" s="19"/>
      <c r="NLK28" s="19"/>
      <c r="NLL28" s="19"/>
      <c r="NLM28" s="19"/>
      <c r="NLN28" s="19"/>
      <c r="NLO28" s="19"/>
      <c r="NLP28" s="19"/>
      <c r="NLQ28" s="19"/>
      <c r="NLR28" s="19"/>
      <c r="NLS28" s="19"/>
      <c r="NLT28" s="19"/>
      <c r="NLU28" s="19"/>
      <c r="NLV28" s="19"/>
      <c r="NLW28" s="19"/>
      <c r="NLX28" s="19"/>
      <c r="NLY28" s="19"/>
      <c r="NLZ28" s="19"/>
      <c r="NMA28" s="19"/>
      <c r="NMB28" s="19"/>
      <c r="NMC28" s="19"/>
      <c r="NMD28" s="19"/>
      <c r="NME28" s="19"/>
      <c r="NMF28" s="19"/>
      <c r="NMG28" s="19"/>
      <c r="NMH28" s="19"/>
      <c r="NMI28" s="19"/>
      <c r="NMJ28" s="19"/>
      <c r="NMK28" s="19"/>
      <c r="NML28" s="19"/>
      <c r="NMM28" s="19"/>
      <c r="NMN28" s="19"/>
      <c r="NMO28" s="19"/>
      <c r="NMP28" s="19"/>
      <c r="NMQ28" s="19"/>
      <c r="NMR28" s="19"/>
      <c r="NMS28" s="19"/>
      <c r="NMT28" s="19"/>
      <c r="NMU28" s="19"/>
      <c r="NMV28" s="19"/>
      <c r="NMW28" s="19"/>
      <c r="NMX28" s="19"/>
      <c r="NMY28" s="19"/>
      <c r="NMZ28" s="19"/>
      <c r="NNA28" s="19"/>
      <c r="NNB28" s="19"/>
      <c r="NNC28" s="19"/>
      <c r="NND28" s="19"/>
      <c r="NNE28" s="19"/>
      <c r="NNF28" s="19"/>
      <c r="NNG28" s="19"/>
      <c r="NNH28" s="19"/>
      <c r="NNI28" s="19"/>
      <c r="NNJ28" s="19"/>
      <c r="NNK28" s="19"/>
      <c r="NNL28" s="19"/>
      <c r="NNM28" s="19"/>
      <c r="NNN28" s="19"/>
      <c r="NNO28" s="19"/>
      <c r="NNP28" s="19"/>
      <c r="NNQ28" s="19"/>
      <c r="NNR28" s="19"/>
      <c r="NNS28" s="19"/>
      <c r="NNT28" s="19"/>
      <c r="NNU28" s="19"/>
      <c r="NNV28" s="19"/>
      <c r="NNW28" s="19"/>
      <c r="NNX28" s="19"/>
      <c r="NNY28" s="19"/>
      <c r="NNZ28" s="19"/>
      <c r="NOA28" s="19"/>
      <c r="NOB28" s="19"/>
      <c r="NOC28" s="19"/>
      <c r="NOD28" s="19"/>
      <c r="NOE28" s="19"/>
      <c r="NOF28" s="19"/>
      <c r="NOG28" s="19"/>
      <c r="NOH28" s="19"/>
      <c r="NOI28" s="19"/>
      <c r="NOJ28" s="19"/>
      <c r="NOK28" s="19"/>
      <c r="NOL28" s="19"/>
      <c r="NOM28" s="19"/>
      <c r="NON28" s="19"/>
      <c r="NOO28" s="19"/>
      <c r="NOP28" s="19"/>
      <c r="NOQ28" s="19"/>
      <c r="NOR28" s="19"/>
      <c r="NOS28" s="19"/>
      <c r="NOT28" s="19"/>
      <c r="NOU28" s="19"/>
      <c r="NOV28" s="19"/>
      <c r="NOW28" s="19"/>
      <c r="NOX28" s="19"/>
      <c r="NOY28" s="19"/>
      <c r="NOZ28" s="19"/>
      <c r="NPA28" s="19"/>
      <c r="NPB28" s="19"/>
      <c r="NPC28" s="19"/>
      <c r="NPD28" s="19"/>
      <c r="NPE28" s="19"/>
      <c r="NPF28" s="19"/>
      <c r="NPG28" s="19"/>
      <c r="NPH28" s="19"/>
      <c r="NPI28" s="19"/>
      <c r="NPJ28" s="19"/>
      <c r="NPK28" s="19"/>
      <c r="NPL28" s="19"/>
      <c r="NPM28" s="19"/>
      <c r="NPN28" s="19"/>
      <c r="NPO28" s="19"/>
      <c r="NPP28" s="19"/>
      <c r="NPQ28" s="19"/>
      <c r="NPR28" s="19"/>
      <c r="NPS28" s="19"/>
      <c r="NPT28" s="19"/>
      <c r="NPU28" s="19"/>
      <c r="NPV28" s="19"/>
      <c r="NPW28" s="19"/>
      <c r="NPX28" s="19"/>
      <c r="NPY28" s="19"/>
      <c r="NPZ28" s="19"/>
      <c r="NQA28" s="19"/>
      <c r="NQB28" s="19"/>
      <c r="NQC28" s="19"/>
      <c r="NQD28" s="19"/>
      <c r="NQE28" s="19"/>
      <c r="NQF28" s="19"/>
      <c r="NQG28" s="19"/>
      <c r="NQH28" s="19"/>
      <c r="NQI28" s="19"/>
      <c r="NQJ28" s="19"/>
      <c r="NQK28" s="19"/>
      <c r="NQL28" s="19"/>
      <c r="NQM28" s="19"/>
      <c r="NQN28" s="19"/>
      <c r="NQO28" s="19"/>
      <c r="NQP28" s="19"/>
      <c r="NQQ28" s="19"/>
      <c r="NQR28" s="19"/>
      <c r="NQS28" s="19"/>
      <c r="NQT28" s="19"/>
      <c r="NQU28" s="19"/>
      <c r="NQV28" s="19"/>
      <c r="NQW28" s="19"/>
      <c r="NQX28" s="19"/>
      <c r="NQY28" s="19"/>
      <c r="NQZ28" s="19"/>
      <c r="NRA28" s="19"/>
      <c r="NRB28" s="19"/>
      <c r="NRC28" s="19"/>
      <c r="NRD28" s="19"/>
      <c r="NRE28" s="19"/>
      <c r="NRF28" s="19"/>
      <c r="NRG28" s="19"/>
      <c r="NRH28" s="19"/>
      <c r="NRI28" s="19"/>
      <c r="NRJ28" s="19"/>
      <c r="NRK28" s="19"/>
      <c r="NRL28" s="19"/>
      <c r="NRM28" s="19"/>
      <c r="NRN28" s="19"/>
      <c r="NRO28" s="19"/>
      <c r="NRP28" s="19"/>
      <c r="NRQ28" s="19"/>
      <c r="NRR28" s="19"/>
      <c r="NRS28" s="19"/>
      <c r="NRT28" s="19"/>
      <c r="NRU28" s="19"/>
      <c r="NRV28" s="19"/>
      <c r="NRW28" s="19"/>
      <c r="NRX28" s="19"/>
      <c r="NRY28" s="19"/>
      <c r="NRZ28" s="19"/>
      <c r="NSA28" s="19"/>
      <c r="NSB28" s="19"/>
      <c r="NSC28" s="19"/>
      <c r="NSD28" s="19"/>
      <c r="NSE28" s="19"/>
      <c r="NSF28" s="19"/>
      <c r="NSG28" s="19"/>
      <c r="NSH28" s="19"/>
      <c r="NSI28" s="19"/>
      <c r="NSJ28" s="19"/>
      <c r="NSK28" s="19"/>
      <c r="NSL28" s="19"/>
      <c r="NSM28" s="19"/>
      <c r="NSN28" s="19"/>
      <c r="NSO28" s="19"/>
      <c r="NSP28" s="19"/>
      <c r="NSQ28" s="19"/>
      <c r="NSR28" s="19"/>
      <c r="NSS28" s="19"/>
      <c r="NST28" s="19"/>
      <c r="NSU28" s="19"/>
      <c r="NSV28" s="19"/>
      <c r="NSW28" s="19"/>
      <c r="NSX28" s="19"/>
      <c r="NSY28" s="19"/>
      <c r="NSZ28" s="19"/>
      <c r="NTA28" s="19"/>
      <c r="NTB28" s="19"/>
      <c r="NTC28" s="19"/>
      <c r="NTD28" s="19"/>
      <c r="NTE28" s="19"/>
      <c r="NTF28" s="19"/>
      <c r="NTG28" s="19"/>
      <c r="NTH28" s="19"/>
      <c r="NTI28" s="19"/>
      <c r="NTJ28" s="19"/>
      <c r="NTK28" s="19"/>
      <c r="NTL28" s="19"/>
      <c r="NTM28" s="19"/>
      <c r="NTN28" s="19"/>
      <c r="NTO28" s="19"/>
      <c r="NTP28" s="19"/>
      <c r="NTQ28" s="19"/>
      <c r="NTR28" s="19"/>
      <c r="NTS28" s="19"/>
      <c r="NTT28" s="19"/>
      <c r="NTU28" s="19"/>
      <c r="NTV28" s="19"/>
      <c r="NTW28" s="19"/>
      <c r="NTX28" s="19"/>
      <c r="NTY28" s="19"/>
      <c r="NTZ28" s="19"/>
      <c r="NUA28" s="19"/>
      <c r="NUB28" s="19"/>
      <c r="NUC28" s="19"/>
      <c r="NUD28" s="19"/>
      <c r="NUE28" s="19"/>
      <c r="NUF28" s="19"/>
      <c r="NUG28" s="19"/>
      <c r="NUH28" s="19"/>
      <c r="NUI28" s="19"/>
      <c r="NUJ28" s="19"/>
      <c r="NUK28" s="19"/>
      <c r="NUL28" s="19"/>
      <c r="NUM28" s="19"/>
      <c r="NUN28" s="19"/>
      <c r="NUO28" s="19"/>
      <c r="NUP28" s="19"/>
      <c r="NUQ28" s="19"/>
      <c r="NUR28" s="19"/>
      <c r="NUS28" s="19"/>
      <c r="NUT28" s="19"/>
      <c r="NUU28" s="19"/>
      <c r="NUV28" s="19"/>
      <c r="NUW28" s="19"/>
      <c r="NUX28" s="19"/>
      <c r="NUY28" s="19"/>
      <c r="NUZ28" s="19"/>
      <c r="NVA28" s="19"/>
      <c r="NVB28" s="19"/>
      <c r="NVC28" s="19"/>
      <c r="NVD28" s="19"/>
      <c r="NVE28" s="19"/>
      <c r="NVF28" s="19"/>
      <c r="NVG28" s="19"/>
      <c r="NVH28" s="19"/>
      <c r="NVI28" s="19"/>
      <c r="NVJ28" s="19"/>
      <c r="NVK28" s="19"/>
      <c r="NVL28" s="19"/>
      <c r="NVM28" s="19"/>
      <c r="NVN28" s="19"/>
      <c r="NVO28" s="19"/>
      <c r="NVP28" s="19"/>
      <c r="NVQ28" s="19"/>
      <c r="NVR28" s="19"/>
      <c r="NVS28" s="19"/>
      <c r="NVT28" s="19"/>
      <c r="NVU28" s="19"/>
      <c r="NVV28" s="19"/>
      <c r="NVW28" s="19"/>
      <c r="NVX28" s="19"/>
      <c r="NVY28" s="19"/>
      <c r="NVZ28" s="19"/>
      <c r="NWA28" s="19"/>
      <c r="NWB28" s="19"/>
      <c r="NWC28" s="19"/>
      <c r="NWD28" s="19"/>
      <c r="NWE28" s="19"/>
      <c r="NWF28" s="19"/>
      <c r="NWG28" s="19"/>
      <c r="NWH28" s="19"/>
      <c r="NWI28" s="19"/>
      <c r="NWJ28" s="19"/>
      <c r="NWK28" s="19"/>
      <c r="NWL28" s="19"/>
      <c r="NWM28" s="19"/>
      <c r="NWN28" s="19"/>
      <c r="NWO28" s="19"/>
      <c r="NWP28" s="19"/>
      <c r="NWQ28" s="19"/>
      <c r="NWR28" s="19"/>
      <c r="NWS28" s="19"/>
      <c r="NWT28" s="19"/>
      <c r="NWU28" s="19"/>
      <c r="NWV28" s="19"/>
      <c r="NWW28" s="19"/>
      <c r="NWX28" s="19"/>
      <c r="NWY28" s="19"/>
      <c r="NWZ28" s="19"/>
      <c r="NXA28" s="19"/>
      <c r="NXB28" s="19"/>
      <c r="NXC28" s="19"/>
      <c r="NXD28" s="19"/>
      <c r="NXE28" s="19"/>
      <c r="NXF28" s="19"/>
      <c r="NXG28" s="19"/>
      <c r="NXH28" s="19"/>
      <c r="NXI28" s="19"/>
      <c r="NXJ28" s="19"/>
      <c r="NXK28" s="19"/>
      <c r="NXL28" s="19"/>
      <c r="NXM28" s="19"/>
      <c r="NXN28" s="19"/>
      <c r="NXO28" s="19"/>
      <c r="NXP28" s="19"/>
      <c r="NXQ28" s="19"/>
      <c r="NXR28" s="19"/>
      <c r="NXS28" s="19"/>
      <c r="NXT28" s="19"/>
      <c r="NXU28" s="19"/>
      <c r="NXV28" s="19"/>
      <c r="NXW28" s="19"/>
      <c r="NXX28" s="19"/>
      <c r="NXY28" s="19"/>
      <c r="NXZ28" s="19"/>
      <c r="NYA28" s="19"/>
      <c r="NYB28" s="19"/>
      <c r="NYC28" s="19"/>
      <c r="NYD28" s="19"/>
      <c r="NYE28" s="19"/>
      <c r="NYF28" s="19"/>
      <c r="NYG28" s="19"/>
      <c r="NYH28" s="19"/>
      <c r="NYI28" s="19"/>
      <c r="NYJ28" s="19"/>
      <c r="NYK28" s="19"/>
      <c r="NYL28" s="19"/>
      <c r="NYM28" s="19"/>
      <c r="NYN28" s="19"/>
      <c r="NYO28" s="19"/>
      <c r="NYP28" s="19"/>
      <c r="NYQ28" s="19"/>
      <c r="NYR28" s="19"/>
      <c r="NYS28" s="19"/>
      <c r="NYT28" s="19"/>
      <c r="NYU28" s="19"/>
      <c r="NYV28" s="19"/>
      <c r="NYW28" s="19"/>
      <c r="NYX28" s="19"/>
      <c r="NYY28" s="19"/>
      <c r="NYZ28" s="19"/>
      <c r="NZA28" s="19"/>
      <c r="NZB28" s="19"/>
      <c r="NZC28" s="19"/>
      <c r="NZD28" s="19"/>
      <c r="NZE28" s="19"/>
      <c r="NZF28" s="19"/>
      <c r="NZG28" s="19"/>
      <c r="NZH28" s="19"/>
      <c r="NZI28" s="19"/>
      <c r="NZJ28" s="19"/>
      <c r="NZK28" s="19"/>
      <c r="NZL28" s="19"/>
      <c r="NZM28" s="19"/>
      <c r="NZN28" s="19"/>
      <c r="NZO28" s="19"/>
      <c r="NZP28" s="19"/>
      <c r="NZQ28" s="19"/>
      <c r="NZR28" s="19"/>
      <c r="NZS28" s="19"/>
      <c r="NZT28" s="19"/>
      <c r="NZU28" s="19"/>
      <c r="NZV28" s="19"/>
      <c r="NZW28" s="19"/>
      <c r="NZX28" s="19"/>
      <c r="NZY28" s="19"/>
      <c r="NZZ28" s="19"/>
      <c r="OAA28" s="19"/>
      <c r="OAB28" s="19"/>
      <c r="OAC28" s="19"/>
      <c r="OAD28" s="19"/>
      <c r="OAE28" s="19"/>
      <c r="OAF28" s="19"/>
      <c r="OAG28" s="19"/>
      <c r="OAH28" s="19"/>
      <c r="OAI28" s="19"/>
      <c r="OAJ28" s="19"/>
      <c r="OAK28" s="19"/>
      <c r="OAL28" s="19"/>
      <c r="OAM28" s="19"/>
      <c r="OAN28" s="19"/>
      <c r="OAO28" s="19"/>
      <c r="OAP28" s="19"/>
      <c r="OAQ28" s="19"/>
      <c r="OAR28" s="19"/>
      <c r="OAS28" s="19"/>
      <c r="OAT28" s="19"/>
      <c r="OAU28" s="19"/>
      <c r="OAV28" s="19"/>
      <c r="OAW28" s="19"/>
      <c r="OAX28" s="19"/>
      <c r="OAY28" s="19"/>
      <c r="OAZ28" s="19"/>
      <c r="OBA28" s="19"/>
      <c r="OBB28" s="19"/>
      <c r="OBC28" s="19"/>
      <c r="OBD28" s="19"/>
      <c r="OBE28" s="19"/>
      <c r="OBF28" s="19"/>
      <c r="OBG28" s="19"/>
      <c r="OBH28" s="19"/>
      <c r="OBI28" s="19"/>
      <c r="OBJ28" s="19"/>
      <c r="OBK28" s="19"/>
      <c r="OBL28" s="19"/>
      <c r="OBM28" s="19"/>
      <c r="OBN28" s="19"/>
      <c r="OBO28" s="19"/>
      <c r="OBP28" s="19"/>
      <c r="OBQ28" s="19"/>
      <c r="OBR28" s="19"/>
      <c r="OBS28" s="19"/>
      <c r="OBT28" s="19"/>
      <c r="OBU28" s="19"/>
      <c r="OBV28" s="19"/>
      <c r="OBW28" s="19"/>
      <c r="OBX28" s="19"/>
      <c r="OBY28" s="19"/>
      <c r="OBZ28" s="19"/>
      <c r="OCA28" s="19"/>
      <c r="OCB28" s="19"/>
      <c r="OCC28" s="19"/>
      <c r="OCD28" s="19"/>
      <c r="OCE28" s="19"/>
      <c r="OCF28" s="19"/>
      <c r="OCG28" s="19"/>
      <c r="OCH28" s="19"/>
      <c r="OCI28" s="19"/>
      <c r="OCJ28" s="19"/>
      <c r="OCK28" s="19"/>
      <c r="OCL28" s="19"/>
      <c r="OCM28" s="19"/>
      <c r="OCN28" s="19"/>
      <c r="OCO28" s="19"/>
      <c r="OCP28" s="19"/>
      <c r="OCQ28" s="19"/>
      <c r="OCR28" s="19"/>
      <c r="OCS28" s="19"/>
      <c r="OCT28" s="19"/>
      <c r="OCU28" s="19"/>
      <c r="OCV28" s="19"/>
      <c r="OCW28" s="19"/>
      <c r="OCX28" s="19"/>
      <c r="OCY28" s="19"/>
      <c r="OCZ28" s="19"/>
      <c r="ODA28" s="19"/>
      <c r="ODB28" s="19"/>
      <c r="ODC28" s="19"/>
      <c r="ODD28" s="19"/>
      <c r="ODE28" s="19"/>
      <c r="ODF28" s="19"/>
      <c r="ODG28" s="19"/>
      <c r="ODH28" s="19"/>
      <c r="ODI28" s="19"/>
      <c r="ODJ28" s="19"/>
      <c r="ODK28" s="19"/>
      <c r="ODL28" s="19"/>
      <c r="ODM28" s="19"/>
      <c r="ODN28" s="19"/>
      <c r="ODO28" s="19"/>
      <c r="ODP28" s="19"/>
      <c r="ODQ28" s="19"/>
      <c r="ODR28" s="19"/>
      <c r="ODS28" s="19"/>
      <c r="ODT28" s="19"/>
      <c r="ODU28" s="19"/>
      <c r="ODV28" s="19"/>
      <c r="ODW28" s="19"/>
      <c r="ODX28" s="19"/>
      <c r="ODY28" s="19"/>
      <c r="ODZ28" s="19"/>
      <c r="OEA28" s="19"/>
      <c r="OEB28" s="19"/>
      <c r="OEC28" s="19"/>
      <c r="OED28" s="19"/>
      <c r="OEE28" s="19"/>
      <c r="OEF28" s="19"/>
      <c r="OEG28" s="19"/>
      <c r="OEH28" s="19"/>
      <c r="OEI28" s="19"/>
      <c r="OEJ28" s="19"/>
      <c r="OEK28" s="19"/>
      <c r="OEL28" s="19"/>
      <c r="OEM28" s="19"/>
      <c r="OEN28" s="19"/>
      <c r="OEO28" s="19"/>
      <c r="OEP28" s="19"/>
      <c r="OEQ28" s="19"/>
      <c r="OER28" s="19"/>
      <c r="OES28" s="19"/>
      <c r="OET28" s="19"/>
      <c r="OEU28" s="19"/>
      <c r="OEV28" s="19"/>
      <c r="OEW28" s="19"/>
      <c r="OEX28" s="19"/>
      <c r="OEY28" s="19"/>
      <c r="OEZ28" s="19"/>
      <c r="OFA28" s="19"/>
      <c r="OFB28" s="19"/>
      <c r="OFC28" s="19"/>
      <c r="OFD28" s="19"/>
      <c r="OFE28" s="19"/>
      <c r="OFF28" s="19"/>
      <c r="OFG28" s="19"/>
      <c r="OFH28" s="19"/>
      <c r="OFI28" s="19"/>
      <c r="OFJ28" s="19"/>
      <c r="OFK28" s="19"/>
      <c r="OFL28" s="19"/>
      <c r="OFM28" s="19"/>
      <c r="OFN28" s="19"/>
      <c r="OFO28" s="19"/>
      <c r="OFP28" s="19"/>
      <c r="OFQ28" s="19"/>
      <c r="OFR28" s="19"/>
      <c r="OFS28" s="19"/>
      <c r="OFT28" s="19"/>
      <c r="OFU28" s="19"/>
      <c r="OFV28" s="19"/>
      <c r="OFW28" s="19"/>
      <c r="OFX28" s="19"/>
      <c r="OFY28" s="19"/>
      <c r="OFZ28" s="19"/>
      <c r="OGA28" s="19"/>
      <c r="OGB28" s="19"/>
      <c r="OGC28" s="19"/>
      <c r="OGD28" s="19"/>
      <c r="OGE28" s="19"/>
      <c r="OGF28" s="19"/>
      <c r="OGG28" s="19"/>
      <c r="OGH28" s="19"/>
      <c r="OGI28" s="19"/>
      <c r="OGJ28" s="19"/>
      <c r="OGK28" s="19"/>
      <c r="OGL28" s="19"/>
      <c r="OGM28" s="19"/>
      <c r="OGN28" s="19"/>
      <c r="OGO28" s="19"/>
      <c r="OGP28" s="19"/>
      <c r="OGQ28" s="19"/>
      <c r="OGR28" s="19"/>
      <c r="OGS28" s="19"/>
      <c r="OGT28" s="19"/>
      <c r="OGU28" s="19"/>
      <c r="OGV28" s="19"/>
      <c r="OGW28" s="19"/>
      <c r="OGX28" s="19"/>
      <c r="OGY28" s="19"/>
      <c r="OGZ28" s="19"/>
      <c r="OHA28" s="19"/>
      <c r="OHB28" s="19"/>
      <c r="OHC28" s="19"/>
      <c r="OHD28" s="19"/>
      <c r="OHE28" s="19"/>
      <c r="OHF28" s="19"/>
      <c r="OHG28" s="19"/>
      <c r="OHH28" s="19"/>
      <c r="OHI28" s="19"/>
      <c r="OHJ28" s="19"/>
      <c r="OHK28" s="19"/>
      <c r="OHL28" s="19"/>
      <c r="OHM28" s="19"/>
      <c r="OHN28" s="19"/>
      <c r="OHO28" s="19"/>
      <c r="OHP28" s="19"/>
      <c r="OHQ28" s="19"/>
      <c r="OHR28" s="19"/>
      <c r="OHS28" s="19"/>
      <c r="OHT28" s="19"/>
      <c r="OHU28" s="19"/>
      <c r="OHV28" s="19"/>
      <c r="OHW28" s="19"/>
      <c r="OHX28" s="19"/>
      <c r="OHY28" s="19"/>
      <c r="OHZ28" s="19"/>
      <c r="OIA28" s="19"/>
      <c r="OIB28" s="19"/>
      <c r="OIC28" s="19"/>
      <c r="OID28" s="19"/>
      <c r="OIE28" s="19"/>
      <c r="OIF28" s="19"/>
      <c r="OIG28" s="19"/>
      <c r="OIH28" s="19"/>
      <c r="OII28" s="19"/>
      <c r="OIJ28" s="19"/>
      <c r="OIK28" s="19"/>
      <c r="OIL28" s="19"/>
      <c r="OIM28" s="19"/>
      <c r="OIN28" s="19"/>
      <c r="OIO28" s="19"/>
      <c r="OIP28" s="19"/>
      <c r="OIQ28" s="19"/>
      <c r="OIR28" s="19"/>
      <c r="OIS28" s="19"/>
      <c r="OIT28" s="19"/>
      <c r="OIU28" s="19"/>
      <c r="OIV28" s="19"/>
      <c r="OIW28" s="19"/>
      <c r="OIX28" s="19"/>
      <c r="OIY28" s="19"/>
      <c r="OIZ28" s="19"/>
      <c r="OJA28" s="19"/>
      <c r="OJB28" s="19"/>
      <c r="OJC28" s="19"/>
      <c r="OJD28" s="19"/>
      <c r="OJE28" s="19"/>
      <c r="OJF28" s="19"/>
      <c r="OJG28" s="19"/>
      <c r="OJH28" s="19"/>
      <c r="OJI28" s="19"/>
      <c r="OJJ28" s="19"/>
      <c r="OJK28" s="19"/>
      <c r="OJL28" s="19"/>
      <c r="OJM28" s="19"/>
      <c r="OJN28" s="19"/>
      <c r="OJO28" s="19"/>
      <c r="OJP28" s="19"/>
      <c r="OJQ28" s="19"/>
      <c r="OJR28" s="19"/>
      <c r="OJS28" s="19"/>
      <c r="OJT28" s="19"/>
      <c r="OJU28" s="19"/>
      <c r="OJV28" s="19"/>
      <c r="OJW28" s="19"/>
      <c r="OJX28" s="19"/>
      <c r="OJY28" s="19"/>
      <c r="OJZ28" s="19"/>
      <c r="OKA28" s="19"/>
      <c r="OKB28" s="19"/>
      <c r="OKC28" s="19"/>
      <c r="OKD28" s="19"/>
      <c r="OKE28" s="19"/>
      <c r="OKF28" s="19"/>
      <c r="OKG28" s="19"/>
      <c r="OKH28" s="19"/>
      <c r="OKI28" s="19"/>
      <c r="OKJ28" s="19"/>
      <c r="OKK28" s="19"/>
      <c r="OKL28" s="19"/>
      <c r="OKM28" s="19"/>
      <c r="OKN28" s="19"/>
      <c r="OKO28" s="19"/>
      <c r="OKP28" s="19"/>
      <c r="OKQ28" s="19"/>
      <c r="OKR28" s="19"/>
      <c r="OKS28" s="19"/>
      <c r="OKT28" s="19"/>
      <c r="OKU28" s="19"/>
      <c r="OKV28" s="19"/>
      <c r="OKW28" s="19"/>
      <c r="OKX28" s="19"/>
      <c r="OKY28" s="19"/>
      <c r="OKZ28" s="19"/>
      <c r="OLA28" s="19"/>
      <c r="OLB28" s="19"/>
      <c r="OLC28" s="19"/>
      <c r="OLD28" s="19"/>
      <c r="OLE28" s="19"/>
      <c r="OLF28" s="19"/>
      <c r="OLG28" s="19"/>
      <c r="OLH28" s="19"/>
      <c r="OLI28" s="19"/>
      <c r="OLJ28" s="19"/>
      <c r="OLK28" s="19"/>
      <c r="OLL28" s="19"/>
      <c r="OLM28" s="19"/>
      <c r="OLN28" s="19"/>
      <c r="OLO28" s="19"/>
      <c r="OLP28" s="19"/>
      <c r="OLQ28" s="19"/>
      <c r="OLR28" s="19"/>
      <c r="OLS28" s="19"/>
      <c r="OLT28" s="19"/>
      <c r="OLU28" s="19"/>
      <c r="OLV28" s="19"/>
      <c r="OLW28" s="19"/>
      <c r="OLX28" s="19"/>
      <c r="OLY28" s="19"/>
      <c r="OLZ28" s="19"/>
      <c r="OMA28" s="19"/>
      <c r="OMB28" s="19"/>
      <c r="OMC28" s="19"/>
      <c r="OMD28" s="19"/>
      <c r="OME28" s="19"/>
      <c r="OMF28" s="19"/>
      <c r="OMG28" s="19"/>
      <c r="OMH28" s="19"/>
      <c r="OMI28" s="19"/>
      <c r="OMJ28" s="19"/>
      <c r="OMK28" s="19"/>
      <c r="OML28" s="19"/>
      <c r="OMM28" s="19"/>
      <c r="OMN28" s="19"/>
      <c r="OMO28" s="19"/>
      <c r="OMP28" s="19"/>
      <c r="OMQ28" s="19"/>
      <c r="OMR28" s="19"/>
      <c r="OMS28" s="19"/>
      <c r="OMT28" s="19"/>
      <c r="OMU28" s="19"/>
      <c r="OMV28" s="19"/>
      <c r="OMW28" s="19"/>
      <c r="OMX28" s="19"/>
      <c r="OMY28" s="19"/>
      <c r="OMZ28" s="19"/>
      <c r="ONA28" s="19"/>
      <c r="ONB28" s="19"/>
      <c r="ONC28" s="19"/>
      <c r="OND28" s="19"/>
      <c r="ONE28" s="19"/>
      <c r="ONF28" s="19"/>
      <c r="ONG28" s="19"/>
      <c r="ONH28" s="19"/>
      <c r="ONI28" s="19"/>
      <c r="ONJ28" s="19"/>
      <c r="ONK28" s="19"/>
      <c r="ONL28" s="19"/>
      <c r="ONM28" s="19"/>
      <c r="ONN28" s="19"/>
      <c r="ONO28" s="19"/>
      <c r="ONP28" s="19"/>
      <c r="ONQ28" s="19"/>
      <c r="ONR28" s="19"/>
      <c r="ONS28" s="19"/>
      <c r="ONT28" s="19"/>
      <c r="ONU28" s="19"/>
      <c r="ONV28" s="19"/>
      <c r="ONW28" s="19"/>
      <c r="ONX28" s="19"/>
      <c r="ONY28" s="19"/>
      <c r="ONZ28" s="19"/>
      <c r="OOA28" s="19"/>
      <c r="OOB28" s="19"/>
      <c r="OOC28" s="19"/>
      <c r="OOD28" s="19"/>
      <c r="OOE28" s="19"/>
      <c r="OOF28" s="19"/>
      <c r="OOG28" s="19"/>
      <c r="OOH28" s="19"/>
      <c r="OOI28" s="19"/>
      <c r="OOJ28" s="19"/>
      <c r="OOK28" s="19"/>
      <c r="OOL28" s="19"/>
      <c r="OOM28" s="19"/>
      <c r="OON28" s="19"/>
      <c r="OOO28" s="19"/>
      <c r="OOP28" s="19"/>
      <c r="OOQ28" s="19"/>
      <c r="OOR28" s="19"/>
      <c r="OOS28" s="19"/>
      <c r="OOT28" s="19"/>
      <c r="OOU28" s="19"/>
      <c r="OOV28" s="19"/>
      <c r="OOW28" s="19"/>
      <c r="OOX28" s="19"/>
      <c r="OOY28" s="19"/>
      <c r="OOZ28" s="19"/>
      <c r="OPA28" s="19"/>
      <c r="OPB28" s="19"/>
      <c r="OPC28" s="19"/>
      <c r="OPD28" s="19"/>
      <c r="OPE28" s="19"/>
      <c r="OPF28" s="19"/>
      <c r="OPG28" s="19"/>
      <c r="OPH28" s="19"/>
      <c r="OPI28" s="19"/>
      <c r="OPJ28" s="19"/>
      <c r="OPK28" s="19"/>
      <c r="OPL28" s="19"/>
      <c r="OPM28" s="19"/>
      <c r="OPN28" s="19"/>
      <c r="OPO28" s="19"/>
      <c r="OPP28" s="19"/>
      <c r="OPQ28" s="19"/>
      <c r="OPR28" s="19"/>
      <c r="OPS28" s="19"/>
      <c r="OPT28" s="19"/>
      <c r="OPU28" s="19"/>
      <c r="OPV28" s="19"/>
      <c r="OPW28" s="19"/>
      <c r="OPX28" s="19"/>
      <c r="OPY28" s="19"/>
      <c r="OPZ28" s="19"/>
      <c r="OQA28" s="19"/>
      <c r="OQB28" s="19"/>
      <c r="OQC28" s="19"/>
      <c r="OQD28" s="19"/>
      <c r="OQE28" s="19"/>
      <c r="OQF28" s="19"/>
      <c r="OQG28" s="19"/>
      <c r="OQH28" s="19"/>
      <c r="OQI28" s="19"/>
      <c r="OQJ28" s="19"/>
      <c r="OQK28" s="19"/>
      <c r="OQL28" s="19"/>
      <c r="OQM28" s="19"/>
      <c r="OQN28" s="19"/>
      <c r="OQO28" s="19"/>
      <c r="OQP28" s="19"/>
      <c r="OQQ28" s="19"/>
      <c r="OQR28" s="19"/>
      <c r="OQS28" s="19"/>
      <c r="OQT28" s="19"/>
      <c r="OQU28" s="19"/>
      <c r="OQV28" s="19"/>
      <c r="OQW28" s="19"/>
      <c r="OQX28" s="19"/>
      <c r="OQY28" s="19"/>
      <c r="OQZ28" s="19"/>
      <c r="ORA28" s="19"/>
      <c r="ORB28" s="19"/>
      <c r="ORC28" s="19"/>
      <c r="ORD28" s="19"/>
      <c r="ORE28" s="19"/>
      <c r="ORF28" s="19"/>
      <c r="ORG28" s="19"/>
      <c r="ORH28" s="19"/>
      <c r="ORI28" s="19"/>
      <c r="ORJ28" s="19"/>
      <c r="ORK28" s="19"/>
      <c r="ORL28" s="19"/>
      <c r="ORM28" s="19"/>
      <c r="ORN28" s="19"/>
      <c r="ORO28" s="19"/>
      <c r="ORP28" s="19"/>
      <c r="ORQ28" s="19"/>
      <c r="ORR28" s="19"/>
      <c r="ORS28" s="19"/>
      <c r="ORT28" s="19"/>
      <c r="ORU28" s="19"/>
      <c r="ORV28" s="19"/>
      <c r="ORW28" s="19"/>
      <c r="ORX28" s="19"/>
      <c r="ORY28" s="19"/>
      <c r="ORZ28" s="19"/>
      <c r="OSA28" s="19"/>
      <c r="OSB28" s="19"/>
      <c r="OSC28" s="19"/>
      <c r="OSD28" s="19"/>
      <c r="OSE28" s="19"/>
      <c r="OSF28" s="19"/>
      <c r="OSG28" s="19"/>
      <c r="OSH28" s="19"/>
      <c r="OSI28" s="19"/>
      <c r="OSJ28" s="19"/>
      <c r="OSK28" s="19"/>
      <c r="OSL28" s="19"/>
      <c r="OSM28" s="19"/>
      <c r="OSN28" s="19"/>
      <c r="OSO28" s="19"/>
      <c r="OSP28" s="19"/>
      <c r="OSQ28" s="19"/>
      <c r="OSR28" s="19"/>
      <c r="OSS28" s="19"/>
      <c r="OST28" s="19"/>
      <c r="OSU28" s="19"/>
      <c r="OSV28" s="19"/>
      <c r="OSW28" s="19"/>
      <c r="OSX28" s="19"/>
      <c r="OSY28" s="19"/>
      <c r="OSZ28" s="19"/>
      <c r="OTA28" s="19"/>
      <c r="OTB28" s="19"/>
      <c r="OTC28" s="19"/>
      <c r="OTD28" s="19"/>
      <c r="OTE28" s="19"/>
      <c r="OTF28" s="19"/>
      <c r="OTG28" s="19"/>
      <c r="OTH28" s="19"/>
      <c r="OTI28" s="19"/>
      <c r="OTJ28" s="19"/>
      <c r="OTK28" s="19"/>
      <c r="OTL28" s="19"/>
      <c r="OTM28" s="19"/>
      <c r="OTN28" s="19"/>
      <c r="OTO28" s="19"/>
      <c r="OTP28" s="19"/>
      <c r="OTQ28" s="19"/>
      <c r="OTR28" s="19"/>
      <c r="OTS28" s="19"/>
      <c r="OTT28" s="19"/>
      <c r="OTU28" s="19"/>
      <c r="OTV28" s="19"/>
      <c r="OTW28" s="19"/>
      <c r="OTX28" s="19"/>
      <c r="OTY28" s="19"/>
      <c r="OTZ28" s="19"/>
      <c r="OUA28" s="19"/>
      <c r="OUB28" s="19"/>
      <c r="OUC28" s="19"/>
      <c r="OUD28" s="19"/>
      <c r="OUE28" s="19"/>
      <c r="OUF28" s="19"/>
      <c r="OUG28" s="19"/>
      <c r="OUH28" s="19"/>
      <c r="OUI28" s="19"/>
      <c r="OUJ28" s="19"/>
      <c r="OUK28" s="19"/>
      <c r="OUL28" s="19"/>
      <c r="OUM28" s="19"/>
      <c r="OUN28" s="19"/>
      <c r="OUO28" s="19"/>
      <c r="OUP28" s="19"/>
      <c r="OUQ28" s="19"/>
      <c r="OUR28" s="19"/>
      <c r="OUS28" s="19"/>
      <c r="OUT28" s="19"/>
      <c r="OUU28" s="19"/>
      <c r="OUV28" s="19"/>
      <c r="OUW28" s="19"/>
      <c r="OUX28" s="19"/>
      <c r="OUY28" s="19"/>
      <c r="OUZ28" s="19"/>
      <c r="OVA28" s="19"/>
      <c r="OVB28" s="19"/>
      <c r="OVC28" s="19"/>
      <c r="OVD28" s="19"/>
      <c r="OVE28" s="19"/>
      <c r="OVF28" s="19"/>
      <c r="OVG28" s="19"/>
      <c r="OVH28" s="19"/>
      <c r="OVI28" s="19"/>
      <c r="OVJ28" s="19"/>
      <c r="OVK28" s="19"/>
      <c r="OVL28" s="19"/>
      <c r="OVM28" s="19"/>
      <c r="OVN28" s="19"/>
      <c r="OVO28" s="19"/>
      <c r="OVP28" s="19"/>
      <c r="OVQ28" s="19"/>
      <c r="OVR28" s="19"/>
      <c r="OVS28" s="19"/>
      <c r="OVT28" s="19"/>
      <c r="OVU28" s="19"/>
      <c r="OVV28" s="19"/>
      <c r="OVW28" s="19"/>
      <c r="OVX28" s="19"/>
      <c r="OVY28" s="19"/>
      <c r="OVZ28" s="19"/>
      <c r="OWA28" s="19"/>
      <c r="OWB28" s="19"/>
      <c r="OWC28" s="19"/>
      <c r="OWD28" s="19"/>
      <c r="OWE28" s="19"/>
      <c r="OWF28" s="19"/>
      <c r="OWG28" s="19"/>
      <c r="OWH28" s="19"/>
      <c r="OWI28" s="19"/>
      <c r="OWJ28" s="19"/>
      <c r="OWK28" s="19"/>
      <c r="OWL28" s="19"/>
      <c r="OWM28" s="19"/>
      <c r="OWN28" s="19"/>
      <c r="OWO28" s="19"/>
      <c r="OWP28" s="19"/>
      <c r="OWQ28" s="19"/>
      <c r="OWR28" s="19"/>
      <c r="OWS28" s="19"/>
      <c r="OWT28" s="19"/>
      <c r="OWU28" s="19"/>
      <c r="OWV28" s="19"/>
      <c r="OWW28" s="19"/>
      <c r="OWX28" s="19"/>
      <c r="OWY28" s="19"/>
      <c r="OWZ28" s="19"/>
      <c r="OXA28" s="19"/>
      <c r="OXB28" s="19"/>
      <c r="OXC28" s="19"/>
      <c r="OXD28" s="19"/>
      <c r="OXE28" s="19"/>
      <c r="OXF28" s="19"/>
      <c r="OXG28" s="19"/>
      <c r="OXH28" s="19"/>
      <c r="OXI28" s="19"/>
      <c r="OXJ28" s="19"/>
      <c r="OXK28" s="19"/>
      <c r="OXL28" s="19"/>
      <c r="OXM28" s="19"/>
      <c r="OXN28" s="19"/>
      <c r="OXO28" s="19"/>
      <c r="OXP28" s="19"/>
      <c r="OXQ28" s="19"/>
      <c r="OXR28" s="19"/>
      <c r="OXS28" s="19"/>
      <c r="OXT28" s="19"/>
      <c r="OXU28" s="19"/>
      <c r="OXV28" s="19"/>
      <c r="OXW28" s="19"/>
      <c r="OXX28" s="19"/>
      <c r="OXY28" s="19"/>
      <c r="OXZ28" s="19"/>
      <c r="OYA28" s="19"/>
      <c r="OYB28" s="19"/>
      <c r="OYC28" s="19"/>
      <c r="OYD28" s="19"/>
      <c r="OYE28" s="19"/>
      <c r="OYF28" s="19"/>
      <c r="OYG28" s="19"/>
      <c r="OYH28" s="19"/>
      <c r="OYI28" s="19"/>
      <c r="OYJ28" s="19"/>
      <c r="OYK28" s="19"/>
      <c r="OYL28" s="19"/>
      <c r="OYM28" s="19"/>
      <c r="OYN28" s="19"/>
      <c r="OYO28" s="19"/>
      <c r="OYP28" s="19"/>
      <c r="OYQ28" s="19"/>
      <c r="OYR28" s="19"/>
      <c r="OYS28" s="19"/>
      <c r="OYT28" s="19"/>
      <c r="OYU28" s="19"/>
      <c r="OYV28" s="19"/>
      <c r="OYW28" s="19"/>
      <c r="OYX28" s="19"/>
      <c r="OYY28" s="19"/>
      <c r="OYZ28" s="19"/>
      <c r="OZA28" s="19"/>
      <c r="OZB28" s="19"/>
      <c r="OZC28" s="19"/>
      <c r="OZD28" s="19"/>
      <c r="OZE28" s="19"/>
      <c r="OZF28" s="19"/>
      <c r="OZG28" s="19"/>
      <c r="OZH28" s="19"/>
      <c r="OZI28" s="19"/>
      <c r="OZJ28" s="19"/>
      <c r="OZK28" s="19"/>
      <c r="OZL28" s="19"/>
      <c r="OZM28" s="19"/>
      <c r="OZN28" s="19"/>
      <c r="OZO28" s="19"/>
      <c r="OZP28" s="19"/>
      <c r="OZQ28" s="19"/>
      <c r="OZR28" s="19"/>
      <c r="OZS28" s="19"/>
      <c r="OZT28" s="19"/>
      <c r="OZU28" s="19"/>
      <c r="OZV28" s="19"/>
      <c r="OZW28" s="19"/>
      <c r="OZX28" s="19"/>
      <c r="OZY28" s="19"/>
      <c r="OZZ28" s="19"/>
      <c r="PAA28" s="19"/>
      <c r="PAB28" s="19"/>
      <c r="PAC28" s="19"/>
      <c r="PAD28" s="19"/>
      <c r="PAE28" s="19"/>
      <c r="PAF28" s="19"/>
      <c r="PAG28" s="19"/>
      <c r="PAH28" s="19"/>
      <c r="PAI28" s="19"/>
      <c r="PAJ28" s="19"/>
      <c r="PAK28" s="19"/>
      <c r="PAL28" s="19"/>
      <c r="PAM28" s="19"/>
      <c r="PAN28" s="19"/>
      <c r="PAO28" s="19"/>
      <c r="PAP28" s="19"/>
      <c r="PAQ28" s="19"/>
      <c r="PAR28" s="19"/>
      <c r="PAS28" s="19"/>
      <c r="PAT28" s="19"/>
      <c r="PAU28" s="19"/>
      <c r="PAV28" s="19"/>
      <c r="PAW28" s="19"/>
      <c r="PAX28" s="19"/>
      <c r="PAY28" s="19"/>
      <c r="PAZ28" s="19"/>
      <c r="PBA28" s="19"/>
      <c r="PBB28" s="19"/>
      <c r="PBC28" s="19"/>
      <c r="PBD28" s="19"/>
      <c r="PBE28" s="19"/>
      <c r="PBF28" s="19"/>
      <c r="PBG28" s="19"/>
      <c r="PBH28" s="19"/>
      <c r="PBI28" s="19"/>
      <c r="PBJ28" s="19"/>
      <c r="PBK28" s="19"/>
      <c r="PBL28" s="19"/>
      <c r="PBM28" s="19"/>
      <c r="PBN28" s="19"/>
      <c r="PBO28" s="19"/>
      <c r="PBP28" s="19"/>
      <c r="PBQ28" s="19"/>
      <c r="PBR28" s="19"/>
      <c r="PBS28" s="19"/>
      <c r="PBT28" s="19"/>
      <c r="PBU28" s="19"/>
      <c r="PBV28" s="19"/>
      <c r="PBW28" s="19"/>
      <c r="PBX28" s="19"/>
      <c r="PBY28" s="19"/>
      <c r="PBZ28" s="19"/>
      <c r="PCA28" s="19"/>
      <c r="PCB28" s="19"/>
      <c r="PCC28" s="19"/>
      <c r="PCD28" s="19"/>
      <c r="PCE28" s="19"/>
      <c r="PCF28" s="19"/>
      <c r="PCG28" s="19"/>
      <c r="PCH28" s="19"/>
      <c r="PCI28" s="19"/>
      <c r="PCJ28" s="19"/>
      <c r="PCK28" s="19"/>
      <c r="PCL28" s="19"/>
      <c r="PCM28" s="19"/>
      <c r="PCN28" s="19"/>
      <c r="PCO28" s="19"/>
      <c r="PCP28" s="19"/>
      <c r="PCQ28" s="19"/>
      <c r="PCR28" s="19"/>
      <c r="PCS28" s="19"/>
      <c r="PCT28" s="19"/>
      <c r="PCU28" s="19"/>
      <c r="PCV28" s="19"/>
      <c r="PCW28" s="19"/>
      <c r="PCX28" s="19"/>
      <c r="PCY28" s="19"/>
      <c r="PCZ28" s="19"/>
      <c r="PDA28" s="19"/>
      <c r="PDB28" s="19"/>
      <c r="PDC28" s="19"/>
      <c r="PDD28" s="19"/>
      <c r="PDE28" s="19"/>
      <c r="PDF28" s="19"/>
      <c r="PDG28" s="19"/>
      <c r="PDH28" s="19"/>
      <c r="PDI28" s="19"/>
      <c r="PDJ28" s="19"/>
      <c r="PDK28" s="19"/>
      <c r="PDL28" s="19"/>
      <c r="PDM28" s="19"/>
      <c r="PDN28" s="19"/>
      <c r="PDO28" s="19"/>
      <c r="PDP28" s="19"/>
      <c r="PDQ28" s="19"/>
      <c r="PDR28" s="19"/>
      <c r="PDS28" s="19"/>
      <c r="PDT28" s="19"/>
      <c r="PDU28" s="19"/>
      <c r="PDV28" s="19"/>
      <c r="PDW28" s="19"/>
      <c r="PDX28" s="19"/>
      <c r="PDY28" s="19"/>
      <c r="PDZ28" s="19"/>
      <c r="PEA28" s="19"/>
      <c r="PEB28" s="19"/>
      <c r="PEC28" s="19"/>
      <c r="PED28" s="19"/>
      <c r="PEE28" s="19"/>
      <c r="PEF28" s="19"/>
      <c r="PEG28" s="19"/>
      <c r="PEH28" s="19"/>
      <c r="PEI28" s="19"/>
      <c r="PEJ28" s="19"/>
      <c r="PEK28" s="19"/>
      <c r="PEL28" s="19"/>
      <c r="PEM28" s="19"/>
      <c r="PEN28" s="19"/>
      <c r="PEO28" s="19"/>
      <c r="PEP28" s="19"/>
      <c r="PEQ28" s="19"/>
      <c r="PER28" s="19"/>
      <c r="PES28" s="19"/>
      <c r="PET28" s="19"/>
      <c r="PEU28" s="19"/>
      <c r="PEV28" s="19"/>
      <c r="PEW28" s="19"/>
      <c r="PEX28" s="19"/>
      <c r="PEY28" s="19"/>
      <c r="PEZ28" s="19"/>
      <c r="PFA28" s="19"/>
      <c r="PFB28" s="19"/>
      <c r="PFC28" s="19"/>
      <c r="PFD28" s="19"/>
      <c r="PFE28" s="19"/>
      <c r="PFF28" s="19"/>
      <c r="PFG28" s="19"/>
      <c r="PFH28" s="19"/>
      <c r="PFI28" s="19"/>
      <c r="PFJ28" s="19"/>
      <c r="PFK28" s="19"/>
      <c r="PFL28" s="19"/>
      <c r="PFM28" s="19"/>
      <c r="PFN28" s="19"/>
      <c r="PFO28" s="19"/>
      <c r="PFP28" s="19"/>
      <c r="PFQ28" s="19"/>
      <c r="PFR28" s="19"/>
      <c r="PFS28" s="19"/>
      <c r="PFT28" s="19"/>
      <c r="PFU28" s="19"/>
      <c r="PFV28" s="19"/>
      <c r="PFW28" s="19"/>
      <c r="PFX28" s="19"/>
      <c r="PFY28" s="19"/>
      <c r="PFZ28" s="19"/>
      <c r="PGA28" s="19"/>
      <c r="PGB28" s="19"/>
      <c r="PGC28" s="19"/>
      <c r="PGD28" s="19"/>
      <c r="PGE28" s="19"/>
      <c r="PGF28" s="19"/>
      <c r="PGG28" s="19"/>
      <c r="PGH28" s="19"/>
      <c r="PGI28" s="19"/>
      <c r="PGJ28" s="19"/>
      <c r="PGK28" s="19"/>
      <c r="PGL28" s="19"/>
      <c r="PGM28" s="19"/>
      <c r="PGN28" s="19"/>
      <c r="PGO28" s="19"/>
      <c r="PGP28" s="19"/>
      <c r="PGQ28" s="19"/>
      <c r="PGR28" s="19"/>
      <c r="PGS28" s="19"/>
      <c r="PGT28" s="19"/>
      <c r="PGU28" s="19"/>
      <c r="PGV28" s="19"/>
      <c r="PGW28" s="19"/>
      <c r="PGX28" s="19"/>
      <c r="PGY28" s="19"/>
      <c r="PGZ28" s="19"/>
      <c r="PHA28" s="19"/>
      <c r="PHB28" s="19"/>
      <c r="PHC28" s="19"/>
      <c r="PHD28" s="19"/>
      <c r="PHE28" s="19"/>
      <c r="PHF28" s="19"/>
      <c r="PHG28" s="19"/>
      <c r="PHH28" s="19"/>
      <c r="PHI28" s="19"/>
      <c r="PHJ28" s="19"/>
      <c r="PHK28" s="19"/>
      <c r="PHL28" s="19"/>
      <c r="PHM28" s="19"/>
      <c r="PHN28" s="19"/>
      <c r="PHO28" s="19"/>
      <c r="PHP28" s="19"/>
      <c r="PHQ28" s="19"/>
      <c r="PHR28" s="19"/>
      <c r="PHS28" s="19"/>
      <c r="PHT28" s="19"/>
      <c r="PHU28" s="19"/>
      <c r="PHV28" s="19"/>
      <c r="PHW28" s="19"/>
      <c r="PHX28" s="19"/>
      <c r="PHY28" s="19"/>
      <c r="PHZ28" s="19"/>
      <c r="PIA28" s="19"/>
      <c r="PIB28" s="19"/>
      <c r="PIC28" s="19"/>
      <c r="PID28" s="19"/>
      <c r="PIE28" s="19"/>
      <c r="PIF28" s="19"/>
      <c r="PIG28" s="19"/>
      <c r="PIH28" s="19"/>
      <c r="PII28" s="19"/>
      <c r="PIJ28" s="19"/>
      <c r="PIK28" s="19"/>
      <c r="PIL28" s="19"/>
      <c r="PIM28" s="19"/>
      <c r="PIN28" s="19"/>
      <c r="PIO28" s="19"/>
      <c r="PIP28" s="19"/>
      <c r="PIQ28" s="19"/>
      <c r="PIR28" s="19"/>
      <c r="PIS28" s="19"/>
      <c r="PIT28" s="19"/>
      <c r="PIU28" s="19"/>
      <c r="PIV28" s="19"/>
      <c r="PIW28" s="19"/>
      <c r="PIX28" s="19"/>
      <c r="PIY28" s="19"/>
      <c r="PIZ28" s="19"/>
      <c r="PJA28" s="19"/>
      <c r="PJB28" s="19"/>
      <c r="PJC28" s="19"/>
      <c r="PJD28" s="19"/>
      <c r="PJE28" s="19"/>
      <c r="PJF28" s="19"/>
      <c r="PJG28" s="19"/>
      <c r="PJH28" s="19"/>
      <c r="PJI28" s="19"/>
      <c r="PJJ28" s="19"/>
      <c r="PJK28" s="19"/>
      <c r="PJL28" s="19"/>
      <c r="PJM28" s="19"/>
      <c r="PJN28" s="19"/>
      <c r="PJO28" s="19"/>
      <c r="PJP28" s="19"/>
      <c r="PJQ28" s="19"/>
      <c r="PJR28" s="19"/>
      <c r="PJS28" s="19"/>
      <c r="PJT28" s="19"/>
      <c r="PJU28" s="19"/>
      <c r="PJV28" s="19"/>
      <c r="PJW28" s="19"/>
      <c r="PJX28" s="19"/>
      <c r="PJY28" s="19"/>
      <c r="PJZ28" s="19"/>
      <c r="PKA28" s="19"/>
      <c r="PKB28" s="19"/>
      <c r="PKC28" s="19"/>
      <c r="PKD28" s="19"/>
      <c r="PKE28" s="19"/>
      <c r="PKF28" s="19"/>
      <c r="PKG28" s="19"/>
      <c r="PKH28" s="19"/>
      <c r="PKI28" s="19"/>
      <c r="PKJ28" s="19"/>
      <c r="PKK28" s="19"/>
      <c r="PKL28" s="19"/>
      <c r="PKM28" s="19"/>
      <c r="PKN28" s="19"/>
      <c r="PKO28" s="19"/>
      <c r="PKP28" s="19"/>
      <c r="PKQ28" s="19"/>
      <c r="PKR28" s="19"/>
      <c r="PKS28" s="19"/>
      <c r="PKT28" s="19"/>
      <c r="PKU28" s="19"/>
      <c r="PKV28" s="19"/>
      <c r="PKW28" s="19"/>
      <c r="PKX28" s="19"/>
      <c r="PKY28" s="19"/>
      <c r="PKZ28" s="19"/>
      <c r="PLA28" s="19"/>
      <c r="PLB28" s="19"/>
      <c r="PLC28" s="19"/>
      <c r="PLD28" s="19"/>
      <c r="PLE28" s="19"/>
      <c r="PLF28" s="19"/>
      <c r="PLG28" s="19"/>
      <c r="PLH28" s="19"/>
      <c r="PLI28" s="19"/>
      <c r="PLJ28" s="19"/>
      <c r="PLK28" s="19"/>
      <c r="PLL28" s="19"/>
      <c r="PLM28" s="19"/>
      <c r="PLN28" s="19"/>
      <c r="PLO28" s="19"/>
      <c r="PLP28" s="19"/>
      <c r="PLQ28" s="19"/>
      <c r="PLR28" s="19"/>
      <c r="PLS28" s="19"/>
      <c r="PLT28" s="19"/>
      <c r="PLU28" s="19"/>
      <c r="PLV28" s="19"/>
      <c r="PLW28" s="19"/>
      <c r="PLX28" s="19"/>
      <c r="PLY28" s="19"/>
      <c r="PLZ28" s="19"/>
      <c r="PMA28" s="19"/>
      <c r="PMB28" s="19"/>
      <c r="PMC28" s="19"/>
      <c r="PMD28" s="19"/>
      <c r="PME28" s="19"/>
      <c r="PMF28" s="19"/>
      <c r="PMG28" s="19"/>
      <c r="PMH28" s="19"/>
      <c r="PMI28" s="19"/>
      <c r="PMJ28" s="19"/>
      <c r="PMK28" s="19"/>
      <c r="PML28" s="19"/>
      <c r="PMM28" s="19"/>
      <c r="PMN28" s="19"/>
      <c r="PMO28" s="19"/>
      <c r="PMP28" s="19"/>
      <c r="PMQ28" s="19"/>
      <c r="PMR28" s="19"/>
      <c r="PMS28" s="19"/>
      <c r="PMT28" s="19"/>
      <c r="PMU28" s="19"/>
      <c r="PMV28" s="19"/>
      <c r="PMW28" s="19"/>
      <c r="PMX28" s="19"/>
      <c r="PMY28" s="19"/>
      <c r="PMZ28" s="19"/>
      <c r="PNA28" s="19"/>
      <c r="PNB28" s="19"/>
      <c r="PNC28" s="19"/>
      <c r="PND28" s="19"/>
      <c r="PNE28" s="19"/>
      <c r="PNF28" s="19"/>
      <c r="PNG28" s="19"/>
      <c r="PNH28" s="19"/>
      <c r="PNI28" s="19"/>
      <c r="PNJ28" s="19"/>
      <c r="PNK28" s="19"/>
      <c r="PNL28" s="19"/>
      <c r="PNM28" s="19"/>
      <c r="PNN28" s="19"/>
      <c r="PNO28" s="19"/>
      <c r="PNP28" s="19"/>
      <c r="PNQ28" s="19"/>
      <c r="PNR28" s="19"/>
      <c r="PNS28" s="19"/>
      <c r="PNT28" s="19"/>
      <c r="PNU28" s="19"/>
      <c r="PNV28" s="19"/>
      <c r="PNW28" s="19"/>
      <c r="PNX28" s="19"/>
      <c r="PNY28" s="19"/>
      <c r="PNZ28" s="19"/>
      <c r="POA28" s="19"/>
      <c r="POB28" s="19"/>
      <c r="POC28" s="19"/>
      <c r="POD28" s="19"/>
      <c r="POE28" s="19"/>
      <c r="POF28" s="19"/>
      <c r="POG28" s="19"/>
      <c r="POH28" s="19"/>
      <c r="POI28" s="19"/>
      <c r="POJ28" s="19"/>
      <c r="POK28" s="19"/>
      <c r="POL28" s="19"/>
      <c r="POM28" s="19"/>
      <c r="PON28" s="19"/>
      <c r="POO28" s="19"/>
      <c r="POP28" s="19"/>
      <c r="POQ28" s="19"/>
      <c r="POR28" s="19"/>
      <c r="POS28" s="19"/>
      <c r="POT28" s="19"/>
      <c r="POU28" s="19"/>
      <c r="POV28" s="19"/>
      <c r="POW28" s="19"/>
      <c r="POX28" s="19"/>
      <c r="POY28" s="19"/>
      <c r="POZ28" s="19"/>
      <c r="PPA28" s="19"/>
      <c r="PPB28" s="19"/>
      <c r="PPC28" s="19"/>
      <c r="PPD28" s="19"/>
      <c r="PPE28" s="19"/>
      <c r="PPF28" s="19"/>
      <c r="PPG28" s="19"/>
      <c r="PPH28" s="19"/>
      <c r="PPI28" s="19"/>
      <c r="PPJ28" s="19"/>
      <c r="PPK28" s="19"/>
      <c r="PPL28" s="19"/>
      <c r="PPM28" s="19"/>
      <c r="PPN28" s="19"/>
      <c r="PPO28" s="19"/>
      <c r="PPP28" s="19"/>
      <c r="PPQ28" s="19"/>
      <c r="PPR28" s="19"/>
      <c r="PPS28" s="19"/>
      <c r="PPT28" s="19"/>
      <c r="PPU28" s="19"/>
      <c r="PPV28" s="19"/>
      <c r="PPW28" s="19"/>
      <c r="PPX28" s="19"/>
      <c r="PPY28" s="19"/>
      <c r="PPZ28" s="19"/>
      <c r="PQA28" s="19"/>
      <c r="PQB28" s="19"/>
      <c r="PQC28" s="19"/>
      <c r="PQD28" s="19"/>
      <c r="PQE28" s="19"/>
      <c r="PQF28" s="19"/>
      <c r="PQG28" s="19"/>
      <c r="PQH28" s="19"/>
      <c r="PQI28" s="19"/>
      <c r="PQJ28" s="19"/>
      <c r="PQK28" s="19"/>
      <c r="PQL28" s="19"/>
      <c r="PQM28" s="19"/>
      <c r="PQN28" s="19"/>
      <c r="PQO28" s="19"/>
      <c r="PQP28" s="19"/>
      <c r="PQQ28" s="19"/>
      <c r="PQR28" s="19"/>
      <c r="PQS28" s="19"/>
      <c r="PQT28" s="19"/>
      <c r="PQU28" s="19"/>
      <c r="PQV28" s="19"/>
      <c r="PQW28" s="19"/>
      <c r="PQX28" s="19"/>
      <c r="PQY28" s="19"/>
      <c r="PQZ28" s="19"/>
      <c r="PRA28" s="19"/>
      <c r="PRB28" s="19"/>
      <c r="PRC28" s="19"/>
      <c r="PRD28" s="19"/>
      <c r="PRE28" s="19"/>
      <c r="PRF28" s="19"/>
      <c r="PRG28" s="19"/>
      <c r="PRH28" s="19"/>
      <c r="PRI28" s="19"/>
      <c r="PRJ28" s="19"/>
      <c r="PRK28" s="19"/>
      <c r="PRL28" s="19"/>
      <c r="PRM28" s="19"/>
      <c r="PRN28" s="19"/>
      <c r="PRO28" s="19"/>
      <c r="PRP28" s="19"/>
      <c r="PRQ28" s="19"/>
      <c r="PRR28" s="19"/>
      <c r="PRS28" s="19"/>
      <c r="PRT28" s="19"/>
      <c r="PRU28" s="19"/>
      <c r="PRV28" s="19"/>
      <c r="PRW28" s="19"/>
      <c r="PRX28" s="19"/>
      <c r="PRY28" s="19"/>
      <c r="PRZ28" s="19"/>
      <c r="PSA28" s="19"/>
      <c r="PSB28" s="19"/>
      <c r="PSC28" s="19"/>
      <c r="PSD28" s="19"/>
      <c r="PSE28" s="19"/>
      <c r="PSF28" s="19"/>
      <c r="PSG28" s="19"/>
      <c r="PSH28" s="19"/>
      <c r="PSI28" s="19"/>
      <c r="PSJ28" s="19"/>
      <c r="PSK28" s="19"/>
      <c r="PSL28" s="19"/>
      <c r="PSM28" s="19"/>
      <c r="PSN28" s="19"/>
      <c r="PSO28" s="19"/>
      <c r="PSP28" s="19"/>
      <c r="PSQ28" s="19"/>
      <c r="PSR28" s="19"/>
      <c r="PSS28" s="19"/>
      <c r="PST28" s="19"/>
      <c r="PSU28" s="19"/>
      <c r="PSV28" s="19"/>
      <c r="PSW28" s="19"/>
      <c r="PSX28" s="19"/>
      <c r="PSY28" s="19"/>
      <c r="PSZ28" s="19"/>
      <c r="PTA28" s="19"/>
      <c r="PTB28" s="19"/>
      <c r="PTC28" s="19"/>
      <c r="PTD28" s="19"/>
      <c r="PTE28" s="19"/>
      <c r="PTF28" s="19"/>
      <c r="PTG28" s="19"/>
      <c r="PTH28" s="19"/>
      <c r="PTI28" s="19"/>
      <c r="PTJ28" s="19"/>
      <c r="PTK28" s="19"/>
      <c r="PTL28" s="19"/>
      <c r="PTM28" s="19"/>
      <c r="PTN28" s="19"/>
      <c r="PTO28" s="19"/>
      <c r="PTP28" s="19"/>
      <c r="PTQ28" s="19"/>
      <c r="PTR28" s="19"/>
      <c r="PTS28" s="19"/>
      <c r="PTT28" s="19"/>
      <c r="PTU28" s="19"/>
      <c r="PTV28" s="19"/>
      <c r="PTW28" s="19"/>
      <c r="PTX28" s="19"/>
      <c r="PTY28" s="19"/>
      <c r="PTZ28" s="19"/>
      <c r="PUA28" s="19"/>
      <c r="PUB28" s="19"/>
      <c r="PUC28" s="19"/>
      <c r="PUD28" s="19"/>
      <c r="PUE28" s="19"/>
      <c r="PUF28" s="19"/>
      <c r="PUG28" s="19"/>
      <c r="PUH28" s="19"/>
      <c r="PUI28" s="19"/>
      <c r="PUJ28" s="19"/>
      <c r="PUK28" s="19"/>
      <c r="PUL28" s="19"/>
      <c r="PUM28" s="19"/>
      <c r="PUN28" s="19"/>
      <c r="PUO28" s="19"/>
      <c r="PUP28" s="19"/>
      <c r="PUQ28" s="19"/>
      <c r="PUR28" s="19"/>
      <c r="PUS28" s="19"/>
      <c r="PUT28" s="19"/>
      <c r="PUU28" s="19"/>
      <c r="PUV28" s="19"/>
      <c r="PUW28" s="19"/>
      <c r="PUX28" s="19"/>
      <c r="PUY28" s="19"/>
      <c r="PUZ28" s="19"/>
      <c r="PVA28" s="19"/>
      <c r="PVB28" s="19"/>
      <c r="PVC28" s="19"/>
      <c r="PVD28" s="19"/>
      <c r="PVE28" s="19"/>
      <c r="PVF28" s="19"/>
      <c r="PVG28" s="19"/>
      <c r="PVH28" s="19"/>
      <c r="PVI28" s="19"/>
      <c r="PVJ28" s="19"/>
      <c r="PVK28" s="19"/>
      <c r="PVL28" s="19"/>
      <c r="PVM28" s="19"/>
      <c r="PVN28" s="19"/>
      <c r="PVO28" s="19"/>
      <c r="PVP28" s="19"/>
      <c r="PVQ28" s="19"/>
      <c r="PVR28" s="19"/>
      <c r="PVS28" s="19"/>
      <c r="PVT28" s="19"/>
      <c r="PVU28" s="19"/>
      <c r="PVV28" s="19"/>
      <c r="PVW28" s="19"/>
      <c r="PVX28" s="19"/>
      <c r="PVY28" s="19"/>
      <c r="PVZ28" s="19"/>
      <c r="PWA28" s="19"/>
      <c r="PWB28" s="19"/>
      <c r="PWC28" s="19"/>
      <c r="PWD28" s="19"/>
      <c r="PWE28" s="19"/>
      <c r="PWF28" s="19"/>
      <c r="PWG28" s="19"/>
      <c r="PWH28" s="19"/>
      <c r="PWI28" s="19"/>
      <c r="PWJ28" s="19"/>
      <c r="PWK28" s="19"/>
      <c r="PWL28" s="19"/>
      <c r="PWM28" s="19"/>
      <c r="PWN28" s="19"/>
      <c r="PWO28" s="19"/>
      <c r="PWP28" s="19"/>
      <c r="PWQ28" s="19"/>
      <c r="PWR28" s="19"/>
      <c r="PWS28" s="19"/>
      <c r="PWT28" s="19"/>
      <c r="PWU28" s="19"/>
      <c r="PWV28" s="19"/>
      <c r="PWW28" s="19"/>
      <c r="PWX28" s="19"/>
      <c r="PWY28" s="19"/>
      <c r="PWZ28" s="19"/>
      <c r="PXA28" s="19"/>
      <c r="PXB28" s="19"/>
      <c r="PXC28" s="19"/>
      <c r="PXD28" s="19"/>
      <c r="PXE28" s="19"/>
      <c r="PXF28" s="19"/>
      <c r="PXG28" s="19"/>
      <c r="PXH28" s="19"/>
      <c r="PXI28" s="19"/>
      <c r="PXJ28" s="19"/>
      <c r="PXK28" s="19"/>
      <c r="PXL28" s="19"/>
      <c r="PXM28" s="19"/>
      <c r="PXN28" s="19"/>
      <c r="PXO28" s="19"/>
      <c r="PXP28" s="19"/>
      <c r="PXQ28" s="19"/>
      <c r="PXR28" s="19"/>
      <c r="PXS28" s="19"/>
      <c r="PXT28" s="19"/>
      <c r="PXU28" s="19"/>
      <c r="PXV28" s="19"/>
      <c r="PXW28" s="19"/>
      <c r="PXX28" s="19"/>
      <c r="PXY28" s="19"/>
      <c r="PXZ28" s="19"/>
      <c r="PYA28" s="19"/>
      <c r="PYB28" s="19"/>
      <c r="PYC28" s="19"/>
      <c r="PYD28" s="19"/>
      <c r="PYE28" s="19"/>
      <c r="PYF28" s="19"/>
      <c r="PYG28" s="19"/>
      <c r="PYH28" s="19"/>
      <c r="PYI28" s="19"/>
      <c r="PYJ28" s="19"/>
      <c r="PYK28" s="19"/>
      <c r="PYL28" s="19"/>
      <c r="PYM28" s="19"/>
      <c r="PYN28" s="19"/>
      <c r="PYO28" s="19"/>
      <c r="PYP28" s="19"/>
      <c r="PYQ28" s="19"/>
      <c r="PYR28" s="19"/>
      <c r="PYS28" s="19"/>
      <c r="PYT28" s="19"/>
      <c r="PYU28" s="19"/>
      <c r="PYV28" s="19"/>
      <c r="PYW28" s="19"/>
      <c r="PYX28" s="19"/>
      <c r="PYY28" s="19"/>
      <c r="PYZ28" s="19"/>
      <c r="PZA28" s="19"/>
      <c r="PZB28" s="19"/>
      <c r="PZC28" s="19"/>
      <c r="PZD28" s="19"/>
      <c r="PZE28" s="19"/>
      <c r="PZF28" s="19"/>
      <c r="PZG28" s="19"/>
      <c r="PZH28" s="19"/>
      <c r="PZI28" s="19"/>
      <c r="PZJ28" s="19"/>
      <c r="PZK28" s="19"/>
      <c r="PZL28" s="19"/>
      <c r="PZM28" s="19"/>
      <c r="PZN28" s="19"/>
      <c r="PZO28" s="19"/>
      <c r="PZP28" s="19"/>
      <c r="PZQ28" s="19"/>
      <c r="PZR28" s="19"/>
      <c r="PZS28" s="19"/>
      <c r="PZT28" s="19"/>
      <c r="PZU28" s="19"/>
      <c r="PZV28" s="19"/>
      <c r="PZW28" s="19"/>
      <c r="PZX28" s="19"/>
      <c r="PZY28" s="19"/>
      <c r="PZZ28" s="19"/>
      <c r="QAA28" s="19"/>
      <c r="QAB28" s="19"/>
      <c r="QAC28" s="19"/>
      <c r="QAD28" s="19"/>
      <c r="QAE28" s="19"/>
      <c r="QAF28" s="19"/>
      <c r="QAG28" s="19"/>
      <c r="QAH28" s="19"/>
      <c r="QAI28" s="19"/>
      <c r="QAJ28" s="19"/>
      <c r="QAK28" s="19"/>
      <c r="QAL28" s="19"/>
      <c r="QAM28" s="19"/>
      <c r="QAN28" s="19"/>
      <c r="QAO28" s="19"/>
      <c r="QAP28" s="19"/>
      <c r="QAQ28" s="19"/>
      <c r="QAR28" s="19"/>
      <c r="QAS28" s="19"/>
      <c r="QAT28" s="19"/>
      <c r="QAU28" s="19"/>
      <c r="QAV28" s="19"/>
      <c r="QAW28" s="19"/>
      <c r="QAX28" s="19"/>
      <c r="QAY28" s="19"/>
      <c r="QAZ28" s="19"/>
      <c r="QBA28" s="19"/>
      <c r="QBB28" s="19"/>
      <c r="QBC28" s="19"/>
      <c r="QBD28" s="19"/>
      <c r="QBE28" s="19"/>
      <c r="QBF28" s="19"/>
      <c r="QBG28" s="19"/>
      <c r="QBH28" s="19"/>
      <c r="QBI28" s="19"/>
      <c r="QBJ28" s="19"/>
      <c r="QBK28" s="19"/>
      <c r="QBL28" s="19"/>
      <c r="QBM28" s="19"/>
      <c r="QBN28" s="19"/>
      <c r="QBO28" s="19"/>
      <c r="QBP28" s="19"/>
      <c r="QBQ28" s="19"/>
      <c r="QBR28" s="19"/>
      <c r="QBS28" s="19"/>
      <c r="QBT28" s="19"/>
      <c r="QBU28" s="19"/>
      <c r="QBV28" s="19"/>
      <c r="QBW28" s="19"/>
      <c r="QBX28" s="19"/>
      <c r="QBY28" s="19"/>
      <c r="QBZ28" s="19"/>
      <c r="QCA28" s="19"/>
      <c r="QCB28" s="19"/>
      <c r="QCC28" s="19"/>
      <c r="QCD28" s="19"/>
      <c r="QCE28" s="19"/>
      <c r="QCF28" s="19"/>
      <c r="QCG28" s="19"/>
      <c r="QCH28" s="19"/>
      <c r="QCI28" s="19"/>
      <c r="QCJ28" s="19"/>
      <c r="QCK28" s="19"/>
      <c r="QCL28" s="19"/>
      <c r="QCM28" s="19"/>
      <c r="QCN28" s="19"/>
      <c r="QCO28" s="19"/>
      <c r="QCP28" s="19"/>
      <c r="QCQ28" s="19"/>
      <c r="QCR28" s="19"/>
      <c r="QCS28" s="19"/>
      <c r="QCT28" s="19"/>
      <c r="QCU28" s="19"/>
      <c r="QCV28" s="19"/>
      <c r="QCW28" s="19"/>
      <c r="QCX28" s="19"/>
      <c r="QCY28" s="19"/>
      <c r="QCZ28" s="19"/>
      <c r="QDA28" s="19"/>
      <c r="QDB28" s="19"/>
      <c r="QDC28" s="19"/>
      <c r="QDD28" s="19"/>
      <c r="QDE28" s="19"/>
      <c r="QDF28" s="19"/>
      <c r="QDG28" s="19"/>
      <c r="QDH28" s="19"/>
      <c r="QDI28" s="19"/>
      <c r="QDJ28" s="19"/>
      <c r="QDK28" s="19"/>
      <c r="QDL28" s="19"/>
      <c r="QDM28" s="19"/>
      <c r="QDN28" s="19"/>
      <c r="QDO28" s="19"/>
      <c r="QDP28" s="19"/>
      <c r="QDQ28" s="19"/>
      <c r="QDR28" s="19"/>
      <c r="QDS28" s="19"/>
      <c r="QDT28" s="19"/>
      <c r="QDU28" s="19"/>
      <c r="QDV28" s="19"/>
      <c r="QDW28" s="19"/>
      <c r="QDX28" s="19"/>
      <c r="QDY28" s="19"/>
      <c r="QDZ28" s="19"/>
      <c r="QEA28" s="19"/>
      <c r="QEB28" s="19"/>
      <c r="QEC28" s="19"/>
      <c r="QED28" s="19"/>
      <c r="QEE28" s="19"/>
      <c r="QEF28" s="19"/>
      <c r="QEG28" s="19"/>
      <c r="QEH28" s="19"/>
      <c r="QEI28" s="19"/>
      <c r="QEJ28" s="19"/>
      <c r="QEK28" s="19"/>
      <c r="QEL28" s="19"/>
      <c r="QEM28" s="19"/>
      <c r="QEN28" s="19"/>
      <c r="QEO28" s="19"/>
      <c r="QEP28" s="19"/>
      <c r="QEQ28" s="19"/>
      <c r="QER28" s="19"/>
      <c r="QES28" s="19"/>
      <c r="QET28" s="19"/>
      <c r="QEU28" s="19"/>
      <c r="QEV28" s="19"/>
      <c r="QEW28" s="19"/>
      <c r="QEX28" s="19"/>
      <c r="QEY28" s="19"/>
      <c r="QEZ28" s="19"/>
      <c r="QFA28" s="19"/>
      <c r="QFB28" s="19"/>
      <c r="QFC28" s="19"/>
      <c r="QFD28" s="19"/>
      <c r="QFE28" s="19"/>
      <c r="QFF28" s="19"/>
      <c r="QFG28" s="19"/>
      <c r="QFH28" s="19"/>
      <c r="QFI28" s="19"/>
      <c r="QFJ28" s="19"/>
      <c r="QFK28" s="19"/>
      <c r="QFL28" s="19"/>
      <c r="QFM28" s="19"/>
      <c r="QFN28" s="19"/>
      <c r="QFO28" s="19"/>
      <c r="QFP28" s="19"/>
      <c r="QFQ28" s="19"/>
      <c r="QFR28" s="19"/>
      <c r="QFS28" s="19"/>
      <c r="QFT28" s="19"/>
      <c r="QFU28" s="19"/>
      <c r="QFV28" s="19"/>
      <c r="QFW28" s="19"/>
      <c r="QFX28" s="19"/>
      <c r="QFY28" s="19"/>
      <c r="QFZ28" s="19"/>
      <c r="QGA28" s="19"/>
      <c r="QGB28" s="19"/>
      <c r="QGC28" s="19"/>
      <c r="QGD28" s="19"/>
      <c r="QGE28" s="19"/>
      <c r="QGF28" s="19"/>
      <c r="QGG28" s="19"/>
      <c r="QGH28" s="19"/>
      <c r="QGI28" s="19"/>
      <c r="QGJ28" s="19"/>
      <c r="QGK28" s="19"/>
      <c r="QGL28" s="19"/>
      <c r="QGM28" s="19"/>
      <c r="QGN28" s="19"/>
      <c r="QGO28" s="19"/>
      <c r="QGP28" s="19"/>
      <c r="QGQ28" s="19"/>
      <c r="QGR28" s="19"/>
      <c r="QGS28" s="19"/>
      <c r="QGT28" s="19"/>
      <c r="QGU28" s="19"/>
      <c r="QGV28" s="19"/>
      <c r="QGW28" s="19"/>
      <c r="QGX28" s="19"/>
      <c r="QGY28" s="19"/>
      <c r="QGZ28" s="19"/>
      <c r="QHA28" s="19"/>
      <c r="QHB28" s="19"/>
      <c r="QHC28" s="19"/>
      <c r="QHD28" s="19"/>
      <c r="QHE28" s="19"/>
      <c r="QHF28" s="19"/>
      <c r="QHG28" s="19"/>
      <c r="QHH28" s="19"/>
      <c r="QHI28" s="19"/>
      <c r="QHJ28" s="19"/>
      <c r="QHK28" s="19"/>
      <c r="QHL28" s="19"/>
      <c r="QHM28" s="19"/>
      <c r="QHN28" s="19"/>
      <c r="QHO28" s="19"/>
      <c r="QHP28" s="19"/>
      <c r="QHQ28" s="19"/>
      <c r="QHR28" s="19"/>
      <c r="QHS28" s="19"/>
      <c r="QHT28" s="19"/>
      <c r="QHU28" s="19"/>
      <c r="QHV28" s="19"/>
      <c r="QHW28" s="19"/>
      <c r="QHX28" s="19"/>
      <c r="QHY28" s="19"/>
      <c r="QHZ28" s="19"/>
      <c r="QIA28" s="19"/>
      <c r="QIB28" s="19"/>
      <c r="QIC28" s="19"/>
      <c r="QID28" s="19"/>
      <c r="QIE28" s="19"/>
      <c r="QIF28" s="19"/>
      <c r="QIG28" s="19"/>
      <c r="QIH28" s="19"/>
      <c r="QII28" s="19"/>
      <c r="QIJ28" s="19"/>
      <c r="QIK28" s="19"/>
      <c r="QIL28" s="19"/>
      <c r="QIM28" s="19"/>
      <c r="QIN28" s="19"/>
      <c r="QIO28" s="19"/>
      <c r="QIP28" s="19"/>
      <c r="QIQ28" s="19"/>
      <c r="QIR28" s="19"/>
      <c r="QIS28" s="19"/>
      <c r="QIT28" s="19"/>
      <c r="QIU28" s="19"/>
      <c r="QIV28" s="19"/>
      <c r="QIW28" s="19"/>
      <c r="QIX28" s="19"/>
      <c r="QIY28" s="19"/>
      <c r="QIZ28" s="19"/>
      <c r="QJA28" s="19"/>
      <c r="QJB28" s="19"/>
      <c r="QJC28" s="19"/>
      <c r="QJD28" s="19"/>
      <c r="QJE28" s="19"/>
      <c r="QJF28" s="19"/>
      <c r="QJG28" s="19"/>
      <c r="QJH28" s="19"/>
      <c r="QJI28" s="19"/>
      <c r="QJJ28" s="19"/>
      <c r="QJK28" s="19"/>
      <c r="QJL28" s="19"/>
      <c r="QJM28" s="19"/>
      <c r="QJN28" s="19"/>
      <c r="QJO28" s="19"/>
      <c r="QJP28" s="19"/>
      <c r="QJQ28" s="19"/>
      <c r="QJR28" s="19"/>
      <c r="QJS28" s="19"/>
      <c r="QJT28" s="19"/>
      <c r="QJU28" s="19"/>
      <c r="QJV28" s="19"/>
      <c r="QJW28" s="19"/>
      <c r="QJX28" s="19"/>
      <c r="QJY28" s="19"/>
      <c r="QJZ28" s="19"/>
      <c r="QKA28" s="19"/>
      <c r="QKB28" s="19"/>
      <c r="QKC28" s="19"/>
      <c r="QKD28" s="19"/>
      <c r="QKE28" s="19"/>
      <c r="QKF28" s="19"/>
      <c r="QKG28" s="19"/>
      <c r="QKH28" s="19"/>
      <c r="QKI28" s="19"/>
      <c r="QKJ28" s="19"/>
      <c r="QKK28" s="19"/>
      <c r="QKL28" s="19"/>
      <c r="QKM28" s="19"/>
      <c r="QKN28" s="19"/>
      <c r="QKO28" s="19"/>
      <c r="QKP28" s="19"/>
      <c r="QKQ28" s="19"/>
      <c r="QKR28" s="19"/>
      <c r="QKS28" s="19"/>
      <c r="QKT28" s="19"/>
      <c r="QKU28" s="19"/>
      <c r="QKV28" s="19"/>
      <c r="QKW28" s="19"/>
      <c r="QKX28" s="19"/>
      <c r="QKY28" s="19"/>
      <c r="QKZ28" s="19"/>
      <c r="QLA28" s="19"/>
      <c r="QLB28" s="19"/>
      <c r="QLC28" s="19"/>
      <c r="QLD28" s="19"/>
      <c r="QLE28" s="19"/>
      <c r="QLF28" s="19"/>
      <c r="QLG28" s="19"/>
      <c r="QLH28" s="19"/>
      <c r="QLI28" s="19"/>
      <c r="QLJ28" s="19"/>
      <c r="QLK28" s="19"/>
      <c r="QLL28" s="19"/>
      <c r="QLM28" s="19"/>
      <c r="QLN28" s="19"/>
      <c r="QLO28" s="19"/>
      <c r="QLP28" s="19"/>
      <c r="QLQ28" s="19"/>
      <c r="QLR28" s="19"/>
      <c r="QLS28" s="19"/>
      <c r="QLT28" s="19"/>
      <c r="QLU28" s="19"/>
      <c r="QLV28" s="19"/>
      <c r="QLW28" s="19"/>
      <c r="QLX28" s="19"/>
      <c r="QLY28" s="19"/>
      <c r="QLZ28" s="19"/>
      <c r="QMA28" s="19"/>
      <c r="QMB28" s="19"/>
      <c r="QMC28" s="19"/>
      <c r="QMD28" s="19"/>
      <c r="QME28" s="19"/>
      <c r="QMF28" s="19"/>
      <c r="QMG28" s="19"/>
      <c r="QMH28" s="19"/>
      <c r="QMI28" s="19"/>
      <c r="QMJ28" s="19"/>
      <c r="QMK28" s="19"/>
      <c r="QML28" s="19"/>
      <c r="QMM28" s="19"/>
      <c r="QMN28" s="19"/>
      <c r="QMO28" s="19"/>
      <c r="QMP28" s="19"/>
      <c r="QMQ28" s="19"/>
      <c r="QMR28" s="19"/>
      <c r="QMS28" s="19"/>
      <c r="QMT28" s="19"/>
      <c r="QMU28" s="19"/>
      <c r="QMV28" s="19"/>
      <c r="QMW28" s="19"/>
      <c r="QMX28" s="19"/>
      <c r="QMY28" s="19"/>
      <c r="QMZ28" s="19"/>
      <c r="QNA28" s="19"/>
      <c r="QNB28" s="19"/>
      <c r="QNC28" s="19"/>
      <c r="QND28" s="19"/>
      <c r="QNE28" s="19"/>
      <c r="QNF28" s="19"/>
      <c r="QNG28" s="19"/>
      <c r="QNH28" s="19"/>
      <c r="QNI28" s="19"/>
      <c r="QNJ28" s="19"/>
      <c r="QNK28" s="19"/>
      <c r="QNL28" s="19"/>
      <c r="QNM28" s="19"/>
      <c r="QNN28" s="19"/>
      <c r="QNO28" s="19"/>
      <c r="QNP28" s="19"/>
      <c r="QNQ28" s="19"/>
      <c r="QNR28" s="19"/>
      <c r="QNS28" s="19"/>
      <c r="QNT28" s="19"/>
      <c r="QNU28" s="19"/>
      <c r="QNV28" s="19"/>
      <c r="QNW28" s="19"/>
      <c r="QNX28" s="19"/>
      <c r="QNY28" s="19"/>
      <c r="QNZ28" s="19"/>
      <c r="QOA28" s="19"/>
      <c r="QOB28" s="19"/>
      <c r="QOC28" s="19"/>
      <c r="QOD28" s="19"/>
      <c r="QOE28" s="19"/>
      <c r="QOF28" s="19"/>
      <c r="QOG28" s="19"/>
      <c r="QOH28" s="19"/>
      <c r="QOI28" s="19"/>
      <c r="QOJ28" s="19"/>
      <c r="QOK28" s="19"/>
      <c r="QOL28" s="19"/>
      <c r="QOM28" s="19"/>
      <c r="QON28" s="19"/>
      <c r="QOO28" s="19"/>
      <c r="QOP28" s="19"/>
      <c r="QOQ28" s="19"/>
      <c r="QOR28" s="19"/>
      <c r="QOS28" s="19"/>
      <c r="QOT28" s="19"/>
      <c r="QOU28" s="19"/>
      <c r="QOV28" s="19"/>
      <c r="QOW28" s="19"/>
      <c r="QOX28" s="19"/>
      <c r="QOY28" s="19"/>
      <c r="QOZ28" s="19"/>
      <c r="QPA28" s="19"/>
      <c r="QPB28" s="19"/>
      <c r="QPC28" s="19"/>
      <c r="QPD28" s="19"/>
      <c r="QPE28" s="19"/>
      <c r="QPF28" s="19"/>
      <c r="QPG28" s="19"/>
      <c r="QPH28" s="19"/>
      <c r="QPI28" s="19"/>
      <c r="QPJ28" s="19"/>
      <c r="QPK28" s="19"/>
      <c r="QPL28" s="19"/>
      <c r="QPM28" s="19"/>
      <c r="QPN28" s="19"/>
      <c r="QPO28" s="19"/>
      <c r="QPP28" s="19"/>
      <c r="QPQ28" s="19"/>
      <c r="QPR28" s="19"/>
      <c r="QPS28" s="19"/>
      <c r="QPT28" s="19"/>
      <c r="QPU28" s="19"/>
      <c r="QPV28" s="19"/>
      <c r="QPW28" s="19"/>
      <c r="QPX28" s="19"/>
      <c r="QPY28" s="19"/>
      <c r="QPZ28" s="19"/>
      <c r="QQA28" s="19"/>
      <c r="QQB28" s="19"/>
      <c r="QQC28" s="19"/>
      <c r="QQD28" s="19"/>
      <c r="QQE28" s="19"/>
      <c r="QQF28" s="19"/>
      <c r="QQG28" s="19"/>
      <c r="QQH28" s="19"/>
      <c r="QQI28" s="19"/>
      <c r="QQJ28" s="19"/>
      <c r="QQK28" s="19"/>
      <c r="QQL28" s="19"/>
      <c r="QQM28" s="19"/>
      <c r="QQN28" s="19"/>
      <c r="QQO28" s="19"/>
      <c r="QQP28" s="19"/>
      <c r="QQQ28" s="19"/>
      <c r="QQR28" s="19"/>
      <c r="QQS28" s="19"/>
      <c r="QQT28" s="19"/>
      <c r="QQU28" s="19"/>
      <c r="QQV28" s="19"/>
      <c r="QQW28" s="19"/>
      <c r="QQX28" s="19"/>
      <c r="QQY28" s="19"/>
      <c r="QQZ28" s="19"/>
      <c r="QRA28" s="19"/>
      <c r="QRB28" s="19"/>
      <c r="QRC28" s="19"/>
      <c r="QRD28" s="19"/>
      <c r="QRE28" s="19"/>
      <c r="QRF28" s="19"/>
      <c r="QRG28" s="19"/>
      <c r="QRH28" s="19"/>
      <c r="QRI28" s="19"/>
      <c r="QRJ28" s="19"/>
      <c r="QRK28" s="19"/>
      <c r="QRL28" s="19"/>
      <c r="QRM28" s="19"/>
      <c r="QRN28" s="19"/>
      <c r="QRO28" s="19"/>
      <c r="QRP28" s="19"/>
      <c r="QRQ28" s="19"/>
      <c r="QRR28" s="19"/>
      <c r="QRS28" s="19"/>
      <c r="QRT28" s="19"/>
      <c r="QRU28" s="19"/>
      <c r="QRV28" s="19"/>
      <c r="QRW28" s="19"/>
      <c r="QRX28" s="19"/>
      <c r="QRY28" s="19"/>
      <c r="QRZ28" s="19"/>
      <c r="QSA28" s="19"/>
      <c r="QSB28" s="19"/>
      <c r="QSC28" s="19"/>
      <c r="QSD28" s="19"/>
      <c r="QSE28" s="19"/>
      <c r="QSF28" s="19"/>
      <c r="QSG28" s="19"/>
      <c r="QSH28" s="19"/>
      <c r="QSI28" s="19"/>
      <c r="QSJ28" s="19"/>
      <c r="QSK28" s="19"/>
      <c r="QSL28" s="19"/>
      <c r="QSM28" s="19"/>
      <c r="QSN28" s="19"/>
      <c r="QSO28" s="19"/>
      <c r="QSP28" s="19"/>
      <c r="QSQ28" s="19"/>
      <c r="QSR28" s="19"/>
      <c r="QSS28" s="19"/>
      <c r="QST28" s="19"/>
      <c r="QSU28" s="19"/>
      <c r="QSV28" s="19"/>
      <c r="QSW28" s="19"/>
      <c r="QSX28" s="19"/>
      <c r="QSY28" s="19"/>
      <c r="QSZ28" s="19"/>
      <c r="QTA28" s="19"/>
      <c r="QTB28" s="19"/>
      <c r="QTC28" s="19"/>
      <c r="QTD28" s="19"/>
      <c r="QTE28" s="19"/>
      <c r="QTF28" s="19"/>
      <c r="QTG28" s="19"/>
      <c r="QTH28" s="19"/>
      <c r="QTI28" s="19"/>
      <c r="QTJ28" s="19"/>
      <c r="QTK28" s="19"/>
      <c r="QTL28" s="19"/>
      <c r="QTM28" s="19"/>
      <c r="QTN28" s="19"/>
      <c r="QTO28" s="19"/>
      <c r="QTP28" s="19"/>
      <c r="QTQ28" s="19"/>
      <c r="QTR28" s="19"/>
      <c r="QTS28" s="19"/>
      <c r="QTT28" s="19"/>
      <c r="QTU28" s="19"/>
      <c r="QTV28" s="19"/>
      <c r="QTW28" s="19"/>
      <c r="QTX28" s="19"/>
      <c r="QTY28" s="19"/>
      <c r="QTZ28" s="19"/>
      <c r="QUA28" s="19"/>
      <c r="QUB28" s="19"/>
      <c r="QUC28" s="19"/>
      <c r="QUD28" s="19"/>
      <c r="QUE28" s="19"/>
      <c r="QUF28" s="19"/>
      <c r="QUG28" s="19"/>
      <c r="QUH28" s="19"/>
      <c r="QUI28" s="19"/>
      <c r="QUJ28" s="19"/>
      <c r="QUK28" s="19"/>
      <c r="QUL28" s="19"/>
      <c r="QUM28" s="19"/>
      <c r="QUN28" s="19"/>
      <c r="QUO28" s="19"/>
      <c r="QUP28" s="19"/>
      <c r="QUQ28" s="19"/>
      <c r="QUR28" s="19"/>
      <c r="QUS28" s="19"/>
      <c r="QUT28" s="19"/>
      <c r="QUU28" s="19"/>
      <c r="QUV28" s="19"/>
      <c r="QUW28" s="19"/>
      <c r="QUX28" s="19"/>
      <c r="QUY28" s="19"/>
      <c r="QUZ28" s="19"/>
      <c r="QVA28" s="19"/>
      <c r="QVB28" s="19"/>
      <c r="QVC28" s="19"/>
      <c r="QVD28" s="19"/>
      <c r="QVE28" s="19"/>
      <c r="QVF28" s="19"/>
      <c r="QVG28" s="19"/>
      <c r="QVH28" s="19"/>
      <c r="QVI28" s="19"/>
      <c r="QVJ28" s="19"/>
      <c r="QVK28" s="19"/>
      <c r="QVL28" s="19"/>
      <c r="QVM28" s="19"/>
      <c r="QVN28" s="19"/>
      <c r="QVO28" s="19"/>
      <c r="QVP28" s="19"/>
      <c r="QVQ28" s="19"/>
      <c r="QVR28" s="19"/>
      <c r="QVS28" s="19"/>
      <c r="QVT28" s="19"/>
      <c r="QVU28" s="19"/>
      <c r="QVV28" s="19"/>
      <c r="QVW28" s="19"/>
      <c r="QVX28" s="19"/>
      <c r="QVY28" s="19"/>
      <c r="QVZ28" s="19"/>
      <c r="QWA28" s="19"/>
      <c r="QWB28" s="19"/>
      <c r="QWC28" s="19"/>
      <c r="QWD28" s="19"/>
      <c r="QWE28" s="19"/>
      <c r="QWF28" s="19"/>
      <c r="QWG28" s="19"/>
      <c r="QWH28" s="19"/>
      <c r="QWI28" s="19"/>
      <c r="QWJ28" s="19"/>
      <c r="QWK28" s="19"/>
      <c r="QWL28" s="19"/>
      <c r="QWM28" s="19"/>
      <c r="QWN28" s="19"/>
      <c r="QWO28" s="19"/>
      <c r="QWP28" s="19"/>
      <c r="QWQ28" s="19"/>
      <c r="QWR28" s="19"/>
      <c r="QWS28" s="19"/>
      <c r="QWT28" s="19"/>
      <c r="QWU28" s="19"/>
      <c r="QWV28" s="19"/>
      <c r="QWW28" s="19"/>
      <c r="QWX28" s="19"/>
      <c r="QWY28" s="19"/>
      <c r="QWZ28" s="19"/>
      <c r="QXA28" s="19"/>
      <c r="QXB28" s="19"/>
      <c r="QXC28" s="19"/>
      <c r="QXD28" s="19"/>
      <c r="QXE28" s="19"/>
      <c r="QXF28" s="19"/>
      <c r="QXG28" s="19"/>
      <c r="QXH28" s="19"/>
      <c r="QXI28" s="19"/>
      <c r="QXJ28" s="19"/>
      <c r="QXK28" s="19"/>
      <c r="QXL28" s="19"/>
      <c r="QXM28" s="19"/>
      <c r="QXN28" s="19"/>
      <c r="QXO28" s="19"/>
      <c r="QXP28" s="19"/>
      <c r="QXQ28" s="19"/>
      <c r="QXR28" s="19"/>
      <c r="QXS28" s="19"/>
      <c r="QXT28" s="19"/>
      <c r="QXU28" s="19"/>
      <c r="QXV28" s="19"/>
      <c r="QXW28" s="19"/>
      <c r="QXX28" s="19"/>
      <c r="QXY28" s="19"/>
      <c r="QXZ28" s="19"/>
      <c r="QYA28" s="19"/>
      <c r="QYB28" s="19"/>
      <c r="QYC28" s="19"/>
      <c r="QYD28" s="19"/>
      <c r="QYE28" s="19"/>
      <c r="QYF28" s="19"/>
      <c r="QYG28" s="19"/>
      <c r="QYH28" s="19"/>
      <c r="QYI28" s="19"/>
      <c r="QYJ28" s="19"/>
      <c r="QYK28" s="19"/>
      <c r="QYL28" s="19"/>
      <c r="QYM28" s="19"/>
      <c r="QYN28" s="19"/>
      <c r="QYO28" s="19"/>
      <c r="QYP28" s="19"/>
      <c r="QYQ28" s="19"/>
      <c r="QYR28" s="19"/>
      <c r="QYS28" s="19"/>
      <c r="QYT28" s="19"/>
      <c r="QYU28" s="19"/>
      <c r="QYV28" s="19"/>
      <c r="QYW28" s="19"/>
      <c r="QYX28" s="19"/>
      <c r="QYY28" s="19"/>
      <c r="QYZ28" s="19"/>
      <c r="QZA28" s="19"/>
      <c r="QZB28" s="19"/>
      <c r="QZC28" s="19"/>
      <c r="QZD28" s="19"/>
      <c r="QZE28" s="19"/>
      <c r="QZF28" s="19"/>
      <c r="QZG28" s="19"/>
      <c r="QZH28" s="19"/>
      <c r="QZI28" s="19"/>
      <c r="QZJ28" s="19"/>
      <c r="QZK28" s="19"/>
      <c r="QZL28" s="19"/>
      <c r="QZM28" s="19"/>
      <c r="QZN28" s="19"/>
      <c r="QZO28" s="19"/>
      <c r="QZP28" s="19"/>
      <c r="QZQ28" s="19"/>
      <c r="QZR28" s="19"/>
      <c r="QZS28" s="19"/>
      <c r="QZT28" s="19"/>
      <c r="QZU28" s="19"/>
      <c r="QZV28" s="19"/>
      <c r="QZW28" s="19"/>
      <c r="QZX28" s="19"/>
      <c r="QZY28" s="19"/>
      <c r="QZZ28" s="19"/>
      <c r="RAA28" s="19"/>
      <c r="RAB28" s="19"/>
      <c r="RAC28" s="19"/>
      <c r="RAD28" s="19"/>
      <c r="RAE28" s="19"/>
      <c r="RAF28" s="19"/>
      <c r="RAG28" s="19"/>
      <c r="RAH28" s="19"/>
      <c r="RAI28" s="19"/>
      <c r="RAJ28" s="19"/>
      <c r="RAK28" s="19"/>
      <c r="RAL28" s="19"/>
      <c r="RAM28" s="19"/>
      <c r="RAN28" s="19"/>
      <c r="RAO28" s="19"/>
      <c r="RAP28" s="19"/>
      <c r="RAQ28" s="19"/>
      <c r="RAR28" s="19"/>
      <c r="RAS28" s="19"/>
      <c r="RAT28" s="19"/>
      <c r="RAU28" s="19"/>
      <c r="RAV28" s="19"/>
      <c r="RAW28" s="19"/>
      <c r="RAX28" s="19"/>
      <c r="RAY28" s="19"/>
      <c r="RAZ28" s="19"/>
      <c r="RBA28" s="19"/>
      <c r="RBB28" s="19"/>
      <c r="RBC28" s="19"/>
      <c r="RBD28" s="19"/>
      <c r="RBE28" s="19"/>
      <c r="RBF28" s="19"/>
      <c r="RBG28" s="19"/>
      <c r="RBH28" s="19"/>
      <c r="RBI28" s="19"/>
      <c r="RBJ28" s="19"/>
      <c r="RBK28" s="19"/>
      <c r="RBL28" s="19"/>
      <c r="RBM28" s="19"/>
      <c r="RBN28" s="19"/>
      <c r="RBO28" s="19"/>
      <c r="RBP28" s="19"/>
      <c r="RBQ28" s="19"/>
      <c r="RBR28" s="19"/>
      <c r="RBS28" s="19"/>
      <c r="RBT28" s="19"/>
      <c r="RBU28" s="19"/>
      <c r="RBV28" s="19"/>
      <c r="RBW28" s="19"/>
      <c r="RBX28" s="19"/>
      <c r="RBY28" s="19"/>
      <c r="RBZ28" s="19"/>
      <c r="RCA28" s="19"/>
      <c r="RCB28" s="19"/>
      <c r="RCC28" s="19"/>
      <c r="RCD28" s="19"/>
      <c r="RCE28" s="19"/>
      <c r="RCF28" s="19"/>
      <c r="RCG28" s="19"/>
      <c r="RCH28" s="19"/>
      <c r="RCI28" s="19"/>
      <c r="RCJ28" s="19"/>
      <c r="RCK28" s="19"/>
      <c r="RCL28" s="19"/>
      <c r="RCM28" s="19"/>
      <c r="RCN28" s="19"/>
      <c r="RCO28" s="19"/>
      <c r="RCP28" s="19"/>
      <c r="RCQ28" s="19"/>
      <c r="RCR28" s="19"/>
      <c r="RCS28" s="19"/>
      <c r="RCT28" s="19"/>
      <c r="RCU28" s="19"/>
      <c r="RCV28" s="19"/>
      <c r="RCW28" s="19"/>
      <c r="RCX28" s="19"/>
      <c r="RCY28" s="19"/>
      <c r="RCZ28" s="19"/>
      <c r="RDA28" s="19"/>
      <c r="RDB28" s="19"/>
      <c r="RDC28" s="19"/>
      <c r="RDD28" s="19"/>
      <c r="RDE28" s="19"/>
      <c r="RDF28" s="19"/>
      <c r="RDG28" s="19"/>
      <c r="RDH28" s="19"/>
      <c r="RDI28" s="19"/>
      <c r="RDJ28" s="19"/>
      <c r="RDK28" s="19"/>
      <c r="RDL28" s="19"/>
      <c r="RDM28" s="19"/>
      <c r="RDN28" s="19"/>
      <c r="RDO28" s="19"/>
      <c r="RDP28" s="19"/>
      <c r="RDQ28" s="19"/>
      <c r="RDR28" s="19"/>
      <c r="RDS28" s="19"/>
      <c r="RDT28" s="19"/>
      <c r="RDU28" s="19"/>
      <c r="RDV28" s="19"/>
      <c r="RDW28" s="19"/>
      <c r="RDX28" s="19"/>
      <c r="RDY28" s="19"/>
      <c r="RDZ28" s="19"/>
      <c r="REA28" s="19"/>
      <c r="REB28" s="19"/>
      <c r="REC28" s="19"/>
      <c r="RED28" s="19"/>
      <c r="REE28" s="19"/>
      <c r="REF28" s="19"/>
      <c r="REG28" s="19"/>
      <c r="REH28" s="19"/>
      <c r="REI28" s="19"/>
      <c r="REJ28" s="19"/>
      <c r="REK28" s="19"/>
      <c r="REL28" s="19"/>
      <c r="REM28" s="19"/>
      <c r="REN28" s="19"/>
      <c r="REO28" s="19"/>
      <c r="REP28" s="19"/>
      <c r="REQ28" s="19"/>
      <c r="RER28" s="19"/>
      <c r="RES28" s="19"/>
      <c r="RET28" s="19"/>
      <c r="REU28" s="19"/>
      <c r="REV28" s="19"/>
      <c r="REW28" s="19"/>
      <c r="REX28" s="19"/>
      <c r="REY28" s="19"/>
      <c r="REZ28" s="19"/>
      <c r="RFA28" s="19"/>
      <c r="RFB28" s="19"/>
      <c r="RFC28" s="19"/>
      <c r="RFD28" s="19"/>
      <c r="RFE28" s="19"/>
      <c r="RFF28" s="19"/>
      <c r="RFG28" s="19"/>
      <c r="RFH28" s="19"/>
      <c r="RFI28" s="19"/>
      <c r="RFJ28" s="19"/>
      <c r="RFK28" s="19"/>
      <c r="RFL28" s="19"/>
      <c r="RFM28" s="19"/>
      <c r="RFN28" s="19"/>
      <c r="RFO28" s="19"/>
      <c r="RFP28" s="19"/>
      <c r="RFQ28" s="19"/>
      <c r="RFR28" s="19"/>
      <c r="RFS28" s="19"/>
      <c r="RFT28" s="19"/>
      <c r="RFU28" s="19"/>
      <c r="RFV28" s="19"/>
      <c r="RFW28" s="19"/>
      <c r="RFX28" s="19"/>
      <c r="RFY28" s="19"/>
      <c r="RFZ28" s="19"/>
      <c r="RGA28" s="19"/>
      <c r="RGB28" s="19"/>
      <c r="RGC28" s="19"/>
      <c r="RGD28" s="19"/>
      <c r="RGE28" s="19"/>
      <c r="RGF28" s="19"/>
      <c r="RGG28" s="19"/>
      <c r="RGH28" s="19"/>
      <c r="RGI28" s="19"/>
      <c r="RGJ28" s="19"/>
      <c r="RGK28" s="19"/>
      <c r="RGL28" s="19"/>
      <c r="RGM28" s="19"/>
      <c r="RGN28" s="19"/>
      <c r="RGO28" s="19"/>
      <c r="RGP28" s="19"/>
      <c r="RGQ28" s="19"/>
      <c r="RGR28" s="19"/>
      <c r="RGS28" s="19"/>
      <c r="RGT28" s="19"/>
      <c r="RGU28" s="19"/>
      <c r="RGV28" s="19"/>
      <c r="RGW28" s="19"/>
      <c r="RGX28" s="19"/>
      <c r="RGY28" s="19"/>
      <c r="RGZ28" s="19"/>
      <c r="RHA28" s="19"/>
      <c r="RHB28" s="19"/>
      <c r="RHC28" s="19"/>
      <c r="RHD28" s="19"/>
      <c r="RHE28" s="19"/>
      <c r="RHF28" s="19"/>
      <c r="RHG28" s="19"/>
      <c r="RHH28" s="19"/>
      <c r="RHI28" s="19"/>
      <c r="RHJ28" s="19"/>
      <c r="RHK28" s="19"/>
      <c r="RHL28" s="19"/>
      <c r="RHM28" s="19"/>
      <c r="RHN28" s="19"/>
      <c r="RHO28" s="19"/>
      <c r="RHP28" s="19"/>
      <c r="RHQ28" s="19"/>
      <c r="RHR28" s="19"/>
      <c r="RHS28" s="19"/>
      <c r="RHT28" s="19"/>
      <c r="RHU28" s="19"/>
      <c r="RHV28" s="19"/>
      <c r="RHW28" s="19"/>
      <c r="RHX28" s="19"/>
      <c r="RHY28" s="19"/>
      <c r="RHZ28" s="19"/>
      <c r="RIA28" s="19"/>
      <c r="RIB28" s="19"/>
      <c r="RIC28" s="19"/>
      <c r="RID28" s="19"/>
      <c r="RIE28" s="19"/>
      <c r="RIF28" s="19"/>
      <c r="RIG28" s="19"/>
      <c r="RIH28" s="19"/>
      <c r="RII28" s="19"/>
      <c r="RIJ28" s="19"/>
      <c r="RIK28" s="19"/>
      <c r="RIL28" s="19"/>
      <c r="RIM28" s="19"/>
      <c r="RIN28" s="19"/>
      <c r="RIO28" s="19"/>
      <c r="RIP28" s="19"/>
      <c r="RIQ28" s="19"/>
      <c r="RIR28" s="19"/>
      <c r="RIS28" s="19"/>
      <c r="RIT28" s="19"/>
      <c r="RIU28" s="19"/>
      <c r="RIV28" s="19"/>
      <c r="RIW28" s="19"/>
      <c r="RIX28" s="19"/>
      <c r="RIY28" s="19"/>
      <c r="RIZ28" s="19"/>
      <c r="RJA28" s="19"/>
      <c r="RJB28" s="19"/>
      <c r="RJC28" s="19"/>
      <c r="RJD28" s="19"/>
      <c r="RJE28" s="19"/>
      <c r="RJF28" s="19"/>
      <c r="RJG28" s="19"/>
      <c r="RJH28" s="19"/>
      <c r="RJI28" s="19"/>
      <c r="RJJ28" s="19"/>
      <c r="RJK28" s="19"/>
      <c r="RJL28" s="19"/>
      <c r="RJM28" s="19"/>
      <c r="RJN28" s="19"/>
      <c r="RJO28" s="19"/>
      <c r="RJP28" s="19"/>
      <c r="RJQ28" s="19"/>
      <c r="RJR28" s="19"/>
      <c r="RJS28" s="19"/>
      <c r="RJT28" s="19"/>
      <c r="RJU28" s="19"/>
      <c r="RJV28" s="19"/>
      <c r="RJW28" s="19"/>
      <c r="RJX28" s="19"/>
      <c r="RJY28" s="19"/>
      <c r="RJZ28" s="19"/>
      <c r="RKA28" s="19"/>
      <c r="RKB28" s="19"/>
      <c r="RKC28" s="19"/>
      <c r="RKD28" s="19"/>
      <c r="RKE28" s="19"/>
      <c r="RKF28" s="19"/>
      <c r="RKG28" s="19"/>
      <c r="RKH28" s="19"/>
      <c r="RKI28" s="19"/>
      <c r="RKJ28" s="19"/>
      <c r="RKK28" s="19"/>
      <c r="RKL28" s="19"/>
      <c r="RKM28" s="19"/>
      <c r="RKN28" s="19"/>
      <c r="RKO28" s="19"/>
      <c r="RKP28" s="19"/>
      <c r="RKQ28" s="19"/>
      <c r="RKR28" s="19"/>
      <c r="RKS28" s="19"/>
      <c r="RKT28" s="19"/>
      <c r="RKU28" s="19"/>
      <c r="RKV28" s="19"/>
      <c r="RKW28" s="19"/>
      <c r="RKX28" s="19"/>
      <c r="RKY28" s="19"/>
      <c r="RKZ28" s="19"/>
      <c r="RLA28" s="19"/>
      <c r="RLB28" s="19"/>
      <c r="RLC28" s="19"/>
      <c r="RLD28" s="19"/>
      <c r="RLE28" s="19"/>
      <c r="RLF28" s="19"/>
      <c r="RLG28" s="19"/>
      <c r="RLH28" s="19"/>
      <c r="RLI28" s="19"/>
      <c r="RLJ28" s="19"/>
      <c r="RLK28" s="19"/>
      <c r="RLL28" s="19"/>
      <c r="RLM28" s="19"/>
      <c r="RLN28" s="19"/>
      <c r="RLO28" s="19"/>
      <c r="RLP28" s="19"/>
      <c r="RLQ28" s="19"/>
      <c r="RLR28" s="19"/>
      <c r="RLS28" s="19"/>
      <c r="RLT28" s="19"/>
      <c r="RLU28" s="19"/>
      <c r="RLV28" s="19"/>
      <c r="RLW28" s="19"/>
      <c r="RLX28" s="19"/>
      <c r="RLY28" s="19"/>
      <c r="RLZ28" s="19"/>
      <c r="RMA28" s="19"/>
      <c r="RMB28" s="19"/>
      <c r="RMC28" s="19"/>
      <c r="RMD28" s="19"/>
      <c r="RME28" s="19"/>
      <c r="RMF28" s="19"/>
      <c r="RMG28" s="19"/>
      <c r="RMH28" s="19"/>
      <c r="RMI28" s="19"/>
      <c r="RMJ28" s="19"/>
      <c r="RMK28" s="19"/>
      <c r="RML28" s="19"/>
      <c r="RMM28" s="19"/>
      <c r="RMN28" s="19"/>
      <c r="RMO28" s="19"/>
      <c r="RMP28" s="19"/>
      <c r="RMQ28" s="19"/>
      <c r="RMR28" s="19"/>
      <c r="RMS28" s="19"/>
      <c r="RMT28" s="19"/>
      <c r="RMU28" s="19"/>
      <c r="RMV28" s="19"/>
      <c r="RMW28" s="19"/>
      <c r="RMX28" s="19"/>
      <c r="RMY28" s="19"/>
      <c r="RMZ28" s="19"/>
      <c r="RNA28" s="19"/>
      <c r="RNB28" s="19"/>
      <c r="RNC28" s="19"/>
      <c r="RND28" s="19"/>
      <c r="RNE28" s="19"/>
      <c r="RNF28" s="19"/>
      <c r="RNG28" s="19"/>
      <c r="RNH28" s="19"/>
      <c r="RNI28" s="19"/>
      <c r="RNJ28" s="19"/>
      <c r="RNK28" s="19"/>
      <c r="RNL28" s="19"/>
      <c r="RNM28" s="19"/>
      <c r="RNN28" s="19"/>
      <c r="RNO28" s="19"/>
      <c r="RNP28" s="19"/>
      <c r="RNQ28" s="19"/>
      <c r="RNR28" s="19"/>
      <c r="RNS28" s="19"/>
      <c r="RNT28" s="19"/>
      <c r="RNU28" s="19"/>
      <c r="RNV28" s="19"/>
      <c r="RNW28" s="19"/>
      <c r="RNX28" s="19"/>
      <c r="RNY28" s="19"/>
      <c r="RNZ28" s="19"/>
      <c r="ROA28" s="19"/>
      <c r="ROB28" s="19"/>
      <c r="ROC28" s="19"/>
      <c r="ROD28" s="19"/>
      <c r="ROE28" s="19"/>
      <c r="ROF28" s="19"/>
      <c r="ROG28" s="19"/>
      <c r="ROH28" s="19"/>
      <c r="ROI28" s="19"/>
      <c r="ROJ28" s="19"/>
      <c r="ROK28" s="19"/>
      <c r="ROL28" s="19"/>
      <c r="ROM28" s="19"/>
      <c r="RON28" s="19"/>
      <c r="ROO28" s="19"/>
      <c r="ROP28" s="19"/>
      <c r="ROQ28" s="19"/>
      <c r="ROR28" s="19"/>
      <c r="ROS28" s="19"/>
      <c r="ROT28" s="19"/>
      <c r="ROU28" s="19"/>
      <c r="ROV28" s="19"/>
      <c r="ROW28" s="19"/>
      <c r="ROX28" s="19"/>
      <c r="ROY28" s="19"/>
      <c r="ROZ28" s="19"/>
      <c r="RPA28" s="19"/>
      <c r="RPB28" s="19"/>
      <c r="RPC28" s="19"/>
      <c r="RPD28" s="19"/>
      <c r="RPE28" s="19"/>
      <c r="RPF28" s="19"/>
      <c r="RPG28" s="19"/>
      <c r="RPH28" s="19"/>
      <c r="RPI28" s="19"/>
      <c r="RPJ28" s="19"/>
      <c r="RPK28" s="19"/>
      <c r="RPL28" s="19"/>
      <c r="RPM28" s="19"/>
      <c r="RPN28" s="19"/>
      <c r="RPO28" s="19"/>
      <c r="RPP28" s="19"/>
      <c r="RPQ28" s="19"/>
      <c r="RPR28" s="19"/>
      <c r="RPS28" s="19"/>
      <c r="RPT28" s="19"/>
      <c r="RPU28" s="19"/>
      <c r="RPV28" s="19"/>
      <c r="RPW28" s="19"/>
      <c r="RPX28" s="19"/>
      <c r="RPY28" s="19"/>
      <c r="RPZ28" s="19"/>
      <c r="RQA28" s="19"/>
      <c r="RQB28" s="19"/>
      <c r="RQC28" s="19"/>
      <c r="RQD28" s="19"/>
      <c r="RQE28" s="19"/>
      <c r="RQF28" s="19"/>
      <c r="RQG28" s="19"/>
      <c r="RQH28" s="19"/>
      <c r="RQI28" s="19"/>
      <c r="RQJ28" s="19"/>
      <c r="RQK28" s="19"/>
      <c r="RQL28" s="19"/>
      <c r="RQM28" s="19"/>
      <c r="RQN28" s="19"/>
      <c r="RQO28" s="19"/>
      <c r="RQP28" s="19"/>
      <c r="RQQ28" s="19"/>
      <c r="RQR28" s="19"/>
      <c r="RQS28" s="19"/>
      <c r="RQT28" s="19"/>
      <c r="RQU28" s="19"/>
      <c r="RQV28" s="19"/>
      <c r="RQW28" s="19"/>
      <c r="RQX28" s="19"/>
      <c r="RQY28" s="19"/>
      <c r="RQZ28" s="19"/>
      <c r="RRA28" s="19"/>
      <c r="RRB28" s="19"/>
      <c r="RRC28" s="19"/>
      <c r="RRD28" s="19"/>
      <c r="RRE28" s="19"/>
      <c r="RRF28" s="19"/>
      <c r="RRG28" s="19"/>
      <c r="RRH28" s="19"/>
      <c r="RRI28" s="19"/>
      <c r="RRJ28" s="19"/>
      <c r="RRK28" s="19"/>
      <c r="RRL28" s="19"/>
      <c r="RRM28" s="19"/>
      <c r="RRN28" s="19"/>
      <c r="RRO28" s="19"/>
      <c r="RRP28" s="19"/>
      <c r="RRQ28" s="19"/>
      <c r="RRR28" s="19"/>
      <c r="RRS28" s="19"/>
      <c r="RRT28" s="19"/>
      <c r="RRU28" s="19"/>
      <c r="RRV28" s="19"/>
      <c r="RRW28" s="19"/>
      <c r="RRX28" s="19"/>
      <c r="RRY28" s="19"/>
      <c r="RRZ28" s="19"/>
      <c r="RSA28" s="19"/>
      <c r="RSB28" s="19"/>
      <c r="RSC28" s="19"/>
      <c r="RSD28" s="19"/>
      <c r="RSE28" s="19"/>
      <c r="RSF28" s="19"/>
      <c r="RSG28" s="19"/>
      <c r="RSH28" s="19"/>
      <c r="RSI28" s="19"/>
      <c r="RSJ28" s="19"/>
      <c r="RSK28" s="19"/>
      <c r="RSL28" s="19"/>
      <c r="RSM28" s="19"/>
      <c r="RSN28" s="19"/>
      <c r="RSO28" s="19"/>
      <c r="RSP28" s="19"/>
      <c r="RSQ28" s="19"/>
      <c r="RSR28" s="19"/>
      <c r="RSS28" s="19"/>
      <c r="RST28" s="19"/>
      <c r="RSU28" s="19"/>
      <c r="RSV28" s="19"/>
      <c r="RSW28" s="19"/>
      <c r="RSX28" s="19"/>
      <c r="RSY28" s="19"/>
      <c r="RSZ28" s="19"/>
      <c r="RTA28" s="19"/>
      <c r="RTB28" s="19"/>
      <c r="RTC28" s="19"/>
      <c r="RTD28" s="19"/>
      <c r="RTE28" s="19"/>
      <c r="RTF28" s="19"/>
      <c r="RTG28" s="19"/>
      <c r="RTH28" s="19"/>
      <c r="RTI28" s="19"/>
      <c r="RTJ28" s="19"/>
      <c r="RTK28" s="19"/>
      <c r="RTL28" s="19"/>
      <c r="RTM28" s="19"/>
      <c r="RTN28" s="19"/>
      <c r="RTO28" s="19"/>
      <c r="RTP28" s="19"/>
      <c r="RTQ28" s="19"/>
      <c r="RTR28" s="19"/>
      <c r="RTS28" s="19"/>
      <c r="RTT28" s="19"/>
      <c r="RTU28" s="19"/>
      <c r="RTV28" s="19"/>
      <c r="RTW28" s="19"/>
      <c r="RTX28" s="19"/>
      <c r="RTY28" s="19"/>
      <c r="RTZ28" s="19"/>
      <c r="RUA28" s="19"/>
      <c r="RUB28" s="19"/>
      <c r="RUC28" s="19"/>
      <c r="RUD28" s="19"/>
      <c r="RUE28" s="19"/>
      <c r="RUF28" s="19"/>
      <c r="RUG28" s="19"/>
      <c r="RUH28" s="19"/>
      <c r="RUI28" s="19"/>
      <c r="RUJ28" s="19"/>
      <c r="RUK28" s="19"/>
      <c r="RUL28" s="19"/>
      <c r="RUM28" s="19"/>
      <c r="RUN28" s="19"/>
      <c r="RUO28" s="19"/>
      <c r="RUP28" s="19"/>
      <c r="RUQ28" s="19"/>
      <c r="RUR28" s="19"/>
      <c r="RUS28" s="19"/>
      <c r="RUT28" s="19"/>
      <c r="RUU28" s="19"/>
      <c r="RUV28" s="19"/>
      <c r="RUW28" s="19"/>
      <c r="RUX28" s="19"/>
      <c r="RUY28" s="19"/>
      <c r="RUZ28" s="19"/>
      <c r="RVA28" s="19"/>
      <c r="RVB28" s="19"/>
      <c r="RVC28" s="19"/>
      <c r="RVD28" s="19"/>
      <c r="RVE28" s="19"/>
      <c r="RVF28" s="19"/>
      <c r="RVG28" s="19"/>
      <c r="RVH28" s="19"/>
      <c r="RVI28" s="19"/>
      <c r="RVJ28" s="19"/>
      <c r="RVK28" s="19"/>
      <c r="RVL28" s="19"/>
      <c r="RVM28" s="19"/>
      <c r="RVN28" s="19"/>
      <c r="RVO28" s="19"/>
      <c r="RVP28" s="19"/>
      <c r="RVQ28" s="19"/>
      <c r="RVR28" s="19"/>
      <c r="RVS28" s="19"/>
      <c r="RVT28" s="19"/>
      <c r="RVU28" s="19"/>
      <c r="RVV28" s="19"/>
      <c r="RVW28" s="19"/>
      <c r="RVX28" s="19"/>
      <c r="RVY28" s="19"/>
      <c r="RVZ28" s="19"/>
      <c r="RWA28" s="19"/>
      <c r="RWB28" s="19"/>
      <c r="RWC28" s="19"/>
      <c r="RWD28" s="19"/>
      <c r="RWE28" s="19"/>
      <c r="RWF28" s="19"/>
      <c r="RWG28" s="19"/>
      <c r="RWH28" s="19"/>
      <c r="RWI28" s="19"/>
      <c r="RWJ28" s="19"/>
      <c r="RWK28" s="19"/>
      <c r="RWL28" s="19"/>
      <c r="RWM28" s="19"/>
      <c r="RWN28" s="19"/>
      <c r="RWO28" s="19"/>
      <c r="RWP28" s="19"/>
      <c r="RWQ28" s="19"/>
      <c r="RWR28" s="19"/>
      <c r="RWS28" s="19"/>
      <c r="RWT28" s="19"/>
      <c r="RWU28" s="19"/>
      <c r="RWV28" s="19"/>
      <c r="RWW28" s="19"/>
      <c r="RWX28" s="19"/>
      <c r="RWY28" s="19"/>
      <c r="RWZ28" s="19"/>
      <c r="RXA28" s="19"/>
      <c r="RXB28" s="19"/>
      <c r="RXC28" s="19"/>
      <c r="RXD28" s="19"/>
      <c r="RXE28" s="19"/>
      <c r="RXF28" s="19"/>
      <c r="RXG28" s="19"/>
      <c r="RXH28" s="19"/>
      <c r="RXI28" s="19"/>
      <c r="RXJ28" s="19"/>
      <c r="RXK28" s="19"/>
      <c r="RXL28" s="19"/>
      <c r="RXM28" s="19"/>
      <c r="RXN28" s="19"/>
      <c r="RXO28" s="19"/>
      <c r="RXP28" s="19"/>
      <c r="RXQ28" s="19"/>
      <c r="RXR28" s="19"/>
      <c r="RXS28" s="19"/>
      <c r="RXT28" s="19"/>
      <c r="RXU28" s="19"/>
      <c r="RXV28" s="19"/>
      <c r="RXW28" s="19"/>
      <c r="RXX28" s="19"/>
      <c r="RXY28" s="19"/>
      <c r="RXZ28" s="19"/>
      <c r="RYA28" s="19"/>
      <c r="RYB28" s="19"/>
      <c r="RYC28" s="19"/>
      <c r="RYD28" s="19"/>
      <c r="RYE28" s="19"/>
      <c r="RYF28" s="19"/>
      <c r="RYG28" s="19"/>
      <c r="RYH28" s="19"/>
      <c r="RYI28" s="19"/>
      <c r="RYJ28" s="19"/>
      <c r="RYK28" s="19"/>
      <c r="RYL28" s="19"/>
      <c r="RYM28" s="19"/>
      <c r="RYN28" s="19"/>
      <c r="RYO28" s="19"/>
      <c r="RYP28" s="19"/>
      <c r="RYQ28" s="19"/>
      <c r="RYR28" s="19"/>
      <c r="RYS28" s="19"/>
      <c r="RYT28" s="19"/>
      <c r="RYU28" s="19"/>
      <c r="RYV28" s="19"/>
      <c r="RYW28" s="19"/>
      <c r="RYX28" s="19"/>
      <c r="RYY28" s="19"/>
      <c r="RYZ28" s="19"/>
      <c r="RZA28" s="19"/>
      <c r="RZB28" s="19"/>
      <c r="RZC28" s="19"/>
      <c r="RZD28" s="19"/>
      <c r="RZE28" s="19"/>
      <c r="RZF28" s="19"/>
      <c r="RZG28" s="19"/>
      <c r="RZH28" s="19"/>
      <c r="RZI28" s="19"/>
      <c r="RZJ28" s="19"/>
      <c r="RZK28" s="19"/>
      <c r="RZL28" s="19"/>
      <c r="RZM28" s="19"/>
      <c r="RZN28" s="19"/>
      <c r="RZO28" s="19"/>
      <c r="RZP28" s="19"/>
      <c r="RZQ28" s="19"/>
      <c r="RZR28" s="19"/>
      <c r="RZS28" s="19"/>
      <c r="RZT28" s="19"/>
      <c r="RZU28" s="19"/>
      <c r="RZV28" s="19"/>
      <c r="RZW28" s="19"/>
      <c r="RZX28" s="19"/>
      <c r="RZY28" s="19"/>
      <c r="RZZ28" s="19"/>
      <c r="SAA28" s="19"/>
      <c r="SAB28" s="19"/>
      <c r="SAC28" s="19"/>
      <c r="SAD28" s="19"/>
      <c r="SAE28" s="19"/>
      <c r="SAF28" s="19"/>
      <c r="SAG28" s="19"/>
      <c r="SAH28" s="19"/>
      <c r="SAI28" s="19"/>
      <c r="SAJ28" s="19"/>
      <c r="SAK28" s="19"/>
      <c r="SAL28" s="19"/>
      <c r="SAM28" s="19"/>
      <c r="SAN28" s="19"/>
      <c r="SAO28" s="19"/>
      <c r="SAP28" s="19"/>
      <c r="SAQ28" s="19"/>
      <c r="SAR28" s="19"/>
      <c r="SAS28" s="19"/>
      <c r="SAT28" s="19"/>
      <c r="SAU28" s="19"/>
      <c r="SAV28" s="19"/>
      <c r="SAW28" s="19"/>
      <c r="SAX28" s="19"/>
      <c r="SAY28" s="19"/>
      <c r="SAZ28" s="19"/>
      <c r="SBA28" s="19"/>
      <c r="SBB28" s="19"/>
      <c r="SBC28" s="19"/>
      <c r="SBD28" s="19"/>
      <c r="SBE28" s="19"/>
      <c r="SBF28" s="19"/>
      <c r="SBG28" s="19"/>
      <c r="SBH28" s="19"/>
      <c r="SBI28" s="19"/>
      <c r="SBJ28" s="19"/>
      <c r="SBK28" s="19"/>
      <c r="SBL28" s="19"/>
      <c r="SBM28" s="19"/>
      <c r="SBN28" s="19"/>
      <c r="SBO28" s="19"/>
      <c r="SBP28" s="19"/>
      <c r="SBQ28" s="19"/>
      <c r="SBR28" s="19"/>
      <c r="SBS28" s="19"/>
      <c r="SBT28" s="19"/>
      <c r="SBU28" s="19"/>
      <c r="SBV28" s="19"/>
      <c r="SBW28" s="19"/>
      <c r="SBX28" s="19"/>
      <c r="SBY28" s="19"/>
      <c r="SBZ28" s="19"/>
      <c r="SCA28" s="19"/>
      <c r="SCB28" s="19"/>
      <c r="SCC28" s="19"/>
      <c r="SCD28" s="19"/>
      <c r="SCE28" s="19"/>
      <c r="SCF28" s="19"/>
      <c r="SCG28" s="19"/>
      <c r="SCH28" s="19"/>
      <c r="SCI28" s="19"/>
      <c r="SCJ28" s="19"/>
      <c r="SCK28" s="19"/>
      <c r="SCL28" s="19"/>
      <c r="SCM28" s="19"/>
      <c r="SCN28" s="19"/>
      <c r="SCO28" s="19"/>
      <c r="SCP28" s="19"/>
      <c r="SCQ28" s="19"/>
      <c r="SCR28" s="19"/>
      <c r="SCS28" s="19"/>
      <c r="SCT28" s="19"/>
      <c r="SCU28" s="19"/>
      <c r="SCV28" s="19"/>
      <c r="SCW28" s="19"/>
      <c r="SCX28" s="19"/>
      <c r="SCY28" s="19"/>
      <c r="SCZ28" s="19"/>
      <c r="SDA28" s="19"/>
      <c r="SDB28" s="19"/>
      <c r="SDC28" s="19"/>
      <c r="SDD28" s="19"/>
      <c r="SDE28" s="19"/>
      <c r="SDF28" s="19"/>
      <c r="SDG28" s="19"/>
      <c r="SDH28" s="19"/>
      <c r="SDI28" s="19"/>
      <c r="SDJ28" s="19"/>
      <c r="SDK28" s="19"/>
      <c r="SDL28" s="19"/>
      <c r="SDM28" s="19"/>
      <c r="SDN28" s="19"/>
      <c r="SDO28" s="19"/>
      <c r="SDP28" s="19"/>
      <c r="SDQ28" s="19"/>
      <c r="SDR28" s="19"/>
      <c r="SDS28" s="19"/>
      <c r="SDT28" s="19"/>
      <c r="SDU28" s="19"/>
      <c r="SDV28" s="19"/>
      <c r="SDW28" s="19"/>
      <c r="SDX28" s="19"/>
      <c r="SDY28" s="19"/>
      <c r="SDZ28" s="19"/>
      <c r="SEA28" s="19"/>
      <c r="SEB28" s="19"/>
      <c r="SEC28" s="19"/>
      <c r="SED28" s="19"/>
      <c r="SEE28" s="19"/>
      <c r="SEF28" s="19"/>
      <c r="SEG28" s="19"/>
      <c r="SEH28" s="19"/>
      <c r="SEI28" s="19"/>
      <c r="SEJ28" s="19"/>
      <c r="SEK28" s="19"/>
      <c r="SEL28" s="19"/>
      <c r="SEM28" s="19"/>
      <c r="SEN28" s="19"/>
      <c r="SEO28" s="19"/>
      <c r="SEP28" s="19"/>
      <c r="SEQ28" s="19"/>
      <c r="SER28" s="19"/>
      <c r="SES28" s="19"/>
      <c r="SET28" s="19"/>
      <c r="SEU28" s="19"/>
      <c r="SEV28" s="19"/>
      <c r="SEW28" s="19"/>
      <c r="SEX28" s="19"/>
      <c r="SEY28" s="19"/>
      <c r="SEZ28" s="19"/>
      <c r="SFA28" s="19"/>
      <c r="SFB28" s="19"/>
      <c r="SFC28" s="19"/>
      <c r="SFD28" s="19"/>
      <c r="SFE28" s="19"/>
      <c r="SFF28" s="19"/>
      <c r="SFG28" s="19"/>
      <c r="SFH28" s="19"/>
      <c r="SFI28" s="19"/>
      <c r="SFJ28" s="19"/>
      <c r="SFK28" s="19"/>
      <c r="SFL28" s="19"/>
      <c r="SFM28" s="19"/>
      <c r="SFN28" s="19"/>
      <c r="SFO28" s="19"/>
      <c r="SFP28" s="19"/>
      <c r="SFQ28" s="19"/>
      <c r="SFR28" s="19"/>
      <c r="SFS28" s="19"/>
      <c r="SFT28" s="19"/>
      <c r="SFU28" s="19"/>
      <c r="SFV28" s="19"/>
      <c r="SFW28" s="19"/>
      <c r="SFX28" s="19"/>
      <c r="SFY28" s="19"/>
      <c r="SFZ28" s="19"/>
      <c r="SGA28" s="19"/>
      <c r="SGB28" s="19"/>
      <c r="SGC28" s="19"/>
      <c r="SGD28" s="19"/>
      <c r="SGE28" s="19"/>
      <c r="SGF28" s="19"/>
      <c r="SGG28" s="19"/>
      <c r="SGH28" s="19"/>
      <c r="SGI28" s="19"/>
      <c r="SGJ28" s="19"/>
      <c r="SGK28" s="19"/>
      <c r="SGL28" s="19"/>
      <c r="SGM28" s="19"/>
      <c r="SGN28" s="19"/>
      <c r="SGO28" s="19"/>
      <c r="SGP28" s="19"/>
      <c r="SGQ28" s="19"/>
      <c r="SGR28" s="19"/>
      <c r="SGS28" s="19"/>
      <c r="SGT28" s="19"/>
      <c r="SGU28" s="19"/>
      <c r="SGV28" s="19"/>
      <c r="SGW28" s="19"/>
      <c r="SGX28" s="19"/>
      <c r="SGY28" s="19"/>
      <c r="SGZ28" s="19"/>
      <c r="SHA28" s="19"/>
      <c r="SHB28" s="19"/>
      <c r="SHC28" s="19"/>
      <c r="SHD28" s="19"/>
      <c r="SHE28" s="19"/>
      <c r="SHF28" s="19"/>
      <c r="SHG28" s="19"/>
      <c r="SHH28" s="19"/>
      <c r="SHI28" s="19"/>
      <c r="SHJ28" s="19"/>
      <c r="SHK28" s="19"/>
      <c r="SHL28" s="19"/>
      <c r="SHM28" s="19"/>
      <c r="SHN28" s="19"/>
      <c r="SHO28" s="19"/>
      <c r="SHP28" s="19"/>
      <c r="SHQ28" s="19"/>
      <c r="SHR28" s="19"/>
      <c r="SHS28" s="19"/>
      <c r="SHT28" s="19"/>
      <c r="SHU28" s="19"/>
      <c r="SHV28" s="19"/>
      <c r="SHW28" s="19"/>
      <c r="SHX28" s="19"/>
      <c r="SHY28" s="19"/>
      <c r="SHZ28" s="19"/>
      <c r="SIA28" s="19"/>
      <c r="SIB28" s="19"/>
      <c r="SIC28" s="19"/>
      <c r="SID28" s="19"/>
      <c r="SIE28" s="19"/>
      <c r="SIF28" s="19"/>
      <c r="SIG28" s="19"/>
      <c r="SIH28" s="19"/>
      <c r="SII28" s="19"/>
      <c r="SIJ28" s="19"/>
      <c r="SIK28" s="19"/>
      <c r="SIL28" s="19"/>
      <c r="SIM28" s="19"/>
      <c r="SIN28" s="19"/>
      <c r="SIO28" s="19"/>
      <c r="SIP28" s="19"/>
      <c r="SIQ28" s="19"/>
      <c r="SIR28" s="19"/>
      <c r="SIS28" s="19"/>
      <c r="SIT28" s="19"/>
      <c r="SIU28" s="19"/>
      <c r="SIV28" s="19"/>
      <c r="SIW28" s="19"/>
      <c r="SIX28" s="19"/>
      <c r="SIY28" s="19"/>
      <c r="SIZ28" s="19"/>
      <c r="SJA28" s="19"/>
      <c r="SJB28" s="19"/>
      <c r="SJC28" s="19"/>
      <c r="SJD28" s="19"/>
      <c r="SJE28" s="19"/>
      <c r="SJF28" s="19"/>
      <c r="SJG28" s="19"/>
      <c r="SJH28" s="19"/>
      <c r="SJI28" s="19"/>
      <c r="SJJ28" s="19"/>
      <c r="SJK28" s="19"/>
      <c r="SJL28" s="19"/>
      <c r="SJM28" s="19"/>
      <c r="SJN28" s="19"/>
      <c r="SJO28" s="19"/>
      <c r="SJP28" s="19"/>
      <c r="SJQ28" s="19"/>
      <c r="SJR28" s="19"/>
      <c r="SJS28" s="19"/>
      <c r="SJT28" s="19"/>
      <c r="SJU28" s="19"/>
      <c r="SJV28" s="19"/>
      <c r="SJW28" s="19"/>
      <c r="SJX28" s="19"/>
      <c r="SJY28" s="19"/>
      <c r="SJZ28" s="19"/>
      <c r="SKA28" s="19"/>
      <c r="SKB28" s="19"/>
      <c r="SKC28" s="19"/>
      <c r="SKD28" s="19"/>
      <c r="SKE28" s="19"/>
      <c r="SKF28" s="19"/>
      <c r="SKG28" s="19"/>
      <c r="SKH28" s="19"/>
      <c r="SKI28" s="19"/>
      <c r="SKJ28" s="19"/>
      <c r="SKK28" s="19"/>
      <c r="SKL28" s="19"/>
      <c r="SKM28" s="19"/>
      <c r="SKN28" s="19"/>
      <c r="SKO28" s="19"/>
      <c r="SKP28" s="19"/>
      <c r="SKQ28" s="19"/>
      <c r="SKR28" s="19"/>
      <c r="SKS28" s="19"/>
      <c r="SKT28" s="19"/>
      <c r="SKU28" s="19"/>
      <c r="SKV28" s="19"/>
      <c r="SKW28" s="19"/>
      <c r="SKX28" s="19"/>
      <c r="SKY28" s="19"/>
      <c r="SKZ28" s="19"/>
      <c r="SLA28" s="19"/>
      <c r="SLB28" s="19"/>
      <c r="SLC28" s="19"/>
      <c r="SLD28" s="19"/>
      <c r="SLE28" s="19"/>
      <c r="SLF28" s="19"/>
      <c r="SLG28" s="19"/>
      <c r="SLH28" s="19"/>
      <c r="SLI28" s="19"/>
      <c r="SLJ28" s="19"/>
      <c r="SLK28" s="19"/>
      <c r="SLL28" s="19"/>
      <c r="SLM28" s="19"/>
      <c r="SLN28" s="19"/>
      <c r="SLO28" s="19"/>
      <c r="SLP28" s="19"/>
      <c r="SLQ28" s="19"/>
      <c r="SLR28" s="19"/>
      <c r="SLS28" s="19"/>
      <c r="SLT28" s="19"/>
      <c r="SLU28" s="19"/>
      <c r="SLV28" s="19"/>
      <c r="SLW28" s="19"/>
      <c r="SLX28" s="19"/>
      <c r="SLY28" s="19"/>
      <c r="SLZ28" s="19"/>
      <c r="SMA28" s="19"/>
      <c r="SMB28" s="19"/>
      <c r="SMC28" s="19"/>
      <c r="SMD28" s="19"/>
      <c r="SME28" s="19"/>
      <c r="SMF28" s="19"/>
      <c r="SMG28" s="19"/>
      <c r="SMH28" s="19"/>
      <c r="SMI28" s="19"/>
      <c r="SMJ28" s="19"/>
      <c r="SMK28" s="19"/>
      <c r="SML28" s="19"/>
      <c r="SMM28" s="19"/>
      <c r="SMN28" s="19"/>
      <c r="SMO28" s="19"/>
      <c r="SMP28" s="19"/>
      <c r="SMQ28" s="19"/>
      <c r="SMR28" s="19"/>
      <c r="SMS28" s="19"/>
      <c r="SMT28" s="19"/>
      <c r="SMU28" s="19"/>
      <c r="SMV28" s="19"/>
      <c r="SMW28" s="19"/>
      <c r="SMX28" s="19"/>
      <c r="SMY28" s="19"/>
      <c r="SMZ28" s="19"/>
      <c r="SNA28" s="19"/>
      <c r="SNB28" s="19"/>
      <c r="SNC28" s="19"/>
      <c r="SND28" s="19"/>
      <c r="SNE28" s="19"/>
      <c r="SNF28" s="19"/>
      <c r="SNG28" s="19"/>
      <c r="SNH28" s="19"/>
      <c r="SNI28" s="19"/>
      <c r="SNJ28" s="19"/>
      <c r="SNK28" s="19"/>
      <c r="SNL28" s="19"/>
      <c r="SNM28" s="19"/>
      <c r="SNN28" s="19"/>
      <c r="SNO28" s="19"/>
      <c r="SNP28" s="19"/>
      <c r="SNQ28" s="19"/>
      <c r="SNR28" s="19"/>
      <c r="SNS28" s="19"/>
      <c r="SNT28" s="19"/>
      <c r="SNU28" s="19"/>
      <c r="SNV28" s="19"/>
      <c r="SNW28" s="19"/>
      <c r="SNX28" s="19"/>
      <c r="SNY28" s="19"/>
      <c r="SNZ28" s="19"/>
      <c r="SOA28" s="19"/>
      <c r="SOB28" s="19"/>
      <c r="SOC28" s="19"/>
      <c r="SOD28" s="19"/>
      <c r="SOE28" s="19"/>
      <c r="SOF28" s="19"/>
      <c r="SOG28" s="19"/>
      <c r="SOH28" s="19"/>
      <c r="SOI28" s="19"/>
      <c r="SOJ28" s="19"/>
      <c r="SOK28" s="19"/>
      <c r="SOL28" s="19"/>
      <c r="SOM28" s="19"/>
      <c r="SON28" s="19"/>
      <c r="SOO28" s="19"/>
      <c r="SOP28" s="19"/>
      <c r="SOQ28" s="19"/>
      <c r="SOR28" s="19"/>
      <c r="SOS28" s="19"/>
      <c r="SOT28" s="19"/>
      <c r="SOU28" s="19"/>
      <c r="SOV28" s="19"/>
      <c r="SOW28" s="19"/>
      <c r="SOX28" s="19"/>
      <c r="SOY28" s="19"/>
      <c r="SOZ28" s="19"/>
      <c r="SPA28" s="19"/>
      <c r="SPB28" s="19"/>
      <c r="SPC28" s="19"/>
      <c r="SPD28" s="19"/>
      <c r="SPE28" s="19"/>
      <c r="SPF28" s="19"/>
      <c r="SPG28" s="19"/>
      <c r="SPH28" s="19"/>
      <c r="SPI28" s="19"/>
      <c r="SPJ28" s="19"/>
      <c r="SPK28" s="19"/>
      <c r="SPL28" s="19"/>
      <c r="SPM28" s="19"/>
      <c r="SPN28" s="19"/>
      <c r="SPO28" s="19"/>
      <c r="SPP28" s="19"/>
      <c r="SPQ28" s="19"/>
      <c r="SPR28" s="19"/>
      <c r="SPS28" s="19"/>
      <c r="SPT28" s="19"/>
      <c r="SPU28" s="19"/>
      <c r="SPV28" s="19"/>
      <c r="SPW28" s="19"/>
      <c r="SPX28" s="19"/>
      <c r="SPY28" s="19"/>
      <c r="SPZ28" s="19"/>
      <c r="SQA28" s="19"/>
      <c r="SQB28" s="19"/>
      <c r="SQC28" s="19"/>
      <c r="SQD28" s="19"/>
      <c r="SQE28" s="19"/>
      <c r="SQF28" s="19"/>
      <c r="SQG28" s="19"/>
      <c r="SQH28" s="19"/>
      <c r="SQI28" s="19"/>
      <c r="SQJ28" s="19"/>
      <c r="SQK28" s="19"/>
      <c r="SQL28" s="19"/>
      <c r="SQM28" s="19"/>
      <c r="SQN28" s="19"/>
      <c r="SQO28" s="19"/>
      <c r="SQP28" s="19"/>
      <c r="SQQ28" s="19"/>
      <c r="SQR28" s="19"/>
      <c r="SQS28" s="19"/>
      <c r="SQT28" s="19"/>
      <c r="SQU28" s="19"/>
      <c r="SQV28" s="19"/>
      <c r="SQW28" s="19"/>
      <c r="SQX28" s="19"/>
      <c r="SQY28" s="19"/>
      <c r="SQZ28" s="19"/>
      <c r="SRA28" s="19"/>
      <c r="SRB28" s="19"/>
      <c r="SRC28" s="19"/>
      <c r="SRD28" s="19"/>
      <c r="SRE28" s="19"/>
      <c r="SRF28" s="19"/>
      <c r="SRG28" s="19"/>
      <c r="SRH28" s="19"/>
      <c r="SRI28" s="19"/>
      <c r="SRJ28" s="19"/>
      <c r="SRK28" s="19"/>
      <c r="SRL28" s="19"/>
      <c r="SRM28" s="19"/>
      <c r="SRN28" s="19"/>
      <c r="SRO28" s="19"/>
      <c r="SRP28" s="19"/>
      <c r="SRQ28" s="19"/>
      <c r="SRR28" s="19"/>
      <c r="SRS28" s="19"/>
      <c r="SRT28" s="19"/>
      <c r="SRU28" s="19"/>
      <c r="SRV28" s="19"/>
      <c r="SRW28" s="19"/>
      <c r="SRX28" s="19"/>
      <c r="SRY28" s="19"/>
      <c r="SRZ28" s="19"/>
      <c r="SSA28" s="19"/>
      <c r="SSB28" s="19"/>
      <c r="SSC28" s="19"/>
      <c r="SSD28" s="19"/>
      <c r="SSE28" s="19"/>
      <c r="SSF28" s="19"/>
      <c r="SSG28" s="19"/>
      <c r="SSH28" s="19"/>
      <c r="SSI28" s="19"/>
      <c r="SSJ28" s="19"/>
      <c r="SSK28" s="19"/>
      <c r="SSL28" s="19"/>
      <c r="SSM28" s="19"/>
      <c r="SSN28" s="19"/>
      <c r="SSO28" s="19"/>
      <c r="SSP28" s="19"/>
      <c r="SSQ28" s="19"/>
      <c r="SSR28" s="19"/>
      <c r="SSS28" s="19"/>
      <c r="SST28" s="19"/>
      <c r="SSU28" s="19"/>
      <c r="SSV28" s="19"/>
      <c r="SSW28" s="19"/>
      <c r="SSX28" s="19"/>
      <c r="SSY28" s="19"/>
      <c r="SSZ28" s="19"/>
      <c r="STA28" s="19"/>
      <c r="STB28" s="19"/>
      <c r="STC28" s="19"/>
      <c r="STD28" s="19"/>
      <c r="STE28" s="19"/>
      <c r="STF28" s="19"/>
      <c r="STG28" s="19"/>
      <c r="STH28" s="19"/>
      <c r="STI28" s="19"/>
      <c r="STJ28" s="19"/>
      <c r="STK28" s="19"/>
      <c r="STL28" s="19"/>
      <c r="STM28" s="19"/>
      <c r="STN28" s="19"/>
      <c r="STO28" s="19"/>
      <c r="STP28" s="19"/>
      <c r="STQ28" s="19"/>
      <c r="STR28" s="19"/>
      <c r="STS28" s="19"/>
      <c r="STT28" s="19"/>
      <c r="STU28" s="19"/>
      <c r="STV28" s="19"/>
      <c r="STW28" s="19"/>
      <c r="STX28" s="19"/>
      <c r="STY28" s="19"/>
      <c r="STZ28" s="19"/>
      <c r="SUA28" s="19"/>
      <c r="SUB28" s="19"/>
      <c r="SUC28" s="19"/>
      <c r="SUD28" s="19"/>
      <c r="SUE28" s="19"/>
      <c r="SUF28" s="19"/>
      <c r="SUG28" s="19"/>
      <c r="SUH28" s="19"/>
      <c r="SUI28" s="19"/>
      <c r="SUJ28" s="19"/>
      <c r="SUK28" s="19"/>
      <c r="SUL28" s="19"/>
      <c r="SUM28" s="19"/>
      <c r="SUN28" s="19"/>
      <c r="SUO28" s="19"/>
      <c r="SUP28" s="19"/>
      <c r="SUQ28" s="19"/>
      <c r="SUR28" s="19"/>
      <c r="SUS28" s="19"/>
      <c r="SUT28" s="19"/>
      <c r="SUU28" s="19"/>
      <c r="SUV28" s="19"/>
      <c r="SUW28" s="19"/>
      <c r="SUX28" s="19"/>
      <c r="SUY28" s="19"/>
      <c r="SUZ28" s="19"/>
      <c r="SVA28" s="19"/>
      <c r="SVB28" s="19"/>
      <c r="SVC28" s="19"/>
      <c r="SVD28" s="19"/>
      <c r="SVE28" s="19"/>
      <c r="SVF28" s="19"/>
      <c r="SVG28" s="19"/>
      <c r="SVH28" s="19"/>
      <c r="SVI28" s="19"/>
      <c r="SVJ28" s="19"/>
      <c r="SVK28" s="19"/>
      <c r="SVL28" s="19"/>
      <c r="SVM28" s="19"/>
      <c r="SVN28" s="19"/>
      <c r="SVO28" s="19"/>
      <c r="SVP28" s="19"/>
      <c r="SVQ28" s="19"/>
      <c r="SVR28" s="19"/>
      <c r="SVS28" s="19"/>
      <c r="SVT28" s="19"/>
      <c r="SVU28" s="19"/>
      <c r="SVV28" s="19"/>
      <c r="SVW28" s="19"/>
      <c r="SVX28" s="19"/>
      <c r="SVY28" s="19"/>
      <c r="SVZ28" s="19"/>
      <c r="SWA28" s="19"/>
      <c r="SWB28" s="19"/>
      <c r="SWC28" s="19"/>
      <c r="SWD28" s="19"/>
      <c r="SWE28" s="19"/>
      <c r="SWF28" s="19"/>
      <c r="SWG28" s="19"/>
      <c r="SWH28" s="19"/>
      <c r="SWI28" s="19"/>
      <c r="SWJ28" s="19"/>
      <c r="SWK28" s="19"/>
      <c r="SWL28" s="19"/>
      <c r="SWM28" s="19"/>
      <c r="SWN28" s="19"/>
      <c r="SWO28" s="19"/>
      <c r="SWP28" s="19"/>
      <c r="SWQ28" s="19"/>
      <c r="SWR28" s="19"/>
      <c r="SWS28" s="19"/>
      <c r="SWT28" s="19"/>
      <c r="SWU28" s="19"/>
      <c r="SWV28" s="19"/>
      <c r="SWW28" s="19"/>
      <c r="SWX28" s="19"/>
      <c r="SWY28" s="19"/>
      <c r="SWZ28" s="19"/>
      <c r="SXA28" s="19"/>
      <c r="SXB28" s="19"/>
      <c r="SXC28" s="19"/>
      <c r="SXD28" s="19"/>
      <c r="SXE28" s="19"/>
      <c r="SXF28" s="19"/>
      <c r="SXG28" s="19"/>
      <c r="SXH28" s="19"/>
      <c r="SXI28" s="19"/>
      <c r="SXJ28" s="19"/>
      <c r="SXK28" s="19"/>
      <c r="SXL28" s="19"/>
      <c r="SXM28" s="19"/>
      <c r="SXN28" s="19"/>
      <c r="SXO28" s="19"/>
      <c r="SXP28" s="19"/>
      <c r="SXQ28" s="19"/>
      <c r="SXR28" s="19"/>
      <c r="SXS28" s="19"/>
      <c r="SXT28" s="19"/>
      <c r="SXU28" s="19"/>
      <c r="SXV28" s="19"/>
      <c r="SXW28" s="19"/>
      <c r="SXX28" s="19"/>
      <c r="SXY28" s="19"/>
      <c r="SXZ28" s="19"/>
      <c r="SYA28" s="19"/>
      <c r="SYB28" s="19"/>
      <c r="SYC28" s="19"/>
      <c r="SYD28" s="19"/>
      <c r="SYE28" s="19"/>
      <c r="SYF28" s="19"/>
      <c r="SYG28" s="19"/>
      <c r="SYH28" s="19"/>
      <c r="SYI28" s="19"/>
      <c r="SYJ28" s="19"/>
      <c r="SYK28" s="19"/>
      <c r="SYL28" s="19"/>
      <c r="SYM28" s="19"/>
      <c r="SYN28" s="19"/>
      <c r="SYO28" s="19"/>
      <c r="SYP28" s="19"/>
      <c r="SYQ28" s="19"/>
      <c r="SYR28" s="19"/>
      <c r="SYS28" s="19"/>
      <c r="SYT28" s="19"/>
      <c r="SYU28" s="19"/>
      <c r="SYV28" s="19"/>
      <c r="SYW28" s="19"/>
      <c r="SYX28" s="19"/>
      <c r="SYY28" s="19"/>
      <c r="SYZ28" s="19"/>
      <c r="SZA28" s="19"/>
      <c r="SZB28" s="19"/>
      <c r="SZC28" s="19"/>
      <c r="SZD28" s="19"/>
      <c r="SZE28" s="19"/>
      <c r="SZF28" s="19"/>
      <c r="SZG28" s="19"/>
      <c r="SZH28" s="19"/>
      <c r="SZI28" s="19"/>
      <c r="SZJ28" s="19"/>
      <c r="SZK28" s="19"/>
      <c r="SZL28" s="19"/>
      <c r="SZM28" s="19"/>
      <c r="SZN28" s="19"/>
      <c r="SZO28" s="19"/>
      <c r="SZP28" s="19"/>
      <c r="SZQ28" s="19"/>
      <c r="SZR28" s="19"/>
      <c r="SZS28" s="19"/>
      <c r="SZT28" s="19"/>
      <c r="SZU28" s="19"/>
      <c r="SZV28" s="19"/>
      <c r="SZW28" s="19"/>
      <c r="SZX28" s="19"/>
      <c r="SZY28" s="19"/>
      <c r="SZZ28" s="19"/>
      <c r="TAA28" s="19"/>
      <c r="TAB28" s="19"/>
      <c r="TAC28" s="19"/>
      <c r="TAD28" s="19"/>
      <c r="TAE28" s="19"/>
      <c r="TAF28" s="19"/>
      <c r="TAG28" s="19"/>
      <c r="TAH28" s="19"/>
      <c r="TAI28" s="19"/>
      <c r="TAJ28" s="19"/>
      <c r="TAK28" s="19"/>
      <c r="TAL28" s="19"/>
      <c r="TAM28" s="19"/>
      <c r="TAN28" s="19"/>
      <c r="TAO28" s="19"/>
      <c r="TAP28" s="19"/>
      <c r="TAQ28" s="19"/>
      <c r="TAR28" s="19"/>
      <c r="TAS28" s="19"/>
      <c r="TAT28" s="19"/>
      <c r="TAU28" s="19"/>
      <c r="TAV28" s="19"/>
      <c r="TAW28" s="19"/>
      <c r="TAX28" s="19"/>
      <c r="TAY28" s="19"/>
      <c r="TAZ28" s="19"/>
      <c r="TBA28" s="19"/>
      <c r="TBB28" s="19"/>
      <c r="TBC28" s="19"/>
      <c r="TBD28" s="19"/>
      <c r="TBE28" s="19"/>
      <c r="TBF28" s="19"/>
      <c r="TBG28" s="19"/>
      <c r="TBH28" s="19"/>
      <c r="TBI28" s="19"/>
      <c r="TBJ28" s="19"/>
      <c r="TBK28" s="19"/>
      <c r="TBL28" s="19"/>
      <c r="TBM28" s="19"/>
      <c r="TBN28" s="19"/>
      <c r="TBO28" s="19"/>
      <c r="TBP28" s="19"/>
      <c r="TBQ28" s="19"/>
      <c r="TBR28" s="19"/>
      <c r="TBS28" s="19"/>
      <c r="TBT28" s="19"/>
      <c r="TBU28" s="19"/>
      <c r="TBV28" s="19"/>
      <c r="TBW28" s="19"/>
      <c r="TBX28" s="19"/>
      <c r="TBY28" s="19"/>
      <c r="TBZ28" s="19"/>
      <c r="TCA28" s="19"/>
      <c r="TCB28" s="19"/>
      <c r="TCC28" s="19"/>
      <c r="TCD28" s="19"/>
      <c r="TCE28" s="19"/>
      <c r="TCF28" s="19"/>
      <c r="TCG28" s="19"/>
      <c r="TCH28" s="19"/>
      <c r="TCI28" s="19"/>
      <c r="TCJ28" s="19"/>
      <c r="TCK28" s="19"/>
      <c r="TCL28" s="19"/>
      <c r="TCM28" s="19"/>
      <c r="TCN28" s="19"/>
      <c r="TCO28" s="19"/>
      <c r="TCP28" s="19"/>
      <c r="TCQ28" s="19"/>
      <c r="TCR28" s="19"/>
      <c r="TCS28" s="19"/>
      <c r="TCT28" s="19"/>
      <c r="TCU28" s="19"/>
      <c r="TCV28" s="19"/>
      <c r="TCW28" s="19"/>
      <c r="TCX28" s="19"/>
      <c r="TCY28" s="19"/>
      <c r="TCZ28" s="19"/>
      <c r="TDA28" s="19"/>
      <c r="TDB28" s="19"/>
      <c r="TDC28" s="19"/>
      <c r="TDD28" s="19"/>
      <c r="TDE28" s="19"/>
      <c r="TDF28" s="19"/>
      <c r="TDG28" s="19"/>
      <c r="TDH28" s="19"/>
      <c r="TDI28" s="19"/>
      <c r="TDJ28" s="19"/>
      <c r="TDK28" s="19"/>
      <c r="TDL28" s="19"/>
      <c r="TDM28" s="19"/>
      <c r="TDN28" s="19"/>
      <c r="TDO28" s="19"/>
      <c r="TDP28" s="19"/>
      <c r="TDQ28" s="19"/>
      <c r="TDR28" s="19"/>
      <c r="TDS28" s="19"/>
      <c r="TDT28" s="19"/>
      <c r="TDU28" s="19"/>
      <c r="TDV28" s="19"/>
      <c r="TDW28" s="19"/>
      <c r="TDX28" s="19"/>
      <c r="TDY28" s="19"/>
      <c r="TDZ28" s="19"/>
      <c r="TEA28" s="19"/>
      <c r="TEB28" s="19"/>
      <c r="TEC28" s="19"/>
      <c r="TED28" s="19"/>
      <c r="TEE28" s="19"/>
      <c r="TEF28" s="19"/>
      <c r="TEG28" s="19"/>
      <c r="TEH28" s="19"/>
      <c r="TEI28" s="19"/>
      <c r="TEJ28" s="19"/>
      <c r="TEK28" s="19"/>
      <c r="TEL28" s="19"/>
      <c r="TEM28" s="19"/>
      <c r="TEN28" s="19"/>
      <c r="TEO28" s="19"/>
      <c r="TEP28" s="19"/>
      <c r="TEQ28" s="19"/>
      <c r="TER28" s="19"/>
      <c r="TES28" s="19"/>
      <c r="TET28" s="19"/>
      <c r="TEU28" s="19"/>
      <c r="TEV28" s="19"/>
      <c r="TEW28" s="19"/>
      <c r="TEX28" s="19"/>
      <c r="TEY28" s="19"/>
      <c r="TEZ28" s="19"/>
      <c r="TFA28" s="19"/>
      <c r="TFB28" s="19"/>
      <c r="TFC28" s="19"/>
      <c r="TFD28" s="19"/>
      <c r="TFE28" s="19"/>
      <c r="TFF28" s="19"/>
      <c r="TFG28" s="19"/>
      <c r="TFH28" s="19"/>
      <c r="TFI28" s="19"/>
      <c r="TFJ28" s="19"/>
      <c r="TFK28" s="19"/>
      <c r="TFL28" s="19"/>
      <c r="TFM28" s="19"/>
      <c r="TFN28" s="19"/>
      <c r="TFO28" s="19"/>
      <c r="TFP28" s="19"/>
      <c r="TFQ28" s="19"/>
      <c r="TFR28" s="19"/>
      <c r="TFS28" s="19"/>
      <c r="TFT28" s="19"/>
      <c r="TFU28" s="19"/>
      <c r="TFV28" s="19"/>
      <c r="TFW28" s="19"/>
      <c r="TFX28" s="19"/>
      <c r="TFY28" s="19"/>
      <c r="TFZ28" s="19"/>
      <c r="TGA28" s="19"/>
      <c r="TGB28" s="19"/>
      <c r="TGC28" s="19"/>
      <c r="TGD28" s="19"/>
      <c r="TGE28" s="19"/>
      <c r="TGF28" s="19"/>
      <c r="TGG28" s="19"/>
      <c r="TGH28" s="19"/>
      <c r="TGI28" s="19"/>
      <c r="TGJ28" s="19"/>
      <c r="TGK28" s="19"/>
      <c r="TGL28" s="19"/>
      <c r="TGM28" s="19"/>
      <c r="TGN28" s="19"/>
      <c r="TGO28" s="19"/>
      <c r="TGP28" s="19"/>
      <c r="TGQ28" s="19"/>
      <c r="TGR28" s="19"/>
      <c r="TGS28" s="19"/>
      <c r="TGT28" s="19"/>
      <c r="TGU28" s="19"/>
      <c r="TGV28" s="19"/>
      <c r="TGW28" s="19"/>
      <c r="TGX28" s="19"/>
      <c r="TGY28" s="19"/>
      <c r="TGZ28" s="19"/>
      <c r="THA28" s="19"/>
      <c r="THB28" s="19"/>
      <c r="THC28" s="19"/>
      <c r="THD28" s="19"/>
      <c r="THE28" s="19"/>
      <c r="THF28" s="19"/>
      <c r="THG28" s="19"/>
      <c r="THH28" s="19"/>
      <c r="THI28" s="19"/>
      <c r="THJ28" s="19"/>
      <c r="THK28" s="19"/>
      <c r="THL28" s="19"/>
      <c r="THM28" s="19"/>
      <c r="THN28" s="19"/>
      <c r="THO28" s="19"/>
      <c r="THP28" s="19"/>
      <c r="THQ28" s="19"/>
      <c r="THR28" s="19"/>
      <c r="THS28" s="19"/>
      <c r="THT28" s="19"/>
      <c r="THU28" s="19"/>
      <c r="THV28" s="19"/>
      <c r="THW28" s="19"/>
      <c r="THX28" s="19"/>
      <c r="THY28" s="19"/>
      <c r="THZ28" s="19"/>
      <c r="TIA28" s="19"/>
      <c r="TIB28" s="19"/>
      <c r="TIC28" s="19"/>
      <c r="TID28" s="19"/>
      <c r="TIE28" s="19"/>
      <c r="TIF28" s="19"/>
      <c r="TIG28" s="19"/>
      <c r="TIH28" s="19"/>
      <c r="TII28" s="19"/>
      <c r="TIJ28" s="19"/>
      <c r="TIK28" s="19"/>
      <c r="TIL28" s="19"/>
      <c r="TIM28" s="19"/>
      <c r="TIN28" s="19"/>
      <c r="TIO28" s="19"/>
      <c r="TIP28" s="19"/>
      <c r="TIQ28" s="19"/>
      <c r="TIR28" s="19"/>
      <c r="TIS28" s="19"/>
      <c r="TIT28" s="19"/>
      <c r="TIU28" s="19"/>
      <c r="TIV28" s="19"/>
      <c r="TIW28" s="19"/>
      <c r="TIX28" s="19"/>
      <c r="TIY28" s="19"/>
      <c r="TIZ28" s="19"/>
      <c r="TJA28" s="19"/>
      <c r="TJB28" s="19"/>
      <c r="TJC28" s="19"/>
      <c r="TJD28" s="19"/>
      <c r="TJE28" s="19"/>
      <c r="TJF28" s="19"/>
      <c r="TJG28" s="19"/>
      <c r="TJH28" s="19"/>
      <c r="TJI28" s="19"/>
      <c r="TJJ28" s="19"/>
      <c r="TJK28" s="19"/>
      <c r="TJL28" s="19"/>
      <c r="TJM28" s="19"/>
      <c r="TJN28" s="19"/>
      <c r="TJO28" s="19"/>
      <c r="TJP28" s="19"/>
      <c r="TJQ28" s="19"/>
      <c r="TJR28" s="19"/>
      <c r="TJS28" s="19"/>
      <c r="TJT28" s="19"/>
      <c r="TJU28" s="19"/>
      <c r="TJV28" s="19"/>
      <c r="TJW28" s="19"/>
      <c r="TJX28" s="19"/>
      <c r="TJY28" s="19"/>
      <c r="TJZ28" s="19"/>
      <c r="TKA28" s="19"/>
      <c r="TKB28" s="19"/>
      <c r="TKC28" s="19"/>
      <c r="TKD28" s="19"/>
      <c r="TKE28" s="19"/>
      <c r="TKF28" s="19"/>
      <c r="TKG28" s="19"/>
      <c r="TKH28" s="19"/>
      <c r="TKI28" s="19"/>
      <c r="TKJ28" s="19"/>
      <c r="TKK28" s="19"/>
      <c r="TKL28" s="19"/>
      <c r="TKM28" s="19"/>
      <c r="TKN28" s="19"/>
      <c r="TKO28" s="19"/>
      <c r="TKP28" s="19"/>
      <c r="TKQ28" s="19"/>
      <c r="TKR28" s="19"/>
      <c r="TKS28" s="19"/>
      <c r="TKT28" s="19"/>
      <c r="TKU28" s="19"/>
      <c r="TKV28" s="19"/>
      <c r="TKW28" s="19"/>
      <c r="TKX28" s="19"/>
      <c r="TKY28" s="19"/>
      <c r="TKZ28" s="19"/>
      <c r="TLA28" s="19"/>
      <c r="TLB28" s="19"/>
      <c r="TLC28" s="19"/>
      <c r="TLD28" s="19"/>
      <c r="TLE28" s="19"/>
      <c r="TLF28" s="19"/>
      <c r="TLG28" s="19"/>
      <c r="TLH28" s="19"/>
      <c r="TLI28" s="19"/>
      <c r="TLJ28" s="19"/>
      <c r="TLK28" s="19"/>
      <c r="TLL28" s="19"/>
      <c r="TLM28" s="19"/>
      <c r="TLN28" s="19"/>
      <c r="TLO28" s="19"/>
      <c r="TLP28" s="19"/>
      <c r="TLQ28" s="19"/>
      <c r="TLR28" s="19"/>
      <c r="TLS28" s="19"/>
      <c r="TLT28" s="19"/>
      <c r="TLU28" s="19"/>
      <c r="TLV28" s="19"/>
      <c r="TLW28" s="19"/>
      <c r="TLX28" s="19"/>
      <c r="TLY28" s="19"/>
      <c r="TLZ28" s="19"/>
      <c r="TMA28" s="19"/>
      <c r="TMB28" s="19"/>
      <c r="TMC28" s="19"/>
      <c r="TMD28" s="19"/>
      <c r="TME28" s="19"/>
      <c r="TMF28" s="19"/>
      <c r="TMG28" s="19"/>
      <c r="TMH28" s="19"/>
      <c r="TMI28" s="19"/>
      <c r="TMJ28" s="19"/>
      <c r="TMK28" s="19"/>
      <c r="TML28" s="19"/>
      <c r="TMM28" s="19"/>
      <c r="TMN28" s="19"/>
      <c r="TMO28" s="19"/>
      <c r="TMP28" s="19"/>
      <c r="TMQ28" s="19"/>
      <c r="TMR28" s="19"/>
      <c r="TMS28" s="19"/>
      <c r="TMT28" s="19"/>
      <c r="TMU28" s="19"/>
      <c r="TMV28" s="19"/>
      <c r="TMW28" s="19"/>
      <c r="TMX28" s="19"/>
      <c r="TMY28" s="19"/>
      <c r="TMZ28" s="19"/>
      <c r="TNA28" s="19"/>
      <c r="TNB28" s="19"/>
      <c r="TNC28" s="19"/>
      <c r="TND28" s="19"/>
      <c r="TNE28" s="19"/>
      <c r="TNF28" s="19"/>
      <c r="TNG28" s="19"/>
      <c r="TNH28" s="19"/>
      <c r="TNI28" s="19"/>
      <c r="TNJ28" s="19"/>
      <c r="TNK28" s="19"/>
      <c r="TNL28" s="19"/>
      <c r="TNM28" s="19"/>
      <c r="TNN28" s="19"/>
      <c r="TNO28" s="19"/>
      <c r="TNP28" s="19"/>
      <c r="TNQ28" s="19"/>
      <c r="TNR28" s="19"/>
      <c r="TNS28" s="19"/>
      <c r="TNT28" s="19"/>
      <c r="TNU28" s="19"/>
      <c r="TNV28" s="19"/>
      <c r="TNW28" s="19"/>
      <c r="TNX28" s="19"/>
      <c r="TNY28" s="19"/>
      <c r="TNZ28" s="19"/>
      <c r="TOA28" s="19"/>
      <c r="TOB28" s="19"/>
      <c r="TOC28" s="19"/>
      <c r="TOD28" s="19"/>
      <c r="TOE28" s="19"/>
      <c r="TOF28" s="19"/>
      <c r="TOG28" s="19"/>
      <c r="TOH28" s="19"/>
      <c r="TOI28" s="19"/>
      <c r="TOJ28" s="19"/>
      <c r="TOK28" s="19"/>
      <c r="TOL28" s="19"/>
      <c r="TOM28" s="19"/>
      <c r="TON28" s="19"/>
      <c r="TOO28" s="19"/>
      <c r="TOP28" s="19"/>
      <c r="TOQ28" s="19"/>
      <c r="TOR28" s="19"/>
      <c r="TOS28" s="19"/>
      <c r="TOT28" s="19"/>
      <c r="TOU28" s="19"/>
      <c r="TOV28" s="19"/>
      <c r="TOW28" s="19"/>
      <c r="TOX28" s="19"/>
      <c r="TOY28" s="19"/>
      <c r="TOZ28" s="19"/>
      <c r="TPA28" s="19"/>
      <c r="TPB28" s="19"/>
      <c r="TPC28" s="19"/>
      <c r="TPD28" s="19"/>
      <c r="TPE28" s="19"/>
      <c r="TPF28" s="19"/>
      <c r="TPG28" s="19"/>
      <c r="TPH28" s="19"/>
      <c r="TPI28" s="19"/>
      <c r="TPJ28" s="19"/>
      <c r="TPK28" s="19"/>
      <c r="TPL28" s="19"/>
      <c r="TPM28" s="19"/>
      <c r="TPN28" s="19"/>
      <c r="TPO28" s="19"/>
      <c r="TPP28" s="19"/>
      <c r="TPQ28" s="19"/>
      <c r="TPR28" s="19"/>
      <c r="TPS28" s="19"/>
      <c r="TPT28" s="19"/>
      <c r="TPU28" s="19"/>
      <c r="TPV28" s="19"/>
      <c r="TPW28" s="19"/>
      <c r="TPX28" s="19"/>
      <c r="TPY28" s="19"/>
      <c r="TPZ28" s="19"/>
      <c r="TQA28" s="19"/>
      <c r="TQB28" s="19"/>
      <c r="TQC28" s="19"/>
      <c r="TQD28" s="19"/>
      <c r="TQE28" s="19"/>
      <c r="TQF28" s="19"/>
      <c r="TQG28" s="19"/>
      <c r="TQH28" s="19"/>
      <c r="TQI28" s="19"/>
      <c r="TQJ28" s="19"/>
      <c r="TQK28" s="19"/>
      <c r="TQL28" s="19"/>
      <c r="TQM28" s="19"/>
      <c r="TQN28" s="19"/>
      <c r="TQO28" s="19"/>
      <c r="TQP28" s="19"/>
      <c r="TQQ28" s="19"/>
      <c r="TQR28" s="19"/>
      <c r="TQS28" s="19"/>
      <c r="TQT28" s="19"/>
      <c r="TQU28" s="19"/>
      <c r="TQV28" s="19"/>
      <c r="TQW28" s="19"/>
      <c r="TQX28" s="19"/>
      <c r="TQY28" s="19"/>
      <c r="TQZ28" s="19"/>
      <c r="TRA28" s="19"/>
      <c r="TRB28" s="19"/>
      <c r="TRC28" s="19"/>
      <c r="TRD28" s="19"/>
      <c r="TRE28" s="19"/>
      <c r="TRF28" s="19"/>
      <c r="TRG28" s="19"/>
      <c r="TRH28" s="19"/>
      <c r="TRI28" s="19"/>
      <c r="TRJ28" s="19"/>
      <c r="TRK28" s="19"/>
      <c r="TRL28" s="19"/>
      <c r="TRM28" s="19"/>
      <c r="TRN28" s="19"/>
      <c r="TRO28" s="19"/>
      <c r="TRP28" s="19"/>
      <c r="TRQ28" s="19"/>
      <c r="TRR28" s="19"/>
      <c r="TRS28" s="19"/>
      <c r="TRT28" s="19"/>
      <c r="TRU28" s="19"/>
      <c r="TRV28" s="19"/>
      <c r="TRW28" s="19"/>
      <c r="TRX28" s="19"/>
      <c r="TRY28" s="19"/>
      <c r="TRZ28" s="19"/>
      <c r="TSA28" s="19"/>
      <c r="TSB28" s="19"/>
      <c r="TSC28" s="19"/>
      <c r="TSD28" s="19"/>
      <c r="TSE28" s="19"/>
      <c r="TSF28" s="19"/>
      <c r="TSG28" s="19"/>
      <c r="TSH28" s="19"/>
      <c r="TSI28" s="19"/>
      <c r="TSJ28" s="19"/>
      <c r="TSK28" s="19"/>
      <c r="TSL28" s="19"/>
      <c r="TSM28" s="19"/>
      <c r="TSN28" s="19"/>
      <c r="TSO28" s="19"/>
      <c r="TSP28" s="19"/>
      <c r="TSQ28" s="19"/>
      <c r="TSR28" s="19"/>
      <c r="TSS28" s="19"/>
      <c r="TST28" s="19"/>
      <c r="TSU28" s="19"/>
      <c r="TSV28" s="19"/>
      <c r="TSW28" s="19"/>
      <c r="TSX28" s="19"/>
      <c r="TSY28" s="19"/>
      <c r="TSZ28" s="19"/>
      <c r="TTA28" s="19"/>
      <c r="TTB28" s="19"/>
      <c r="TTC28" s="19"/>
      <c r="TTD28" s="19"/>
      <c r="TTE28" s="19"/>
      <c r="TTF28" s="19"/>
      <c r="TTG28" s="19"/>
      <c r="TTH28" s="19"/>
      <c r="TTI28" s="19"/>
      <c r="TTJ28" s="19"/>
      <c r="TTK28" s="19"/>
      <c r="TTL28" s="19"/>
      <c r="TTM28" s="19"/>
      <c r="TTN28" s="19"/>
      <c r="TTO28" s="19"/>
      <c r="TTP28" s="19"/>
      <c r="TTQ28" s="19"/>
      <c r="TTR28" s="19"/>
      <c r="TTS28" s="19"/>
      <c r="TTT28" s="19"/>
      <c r="TTU28" s="19"/>
      <c r="TTV28" s="19"/>
      <c r="TTW28" s="19"/>
      <c r="TTX28" s="19"/>
      <c r="TTY28" s="19"/>
      <c r="TTZ28" s="19"/>
      <c r="TUA28" s="19"/>
      <c r="TUB28" s="19"/>
      <c r="TUC28" s="19"/>
      <c r="TUD28" s="19"/>
      <c r="TUE28" s="19"/>
      <c r="TUF28" s="19"/>
      <c r="TUG28" s="19"/>
      <c r="TUH28" s="19"/>
      <c r="TUI28" s="19"/>
      <c r="TUJ28" s="19"/>
      <c r="TUK28" s="19"/>
      <c r="TUL28" s="19"/>
      <c r="TUM28" s="19"/>
      <c r="TUN28" s="19"/>
      <c r="TUO28" s="19"/>
      <c r="TUP28" s="19"/>
      <c r="TUQ28" s="19"/>
      <c r="TUR28" s="19"/>
      <c r="TUS28" s="19"/>
      <c r="TUT28" s="19"/>
      <c r="TUU28" s="19"/>
      <c r="TUV28" s="19"/>
      <c r="TUW28" s="19"/>
      <c r="TUX28" s="19"/>
      <c r="TUY28" s="19"/>
      <c r="TUZ28" s="19"/>
      <c r="TVA28" s="19"/>
      <c r="TVB28" s="19"/>
      <c r="TVC28" s="19"/>
      <c r="TVD28" s="19"/>
      <c r="TVE28" s="19"/>
      <c r="TVF28" s="19"/>
      <c r="TVG28" s="19"/>
      <c r="TVH28" s="19"/>
      <c r="TVI28" s="19"/>
      <c r="TVJ28" s="19"/>
      <c r="TVK28" s="19"/>
      <c r="TVL28" s="19"/>
      <c r="TVM28" s="19"/>
      <c r="TVN28" s="19"/>
      <c r="TVO28" s="19"/>
      <c r="TVP28" s="19"/>
      <c r="TVQ28" s="19"/>
      <c r="TVR28" s="19"/>
      <c r="TVS28" s="19"/>
      <c r="TVT28" s="19"/>
      <c r="TVU28" s="19"/>
      <c r="TVV28" s="19"/>
      <c r="TVW28" s="19"/>
      <c r="TVX28" s="19"/>
      <c r="TVY28" s="19"/>
      <c r="TVZ28" s="19"/>
      <c r="TWA28" s="19"/>
      <c r="TWB28" s="19"/>
      <c r="TWC28" s="19"/>
      <c r="TWD28" s="19"/>
      <c r="TWE28" s="19"/>
      <c r="TWF28" s="19"/>
      <c r="TWG28" s="19"/>
      <c r="TWH28" s="19"/>
      <c r="TWI28" s="19"/>
      <c r="TWJ28" s="19"/>
      <c r="TWK28" s="19"/>
      <c r="TWL28" s="19"/>
      <c r="TWM28" s="19"/>
      <c r="TWN28" s="19"/>
      <c r="TWO28" s="19"/>
      <c r="TWP28" s="19"/>
      <c r="TWQ28" s="19"/>
      <c r="TWR28" s="19"/>
      <c r="TWS28" s="19"/>
      <c r="TWT28" s="19"/>
      <c r="TWU28" s="19"/>
      <c r="TWV28" s="19"/>
      <c r="TWW28" s="19"/>
      <c r="TWX28" s="19"/>
      <c r="TWY28" s="19"/>
      <c r="TWZ28" s="19"/>
      <c r="TXA28" s="19"/>
      <c r="TXB28" s="19"/>
      <c r="TXC28" s="19"/>
      <c r="TXD28" s="19"/>
      <c r="TXE28" s="19"/>
      <c r="TXF28" s="19"/>
      <c r="TXG28" s="19"/>
      <c r="TXH28" s="19"/>
      <c r="TXI28" s="19"/>
      <c r="TXJ28" s="19"/>
      <c r="TXK28" s="19"/>
      <c r="TXL28" s="19"/>
      <c r="TXM28" s="19"/>
      <c r="TXN28" s="19"/>
      <c r="TXO28" s="19"/>
      <c r="TXP28" s="19"/>
      <c r="TXQ28" s="19"/>
      <c r="TXR28" s="19"/>
      <c r="TXS28" s="19"/>
      <c r="TXT28" s="19"/>
      <c r="TXU28" s="19"/>
      <c r="TXV28" s="19"/>
      <c r="TXW28" s="19"/>
      <c r="TXX28" s="19"/>
      <c r="TXY28" s="19"/>
      <c r="TXZ28" s="19"/>
      <c r="TYA28" s="19"/>
      <c r="TYB28" s="19"/>
      <c r="TYC28" s="19"/>
      <c r="TYD28" s="19"/>
      <c r="TYE28" s="19"/>
      <c r="TYF28" s="19"/>
      <c r="TYG28" s="19"/>
      <c r="TYH28" s="19"/>
      <c r="TYI28" s="19"/>
      <c r="TYJ28" s="19"/>
      <c r="TYK28" s="19"/>
      <c r="TYL28" s="19"/>
      <c r="TYM28" s="19"/>
      <c r="TYN28" s="19"/>
      <c r="TYO28" s="19"/>
      <c r="TYP28" s="19"/>
      <c r="TYQ28" s="19"/>
      <c r="TYR28" s="19"/>
      <c r="TYS28" s="19"/>
      <c r="TYT28" s="19"/>
      <c r="TYU28" s="19"/>
      <c r="TYV28" s="19"/>
      <c r="TYW28" s="19"/>
      <c r="TYX28" s="19"/>
      <c r="TYY28" s="19"/>
      <c r="TYZ28" s="19"/>
      <c r="TZA28" s="19"/>
      <c r="TZB28" s="19"/>
      <c r="TZC28" s="19"/>
      <c r="TZD28" s="19"/>
      <c r="TZE28" s="19"/>
      <c r="TZF28" s="19"/>
      <c r="TZG28" s="19"/>
      <c r="TZH28" s="19"/>
      <c r="TZI28" s="19"/>
      <c r="TZJ28" s="19"/>
      <c r="TZK28" s="19"/>
      <c r="TZL28" s="19"/>
      <c r="TZM28" s="19"/>
      <c r="TZN28" s="19"/>
      <c r="TZO28" s="19"/>
      <c r="TZP28" s="19"/>
      <c r="TZQ28" s="19"/>
      <c r="TZR28" s="19"/>
      <c r="TZS28" s="19"/>
      <c r="TZT28" s="19"/>
      <c r="TZU28" s="19"/>
      <c r="TZV28" s="19"/>
      <c r="TZW28" s="19"/>
      <c r="TZX28" s="19"/>
      <c r="TZY28" s="19"/>
      <c r="TZZ28" s="19"/>
      <c r="UAA28" s="19"/>
      <c r="UAB28" s="19"/>
      <c r="UAC28" s="19"/>
      <c r="UAD28" s="19"/>
      <c r="UAE28" s="19"/>
      <c r="UAF28" s="19"/>
      <c r="UAG28" s="19"/>
      <c r="UAH28" s="19"/>
      <c r="UAI28" s="19"/>
      <c r="UAJ28" s="19"/>
      <c r="UAK28" s="19"/>
      <c r="UAL28" s="19"/>
      <c r="UAM28" s="19"/>
      <c r="UAN28" s="19"/>
      <c r="UAO28" s="19"/>
      <c r="UAP28" s="19"/>
      <c r="UAQ28" s="19"/>
      <c r="UAR28" s="19"/>
      <c r="UAS28" s="19"/>
      <c r="UAT28" s="19"/>
      <c r="UAU28" s="19"/>
      <c r="UAV28" s="19"/>
      <c r="UAW28" s="19"/>
      <c r="UAX28" s="19"/>
      <c r="UAY28" s="19"/>
      <c r="UAZ28" s="19"/>
      <c r="UBA28" s="19"/>
      <c r="UBB28" s="19"/>
      <c r="UBC28" s="19"/>
      <c r="UBD28" s="19"/>
      <c r="UBE28" s="19"/>
      <c r="UBF28" s="19"/>
      <c r="UBG28" s="19"/>
      <c r="UBH28" s="19"/>
      <c r="UBI28" s="19"/>
      <c r="UBJ28" s="19"/>
      <c r="UBK28" s="19"/>
      <c r="UBL28" s="19"/>
      <c r="UBM28" s="19"/>
      <c r="UBN28" s="19"/>
      <c r="UBO28" s="19"/>
      <c r="UBP28" s="19"/>
      <c r="UBQ28" s="19"/>
      <c r="UBR28" s="19"/>
      <c r="UBS28" s="19"/>
      <c r="UBT28" s="19"/>
      <c r="UBU28" s="19"/>
      <c r="UBV28" s="19"/>
      <c r="UBW28" s="19"/>
      <c r="UBX28" s="19"/>
      <c r="UBY28" s="19"/>
      <c r="UBZ28" s="19"/>
      <c r="UCA28" s="19"/>
      <c r="UCB28" s="19"/>
      <c r="UCC28" s="19"/>
      <c r="UCD28" s="19"/>
      <c r="UCE28" s="19"/>
      <c r="UCF28" s="19"/>
      <c r="UCG28" s="19"/>
      <c r="UCH28" s="19"/>
      <c r="UCI28" s="19"/>
      <c r="UCJ28" s="19"/>
      <c r="UCK28" s="19"/>
      <c r="UCL28" s="19"/>
      <c r="UCM28" s="19"/>
      <c r="UCN28" s="19"/>
      <c r="UCO28" s="19"/>
      <c r="UCP28" s="19"/>
      <c r="UCQ28" s="19"/>
      <c r="UCR28" s="19"/>
      <c r="UCS28" s="19"/>
      <c r="UCT28" s="19"/>
      <c r="UCU28" s="19"/>
      <c r="UCV28" s="19"/>
      <c r="UCW28" s="19"/>
      <c r="UCX28" s="19"/>
      <c r="UCY28" s="19"/>
      <c r="UCZ28" s="19"/>
      <c r="UDA28" s="19"/>
      <c r="UDB28" s="19"/>
      <c r="UDC28" s="19"/>
      <c r="UDD28" s="19"/>
      <c r="UDE28" s="19"/>
      <c r="UDF28" s="19"/>
      <c r="UDG28" s="19"/>
      <c r="UDH28" s="19"/>
      <c r="UDI28" s="19"/>
      <c r="UDJ28" s="19"/>
      <c r="UDK28" s="19"/>
      <c r="UDL28" s="19"/>
      <c r="UDM28" s="19"/>
      <c r="UDN28" s="19"/>
      <c r="UDO28" s="19"/>
      <c r="UDP28" s="19"/>
      <c r="UDQ28" s="19"/>
      <c r="UDR28" s="19"/>
      <c r="UDS28" s="19"/>
      <c r="UDT28" s="19"/>
      <c r="UDU28" s="19"/>
      <c r="UDV28" s="19"/>
      <c r="UDW28" s="19"/>
      <c r="UDX28" s="19"/>
      <c r="UDY28" s="19"/>
      <c r="UDZ28" s="19"/>
      <c r="UEA28" s="19"/>
      <c r="UEB28" s="19"/>
      <c r="UEC28" s="19"/>
      <c r="UED28" s="19"/>
      <c r="UEE28" s="19"/>
      <c r="UEF28" s="19"/>
      <c r="UEG28" s="19"/>
      <c r="UEH28" s="19"/>
      <c r="UEI28" s="19"/>
      <c r="UEJ28" s="19"/>
      <c r="UEK28" s="19"/>
      <c r="UEL28" s="19"/>
      <c r="UEM28" s="19"/>
      <c r="UEN28" s="19"/>
      <c r="UEO28" s="19"/>
      <c r="UEP28" s="19"/>
      <c r="UEQ28" s="19"/>
      <c r="UER28" s="19"/>
      <c r="UES28" s="19"/>
      <c r="UET28" s="19"/>
      <c r="UEU28" s="19"/>
      <c r="UEV28" s="19"/>
      <c r="UEW28" s="19"/>
      <c r="UEX28" s="19"/>
      <c r="UEY28" s="19"/>
      <c r="UEZ28" s="19"/>
      <c r="UFA28" s="19"/>
      <c r="UFB28" s="19"/>
      <c r="UFC28" s="19"/>
      <c r="UFD28" s="19"/>
      <c r="UFE28" s="19"/>
      <c r="UFF28" s="19"/>
      <c r="UFG28" s="19"/>
      <c r="UFH28" s="19"/>
      <c r="UFI28" s="19"/>
      <c r="UFJ28" s="19"/>
      <c r="UFK28" s="19"/>
      <c r="UFL28" s="19"/>
      <c r="UFM28" s="19"/>
      <c r="UFN28" s="19"/>
      <c r="UFO28" s="19"/>
      <c r="UFP28" s="19"/>
      <c r="UFQ28" s="19"/>
      <c r="UFR28" s="19"/>
      <c r="UFS28" s="19"/>
      <c r="UFT28" s="19"/>
      <c r="UFU28" s="19"/>
      <c r="UFV28" s="19"/>
      <c r="UFW28" s="19"/>
      <c r="UFX28" s="19"/>
      <c r="UFY28" s="19"/>
      <c r="UFZ28" s="19"/>
      <c r="UGA28" s="19"/>
      <c r="UGB28" s="19"/>
      <c r="UGC28" s="19"/>
      <c r="UGD28" s="19"/>
      <c r="UGE28" s="19"/>
      <c r="UGF28" s="19"/>
      <c r="UGG28" s="19"/>
      <c r="UGH28" s="19"/>
      <c r="UGI28" s="19"/>
      <c r="UGJ28" s="19"/>
      <c r="UGK28" s="19"/>
      <c r="UGL28" s="19"/>
      <c r="UGM28" s="19"/>
      <c r="UGN28" s="19"/>
      <c r="UGO28" s="19"/>
      <c r="UGP28" s="19"/>
      <c r="UGQ28" s="19"/>
      <c r="UGR28" s="19"/>
      <c r="UGS28" s="19"/>
      <c r="UGT28" s="19"/>
      <c r="UGU28" s="19"/>
      <c r="UGV28" s="19"/>
      <c r="UGW28" s="19"/>
      <c r="UGX28" s="19"/>
      <c r="UGY28" s="19"/>
      <c r="UGZ28" s="19"/>
      <c r="UHA28" s="19"/>
      <c r="UHB28" s="19"/>
      <c r="UHC28" s="19"/>
      <c r="UHD28" s="19"/>
      <c r="UHE28" s="19"/>
      <c r="UHF28" s="19"/>
      <c r="UHG28" s="19"/>
      <c r="UHH28" s="19"/>
      <c r="UHI28" s="19"/>
      <c r="UHJ28" s="19"/>
      <c r="UHK28" s="19"/>
      <c r="UHL28" s="19"/>
      <c r="UHM28" s="19"/>
      <c r="UHN28" s="19"/>
      <c r="UHO28" s="19"/>
      <c r="UHP28" s="19"/>
      <c r="UHQ28" s="19"/>
      <c r="UHR28" s="19"/>
      <c r="UHS28" s="19"/>
      <c r="UHT28" s="19"/>
      <c r="UHU28" s="19"/>
      <c r="UHV28" s="19"/>
      <c r="UHW28" s="19"/>
      <c r="UHX28" s="19"/>
      <c r="UHY28" s="19"/>
      <c r="UHZ28" s="19"/>
      <c r="UIA28" s="19"/>
      <c r="UIB28" s="19"/>
      <c r="UIC28" s="19"/>
      <c r="UID28" s="19"/>
      <c r="UIE28" s="19"/>
      <c r="UIF28" s="19"/>
      <c r="UIG28" s="19"/>
      <c r="UIH28" s="19"/>
      <c r="UII28" s="19"/>
      <c r="UIJ28" s="19"/>
      <c r="UIK28" s="19"/>
      <c r="UIL28" s="19"/>
      <c r="UIM28" s="19"/>
      <c r="UIN28" s="19"/>
      <c r="UIO28" s="19"/>
      <c r="UIP28" s="19"/>
      <c r="UIQ28" s="19"/>
      <c r="UIR28" s="19"/>
      <c r="UIS28" s="19"/>
      <c r="UIT28" s="19"/>
      <c r="UIU28" s="19"/>
      <c r="UIV28" s="19"/>
      <c r="UIW28" s="19"/>
      <c r="UIX28" s="19"/>
      <c r="UIY28" s="19"/>
      <c r="UIZ28" s="19"/>
      <c r="UJA28" s="19"/>
      <c r="UJB28" s="19"/>
      <c r="UJC28" s="19"/>
      <c r="UJD28" s="19"/>
      <c r="UJE28" s="19"/>
      <c r="UJF28" s="19"/>
      <c r="UJG28" s="19"/>
      <c r="UJH28" s="19"/>
      <c r="UJI28" s="19"/>
      <c r="UJJ28" s="19"/>
      <c r="UJK28" s="19"/>
      <c r="UJL28" s="19"/>
      <c r="UJM28" s="19"/>
      <c r="UJN28" s="19"/>
      <c r="UJO28" s="19"/>
      <c r="UJP28" s="19"/>
      <c r="UJQ28" s="19"/>
      <c r="UJR28" s="19"/>
      <c r="UJS28" s="19"/>
      <c r="UJT28" s="19"/>
      <c r="UJU28" s="19"/>
      <c r="UJV28" s="19"/>
      <c r="UJW28" s="19"/>
      <c r="UJX28" s="19"/>
      <c r="UJY28" s="19"/>
      <c r="UJZ28" s="19"/>
      <c r="UKA28" s="19"/>
      <c r="UKB28" s="19"/>
      <c r="UKC28" s="19"/>
      <c r="UKD28" s="19"/>
      <c r="UKE28" s="19"/>
      <c r="UKF28" s="19"/>
      <c r="UKG28" s="19"/>
      <c r="UKH28" s="19"/>
      <c r="UKI28" s="19"/>
      <c r="UKJ28" s="19"/>
      <c r="UKK28" s="19"/>
      <c r="UKL28" s="19"/>
      <c r="UKM28" s="19"/>
      <c r="UKN28" s="19"/>
      <c r="UKO28" s="19"/>
      <c r="UKP28" s="19"/>
      <c r="UKQ28" s="19"/>
      <c r="UKR28" s="19"/>
      <c r="UKS28" s="19"/>
      <c r="UKT28" s="19"/>
      <c r="UKU28" s="19"/>
      <c r="UKV28" s="19"/>
      <c r="UKW28" s="19"/>
      <c r="UKX28" s="19"/>
      <c r="UKY28" s="19"/>
      <c r="UKZ28" s="19"/>
      <c r="ULA28" s="19"/>
      <c r="ULB28" s="19"/>
      <c r="ULC28" s="19"/>
      <c r="ULD28" s="19"/>
      <c r="ULE28" s="19"/>
      <c r="ULF28" s="19"/>
      <c r="ULG28" s="19"/>
      <c r="ULH28" s="19"/>
      <c r="ULI28" s="19"/>
      <c r="ULJ28" s="19"/>
      <c r="ULK28" s="19"/>
      <c r="ULL28" s="19"/>
      <c r="ULM28" s="19"/>
      <c r="ULN28" s="19"/>
      <c r="ULO28" s="19"/>
      <c r="ULP28" s="19"/>
      <c r="ULQ28" s="19"/>
      <c r="ULR28" s="19"/>
      <c r="ULS28" s="19"/>
      <c r="ULT28" s="19"/>
      <c r="ULU28" s="19"/>
      <c r="ULV28" s="19"/>
      <c r="ULW28" s="19"/>
      <c r="ULX28" s="19"/>
      <c r="ULY28" s="19"/>
      <c r="ULZ28" s="19"/>
      <c r="UMA28" s="19"/>
      <c r="UMB28" s="19"/>
      <c r="UMC28" s="19"/>
      <c r="UMD28" s="19"/>
      <c r="UME28" s="19"/>
      <c r="UMF28" s="19"/>
      <c r="UMG28" s="19"/>
      <c r="UMH28" s="19"/>
      <c r="UMI28" s="19"/>
      <c r="UMJ28" s="19"/>
      <c r="UMK28" s="19"/>
      <c r="UML28" s="19"/>
      <c r="UMM28" s="19"/>
      <c r="UMN28" s="19"/>
      <c r="UMO28" s="19"/>
      <c r="UMP28" s="19"/>
      <c r="UMQ28" s="19"/>
      <c r="UMR28" s="19"/>
      <c r="UMS28" s="19"/>
      <c r="UMT28" s="19"/>
      <c r="UMU28" s="19"/>
      <c r="UMV28" s="19"/>
      <c r="UMW28" s="19"/>
      <c r="UMX28" s="19"/>
      <c r="UMY28" s="19"/>
      <c r="UMZ28" s="19"/>
      <c r="UNA28" s="19"/>
      <c r="UNB28" s="19"/>
      <c r="UNC28" s="19"/>
      <c r="UND28" s="19"/>
      <c r="UNE28" s="19"/>
      <c r="UNF28" s="19"/>
      <c r="UNG28" s="19"/>
      <c r="UNH28" s="19"/>
      <c r="UNI28" s="19"/>
      <c r="UNJ28" s="19"/>
      <c r="UNK28" s="19"/>
      <c r="UNL28" s="19"/>
      <c r="UNM28" s="19"/>
      <c r="UNN28" s="19"/>
      <c r="UNO28" s="19"/>
      <c r="UNP28" s="19"/>
      <c r="UNQ28" s="19"/>
      <c r="UNR28" s="19"/>
      <c r="UNS28" s="19"/>
      <c r="UNT28" s="19"/>
      <c r="UNU28" s="19"/>
      <c r="UNV28" s="19"/>
      <c r="UNW28" s="19"/>
      <c r="UNX28" s="19"/>
      <c r="UNY28" s="19"/>
      <c r="UNZ28" s="19"/>
      <c r="UOA28" s="19"/>
      <c r="UOB28" s="19"/>
      <c r="UOC28" s="19"/>
      <c r="UOD28" s="19"/>
      <c r="UOE28" s="19"/>
      <c r="UOF28" s="19"/>
      <c r="UOG28" s="19"/>
      <c r="UOH28" s="19"/>
      <c r="UOI28" s="19"/>
      <c r="UOJ28" s="19"/>
      <c r="UOK28" s="19"/>
      <c r="UOL28" s="19"/>
      <c r="UOM28" s="19"/>
      <c r="UON28" s="19"/>
      <c r="UOO28" s="19"/>
      <c r="UOP28" s="19"/>
      <c r="UOQ28" s="19"/>
      <c r="UOR28" s="19"/>
      <c r="UOS28" s="19"/>
      <c r="UOT28" s="19"/>
      <c r="UOU28" s="19"/>
      <c r="UOV28" s="19"/>
      <c r="UOW28" s="19"/>
      <c r="UOX28" s="19"/>
      <c r="UOY28" s="19"/>
      <c r="UOZ28" s="19"/>
      <c r="UPA28" s="19"/>
      <c r="UPB28" s="19"/>
      <c r="UPC28" s="19"/>
      <c r="UPD28" s="19"/>
      <c r="UPE28" s="19"/>
      <c r="UPF28" s="19"/>
      <c r="UPG28" s="19"/>
      <c r="UPH28" s="19"/>
      <c r="UPI28" s="19"/>
      <c r="UPJ28" s="19"/>
      <c r="UPK28" s="19"/>
      <c r="UPL28" s="19"/>
      <c r="UPM28" s="19"/>
      <c r="UPN28" s="19"/>
      <c r="UPO28" s="19"/>
      <c r="UPP28" s="19"/>
      <c r="UPQ28" s="19"/>
      <c r="UPR28" s="19"/>
      <c r="UPS28" s="19"/>
      <c r="UPT28" s="19"/>
      <c r="UPU28" s="19"/>
      <c r="UPV28" s="19"/>
      <c r="UPW28" s="19"/>
      <c r="UPX28" s="19"/>
      <c r="UPY28" s="19"/>
      <c r="UPZ28" s="19"/>
      <c r="UQA28" s="19"/>
      <c r="UQB28" s="19"/>
      <c r="UQC28" s="19"/>
      <c r="UQD28" s="19"/>
      <c r="UQE28" s="19"/>
      <c r="UQF28" s="19"/>
      <c r="UQG28" s="19"/>
      <c r="UQH28" s="19"/>
      <c r="UQI28" s="19"/>
      <c r="UQJ28" s="19"/>
      <c r="UQK28" s="19"/>
      <c r="UQL28" s="19"/>
      <c r="UQM28" s="19"/>
      <c r="UQN28" s="19"/>
      <c r="UQO28" s="19"/>
      <c r="UQP28" s="19"/>
      <c r="UQQ28" s="19"/>
      <c r="UQR28" s="19"/>
      <c r="UQS28" s="19"/>
      <c r="UQT28" s="19"/>
      <c r="UQU28" s="19"/>
      <c r="UQV28" s="19"/>
      <c r="UQW28" s="19"/>
      <c r="UQX28" s="19"/>
      <c r="UQY28" s="19"/>
      <c r="UQZ28" s="19"/>
      <c r="URA28" s="19"/>
      <c r="URB28" s="19"/>
      <c r="URC28" s="19"/>
      <c r="URD28" s="19"/>
      <c r="URE28" s="19"/>
      <c r="URF28" s="19"/>
      <c r="URG28" s="19"/>
      <c r="URH28" s="19"/>
      <c r="URI28" s="19"/>
      <c r="URJ28" s="19"/>
      <c r="URK28" s="19"/>
      <c r="URL28" s="19"/>
      <c r="URM28" s="19"/>
      <c r="URN28" s="19"/>
      <c r="URO28" s="19"/>
      <c r="URP28" s="19"/>
      <c r="URQ28" s="19"/>
      <c r="URR28" s="19"/>
      <c r="URS28" s="19"/>
      <c r="URT28" s="19"/>
      <c r="URU28" s="19"/>
      <c r="URV28" s="19"/>
      <c r="URW28" s="19"/>
      <c r="URX28" s="19"/>
      <c r="URY28" s="19"/>
      <c r="URZ28" s="19"/>
      <c r="USA28" s="19"/>
      <c r="USB28" s="19"/>
      <c r="USC28" s="19"/>
      <c r="USD28" s="19"/>
      <c r="USE28" s="19"/>
      <c r="USF28" s="19"/>
      <c r="USG28" s="19"/>
      <c r="USH28" s="19"/>
      <c r="USI28" s="19"/>
      <c r="USJ28" s="19"/>
      <c r="USK28" s="19"/>
      <c r="USL28" s="19"/>
      <c r="USM28" s="19"/>
      <c r="USN28" s="19"/>
      <c r="USO28" s="19"/>
      <c r="USP28" s="19"/>
      <c r="USQ28" s="19"/>
      <c r="USR28" s="19"/>
      <c r="USS28" s="19"/>
      <c r="UST28" s="19"/>
      <c r="USU28" s="19"/>
      <c r="USV28" s="19"/>
      <c r="USW28" s="19"/>
      <c r="USX28" s="19"/>
      <c r="USY28" s="19"/>
      <c r="USZ28" s="19"/>
      <c r="UTA28" s="19"/>
      <c r="UTB28" s="19"/>
      <c r="UTC28" s="19"/>
      <c r="UTD28" s="19"/>
      <c r="UTE28" s="19"/>
      <c r="UTF28" s="19"/>
      <c r="UTG28" s="19"/>
      <c r="UTH28" s="19"/>
      <c r="UTI28" s="19"/>
      <c r="UTJ28" s="19"/>
      <c r="UTK28" s="19"/>
      <c r="UTL28" s="19"/>
      <c r="UTM28" s="19"/>
      <c r="UTN28" s="19"/>
      <c r="UTO28" s="19"/>
      <c r="UTP28" s="19"/>
      <c r="UTQ28" s="19"/>
      <c r="UTR28" s="19"/>
      <c r="UTS28" s="19"/>
      <c r="UTT28" s="19"/>
      <c r="UTU28" s="19"/>
      <c r="UTV28" s="19"/>
      <c r="UTW28" s="19"/>
      <c r="UTX28" s="19"/>
      <c r="UTY28" s="19"/>
      <c r="UTZ28" s="19"/>
      <c r="UUA28" s="19"/>
      <c r="UUB28" s="19"/>
      <c r="UUC28" s="19"/>
      <c r="UUD28" s="19"/>
      <c r="UUE28" s="19"/>
      <c r="UUF28" s="19"/>
      <c r="UUG28" s="19"/>
      <c r="UUH28" s="19"/>
      <c r="UUI28" s="19"/>
      <c r="UUJ28" s="19"/>
      <c r="UUK28" s="19"/>
      <c r="UUL28" s="19"/>
      <c r="UUM28" s="19"/>
      <c r="UUN28" s="19"/>
      <c r="UUO28" s="19"/>
      <c r="UUP28" s="19"/>
      <c r="UUQ28" s="19"/>
      <c r="UUR28" s="19"/>
      <c r="UUS28" s="19"/>
      <c r="UUT28" s="19"/>
      <c r="UUU28" s="19"/>
      <c r="UUV28" s="19"/>
      <c r="UUW28" s="19"/>
      <c r="UUX28" s="19"/>
      <c r="UUY28" s="19"/>
      <c r="UUZ28" s="19"/>
      <c r="UVA28" s="19"/>
      <c r="UVB28" s="19"/>
      <c r="UVC28" s="19"/>
      <c r="UVD28" s="19"/>
      <c r="UVE28" s="19"/>
      <c r="UVF28" s="19"/>
      <c r="UVG28" s="19"/>
      <c r="UVH28" s="19"/>
      <c r="UVI28" s="19"/>
      <c r="UVJ28" s="19"/>
      <c r="UVK28" s="19"/>
      <c r="UVL28" s="19"/>
      <c r="UVM28" s="19"/>
      <c r="UVN28" s="19"/>
      <c r="UVO28" s="19"/>
      <c r="UVP28" s="19"/>
      <c r="UVQ28" s="19"/>
      <c r="UVR28" s="19"/>
      <c r="UVS28" s="19"/>
      <c r="UVT28" s="19"/>
      <c r="UVU28" s="19"/>
      <c r="UVV28" s="19"/>
      <c r="UVW28" s="19"/>
      <c r="UVX28" s="19"/>
      <c r="UVY28" s="19"/>
      <c r="UVZ28" s="19"/>
      <c r="UWA28" s="19"/>
      <c r="UWB28" s="19"/>
      <c r="UWC28" s="19"/>
      <c r="UWD28" s="19"/>
      <c r="UWE28" s="19"/>
      <c r="UWF28" s="19"/>
      <c r="UWG28" s="19"/>
      <c r="UWH28" s="19"/>
      <c r="UWI28" s="19"/>
      <c r="UWJ28" s="19"/>
      <c r="UWK28" s="19"/>
      <c r="UWL28" s="19"/>
      <c r="UWM28" s="19"/>
      <c r="UWN28" s="19"/>
      <c r="UWO28" s="19"/>
      <c r="UWP28" s="19"/>
      <c r="UWQ28" s="19"/>
      <c r="UWR28" s="19"/>
      <c r="UWS28" s="19"/>
      <c r="UWT28" s="19"/>
      <c r="UWU28" s="19"/>
      <c r="UWV28" s="19"/>
      <c r="UWW28" s="19"/>
      <c r="UWX28" s="19"/>
      <c r="UWY28" s="19"/>
      <c r="UWZ28" s="19"/>
      <c r="UXA28" s="19"/>
      <c r="UXB28" s="19"/>
      <c r="UXC28" s="19"/>
      <c r="UXD28" s="19"/>
      <c r="UXE28" s="19"/>
      <c r="UXF28" s="19"/>
      <c r="UXG28" s="19"/>
      <c r="UXH28" s="19"/>
      <c r="UXI28" s="19"/>
      <c r="UXJ28" s="19"/>
      <c r="UXK28" s="19"/>
      <c r="UXL28" s="19"/>
      <c r="UXM28" s="19"/>
      <c r="UXN28" s="19"/>
      <c r="UXO28" s="19"/>
      <c r="UXP28" s="19"/>
      <c r="UXQ28" s="19"/>
      <c r="UXR28" s="19"/>
      <c r="UXS28" s="19"/>
      <c r="UXT28" s="19"/>
      <c r="UXU28" s="19"/>
      <c r="UXV28" s="19"/>
      <c r="UXW28" s="19"/>
      <c r="UXX28" s="19"/>
      <c r="UXY28" s="19"/>
      <c r="UXZ28" s="19"/>
      <c r="UYA28" s="19"/>
      <c r="UYB28" s="19"/>
      <c r="UYC28" s="19"/>
      <c r="UYD28" s="19"/>
      <c r="UYE28" s="19"/>
      <c r="UYF28" s="19"/>
      <c r="UYG28" s="19"/>
      <c r="UYH28" s="19"/>
      <c r="UYI28" s="19"/>
      <c r="UYJ28" s="19"/>
      <c r="UYK28" s="19"/>
      <c r="UYL28" s="19"/>
      <c r="UYM28" s="19"/>
      <c r="UYN28" s="19"/>
      <c r="UYO28" s="19"/>
      <c r="UYP28" s="19"/>
      <c r="UYQ28" s="19"/>
      <c r="UYR28" s="19"/>
      <c r="UYS28" s="19"/>
      <c r="UYT28" s="19"/>
      <c r="UYU28" s="19"/>
      <c r="UYV28" s="19"/>
      <c r="UYW28" s="19"/>
      <c r="UYX28" s="19"/>
      <c r="UYY28" s="19"/>
      <c r="UYZ28" s="19"/>
      <c r="UZA28" s="19"/>
      <c r="UZB28" s="19"/>
      <c r="UZC28" s="19"/>
      <c r="UZD28" s="19"/>
      <c r="UZE28" s="19"/>
      <c r="UZF28" s="19"/>
      <c r="UZG28" s="19"/>
      <c r="UZH28" s="19"/>
      <c r="UZI28" s="19"/>
      <c r="UZJ28" s="19"/>
      <c r="UZK28" s="19"/>
      <c r="UZL28" s="19"/>
      <c r="UZM28" s="19"/>
      <c r="UZN28" s="19"/>
      <c r="UZO28" s="19"/>
      <c r="UZP28" s="19"/>
      <c r="UZQ28" s="19"/>
      <c r="UZR28" s="19"/>
      <c r="UZS28" s="19"/>
      <c r="UZT28" s="19"/>
      <c r="UZU28" s="19"/>
      <c r="UZV28" s="19"/>
      <c r="UZW28" s="19"/>
      <c r="UZX28" s="19"/>
      <c r="UZY28" s="19"/>
      <c r="UZZ28" s="19"/>
      <c r="VAA28" s="19"/>
      <c r="VAB28" s="19"/>
      <c r="VAC28" s="19"/>
      <c r="VAD28" s="19"/>
      <c r="VAE28" s="19"/>
      <c r="VAF28" s="19"/>
      <c r="VAG28" s="19"/>
      <c r="VAH28" s="19"/>
      <c r="VAI28" s="19"/>
      <c r="VAJ28" s="19"/>
      <c r="VAK28" s="19"/>
      <c r="VAL28" s="19"/>
      <c r="VAM28" s="19"/>
      <c r="VAN28" s="19"/>
      <c r="VAO28" s="19"/>
      <c r="VAP28" s="19"/>
      <c r="VAQ28" s="19"/>
      <c r="VAR28" s="19"/>
      <c r="VAS28" s="19"/>
      <c r="VAT28" s="19"/>
      <c r="VAU28" s="19"/>
      <c r="VAV28" s="19"/>
      <c r="VAW28" s="19"/>
      <c r="VAX28" s="19"/>
      <c r="VAY28" s="19"/>
      <c r="VAZ28" s="19"/>
      <c r="VBA28" s="19"/>
      <c r="VBB28" s="19"/>
      <c r="VBC28" s="19"/>
      <c r="VBD28" s="19"/>
      <c r="VBE28" s="19"/>
      <c r="VBF28" s="19"/>
      <c r="VBG28" s="19"/>
      <c r="VBH28" s="19"/>
      <c r="VBI28" s="19"/>
      <c r="VBJ28" s="19"/>
      <c r="VBK28" s="19"/>
      <c r="VBL28" s="19"/>
      <c r="VBM28" s="19"/>
      <c r="VBN28" s="19"/>
      <c r="VBO28" s="19"/>
      <c r="VBP28" s="19"/>
      <c r="VBQ28" s="19"/>
      <c r="VBR28" s="19"/>
      <c r="VBS28" s="19"/>
      <c r="VBT28" s="19"/>
      <c r="VBU28" s="19"/>
      <c r="VBV28" s="19"/>
      <c r="VBW28" s="19"/>
      <c r="VBX28" s="19"/>
      <c r="VBY28" s="19"/>
      <c r="VBZ28" s="19"/>
      <c r="VCA28" s="19"/>
      <c r="VCB28" s="19"/>
      <c r="VCC28" s="19"/>
      <c r="VCD28" s="19"/>
      <c r="VCE28" s="19"/>
      <c r="VCF28" s="19"/>
      <c r="VCG28" s="19"/>
      <c r="VCH28" s="19"/>
      <c r="VCI28" s="19"/>
      <c r="VCJ28" s="19"/>
      <c r="VCK28" s="19"/>
      <c r="VCL28" s="19"/>
      <c r="VCM28" s="19"/>
      <c r="VCN28" s="19"/>
      <c r="VCO28" s="19"/>
      <c r="VCP28" s="19"/>
      <c r="VCQ28" s="19"/>
      <c r="VCR28" s="19"/>
      <c r="VCS28" s="19"/>
      <c r="VCT28" s="19"/>
      <c r="VCU28" s="19"/>
      <c r="VCV28" s="19"/>
      <c r="VCW28" s="19"/>
      <c r="VCX28" s="19"/>
      <c r="VCY28" s="19"/>
      <c r="VCZ28" s="19"/>
      <c r="VDA28" s="19"/>
      <c r="VDB28" s="19"/>
      <c r="VDC28" s="19"/>
      <c r="VDD28" s="19"/>
      <c r="VDE28" s="19"/>
      <c r="VDF28" s="19"/>
      <c r="VDG28" s="19"/>
      <c r="VDH28" s="19"/>
      <c r="VDI28" s="19"/>
      <c r="VDJ28" s="19"/>
      <c r="VDK28" s="19"/>
      <c r="VDL28" s="19"/>
      <c r="VDM28" s="19"/>
      <c r="VDN28" s="19"/>
      <c r="VDO28" s="19"/>
      <c r="VDP28" s="19"/>
      <c r="VDQ28" s="19"/>
      <c r="VDR28" s="19"/>
      <c r="VDS28" s="19"/>
      <c r="VDT28" s="19"/>
      <c r="VDU28" s="19"/>
      <c r="VDV28" s="19"/>
      <c r="VDW28" s="19"/>
      <c r="VDX28" s="19"/>
      <c r="VDY28" s="19"/>
      <c r="VDZ28" s="19"/>
      <c r="VEA28" s="19"/>
      <c r="VEB28" s="19"/>
      <c r="VEC28" s="19"/>
      <c r="VED28" s="19"/>
      <c r="VEE28" s="19"/>
      <c r="VEF28" s="19"/>
      <c r="VEG28" s="19"/>
      <c r="VEH28" s="19"/>
      <c r="VEI28" s="19"/>
      <c r="VEJ28" s="19"/>
      <c r="VEK28" s="19"/>
      <c r="VEL28" s="19"/>
      <c r="VEM28" s="19"/>
      <c r="VEN28" s="19"/>
      <c r="VEO28" s="19"/>
      <c r="VEP28" s="19"/>
      <c r="VEQ28" s="19"/>
      <c r="VER28" s="19"/>
      <c r="VES28" s="19"/>
      <c r="VET28" s="19"/>
      <c r="VEU28" s="19"/>
      <c r="VEV28" s="19"/>
      <c r="VEW28" s="19"/>
      <c r="VEX28" s="19"/>
      <c r="VEY28" s="19"/>
      <c r="VEZ28" s="19"/>
      <c r="VFA28" s="19"/>
      <c r="VFB28" s="19"/>
      <c r="VFC28" s="19"/>
      <c r="VFD28" s="19"/>
      <c r="VFE28" s="19"/>
      <c r="VFF28" s="19"/>
      <c r="VFG28" s="19"/>
      <c r="VFH28" s="19"/>
      <c r="VFI28" s="19"/>
      <c r="VFJ28" s="19"/>
      <c r="VFK28" s="19"/>
      <c r="VFL28" s="19"/>
      <c r="VFM28" s="19"/>
      <c r="VFN28" s="19"/>
      <c r="VFO28" s="19"/>
      <c r="VFP28" s="19"/>
      <c r="VFQ28" s="19"/>
      <c r="VFR28" s="19"/>
      <c r="VFS28" s="19"/>
      <c r="VFT28" s="19"/>
      <c r="VFU28" s="19"/>
      <c r="VFV28" s="19"/>
      <c r="VFW28" s="19"/>
      <c r="VFX28" s="19"/>
      <c r="VFY28" s="19"/>
      <c r="VFZ28" s="19"/>
      <c r="VGA28" s="19"/>
      <c r="VGB28" s="19"/>
      <c r="VGC28" s="19"/>
      <c r="VGD28" s="19"/>
      <c r="VGE28" s="19"/>
      <c r="VGF28" s="19"/>
      <c r="VGG28" s="19"/>
      <c r="VGH28" s="19"/>
      <c r="VGI28" s="19"/>
      <c r="VGJ28" s="19"/>
      <c r="VGK28" s="19"/>
      <c r="VGL28" s="19"/>
      <c r="VGM28" s="19"/>
      <c r="VGN28" s="19"/>
      <c r="VGO28" s="19"/>
      <c r="VGP28" s="19"/>
      <c r="VGQ28" s="19"/>
      <c r="VGR28" s="19"/>
      <c r="VGS28" s="19"/>
      <c r="VGT28" s="19"/>
      <c r="VGU28" s="19"/>
      <c r="VGV28" s="19"/>
      <c r="VGW28" s="19"/>
      <c r="VGX28" s="19"/>
      <c r="VGY28" s="19"/>
      <c r="VGZ28" s="19"/>
      <c r="VHA28" s="19"/>
      <c r="VHB28" s="19"/>
      <c r="VHC28" s="19"/>
      <c r="VHD28" s="19"/>
      <c r="VHE28" s="19"/>
      <c r="VHF28" s="19"/>
      <c r="VHG28" s="19"/>
      <c r="VHH28" s="19"/>
      <c r="VHI28" s="19"/>
      <c r="VHJ28" s="19"/>
      <c r="VHK28" s="19"/>
      <c r="VHL28" s="19"/>
      <c r="VHM28" s="19"/>
      <c r="VHN28" s="19"/>
      <c r="VHO28" s="19"/>
      <c r="VHP28" s="19"/>
      <c r="VHQ28" s="19"/>
      <c r="VHR28" s="19"/>
      <c r="VHS28" s="19"/>
      <c r="VHT28" s="19"/>
      <c r="VHU28" s="19"/>
      <c r="VHV28" s="19"/>
      <c r="VHW28" s="19"/>
      <c r="VHX28" s="19"/>
      <c r="VHY28" s="19"/>
      <c r="VHZ28" s="19"/>
      <c r="VIA28" s="19"/>
      <c r="VIB28" s="19"/>
      <c r="VIC28" s="19"/>
      <c r="VID28" s="19"/>
      <c r="VIE28" s="19"/>
      <c r="VIF28" s="19"/>
      <c r="VIG28" s="19"/>
      <c r="VIH28" s="19"/>
      <c r="VII28" s="19"/>
      <c r="VIJ28" s="19"/>
      <c r="VIK28" s="19"/>
      <c r="VIL28" s="19"/>
      <c r="VIM28" s="19"/>
      <c r="VIN28" s="19"/>
      <c r="VIO28" s="19"/>
      <c r="VIP28" s="19"/>
      <c r="VIQ28" s="19"/>
      <c r="VIR28" s="19"/>
      <c r="VIS28" s="19"/>
      <c r="VIT28" s="19"/>
      <c r="VIU28" s="19"/>
      <c r="VIV28" s="19"/>
      <c r="VIW28" s="19"/>
      <c r="VIX28" s="19"/>
      <c r="VIY28" s="19"/>
      <c r="VIZ28" s="19"/>
      <c r="VJA28" s="19"/>
      <c r="VJB28" s="19"/>
      <c r="VJC28" s="19"/>
      <c r="VJD28" s="19"/>
      <c r="VJE28" s="19"/>
      <c r="VJF28" s="19"/>
      <c r="VJG28" s="19"/>
      <c r="VJH28" s="19"/>
      <c r="VJI28" s="19"/>
      <c r="VJJ28" s="19"/>
      <c r="VJK28" s="19"/>
      <c r="VJL28" s="19"/>
      <c r="VJM28" s="19"/>
      <c r="VJN28" s="19"/>
      <c r="VJO28" s="19"/>
      <c r="VJP28" s="19"/>
      <c r="VJQ28" s="19"/>
      <c r="VJR28" s="19"/>
      <c r="VJS28" s="19"/>
      <c r="VJT28" s="19"/>
      <c r="VJU28" s="19"/>
      <c r="VJV28" s="19"/>
      <c r="VJW28" s="19"/>
      <c r="VJX28" s="19"/>
      <c r="VJY28" s="19"/>
      <c r="VJZ28" s="19"/>
      <c r="VKA28" s="19"/>
      <c r="VKB28" s="19"/>
      <c r="VKC28" s="19"/>
      <c r="VKD28" s="19"/>
      <c r="VKE28" s="19"/>
      <c r="VKF28" s="19"/>
      <c r="VKG28" s="19"/>
      <c r="VKH28" s="19"/>
      <c r="VKI28" s="19"/>
      <c r="VKJ28" s="19"/>
      <c r="VKK28" s="19"/>
      <c r="VKL28" s="19"/>
      <c r="VKM28" s="19"/>
      <c r="VKN28" s="19"/>
      <c r="VKO28" s="19"/>
      <c r="VKP28" s="19"/>
      <c r="VKQ28" s="19"/>
      <c r="VKR28" s="19"/>
      <c r="VKS28" s="19"/>
      <c r="VKT28" s="19"/>
      <c r="VKU28" s="19"/>
      <c r="VKV28" s="19"/>
      <c r="VKW28" s="19"/>
      <c r="VKX28" s="19"/>
      <c r="VKY28" s="19"/>
      <c r="VKZ28" s="19"/>
      <c r="VLA28" s="19"/>
      <c r="VLB28" s="19"/>
      <c r="VLC28" s="19"/>
      <c r="VLD28" s="19"/>
      <c r="VLE28" s="19"/>
      <c r="VLF28" s="19"/>
      <c r="VLG28" s="19"/>
      <c r="VLH28" s="19"/>
      <c r="VLI28" s="19"/>
      <c r="VLJ28" s="19"/>
      <c r="VLK28" s="19"/>
      <c r="VLL28" s="19"/>
      <c r="VLM28" s="19"/>
      <c r="VLN28" s="19"/>
      <c r="VLO28" s="19"/>
      <c r="VLP28" s="19"/>
      <c r="VLQ28" s="19"/>
      <c r="VLR28" s="19"/>
      <c r="VLS28" s="19"/>
      <c r="VLT28" s="19"/>
      <c r="VLU28" s="19"/>
      <c r="VLV28" s="19"/>
      <c r="VLW28" s="19"/>
      <c r="VLX28" s="19"/>
      <c r="VLY28" s="19"/>
      <c r="VLZ28" s="19"/>
      <c r="VMA28" s="19"/>
      <c r="VMB28" s="19"/>
      <c r="VMC28" s="19"/>
      <c r="VMD28" s="19"/>
      <c r="VME28" s="19"/>
      <c r="VMF28" s="19"/>
      <c r="VMG28" s="19"/>
      <c r="VMH28" s="19"/>
      <c r="VMI28" s="19"/>
      <c r="VMJ28" s="19"/>
      <c r="VMK28" s="19"/>
      <c r="VML28" s="19"/>
      <c r="VMM28" s="19"/>
      <c r="VMN28" s="19"/>
      <c r="VMO28" s="19"/>
      <c r="VMP28" s="19"/>
      <c r="VMQ28" s="19"/>
      <c r="VMR28" s="19"/>
      <c r="VMS28" s="19"/>
      <c r="VMT28" s="19"/>
      <c r="VMU28" s="19"/>
      <c r="VMV28" s="19"/>
      <c r="VMW28" s="19"/>
      <c r="VMX28" s="19"/>
      <c r="VMY28" s="19"/>
      <c r="VMZ28" s="19"/>
      <c r="VNA28" s="19"/>
      <c r="VNB28" s="19"/>
      <c r="VNC28" s="19"/>
      <c r="VND28" s="19"/>
      <c r="VNE28" s="19"/>
      <c r="VNF28" s="19"/>
      <c r="VNG28" s="19"/>
      <c r="VNH28" s="19"/>
      <c r="VNI28" s="19"/>
      <c r="VNJ28" s="19"/>
      <c r="VNK28" s="19"/>
      <c r="VNL28" s="19"/>
      <c r="VNM28" s="19"/>
      <c r="VNN28" s="19"/>
      <c r="VNO28" s="19"/>
      <c r="VNP28" s="19"/>
      <c r="VNQ28" s="19"/>
      <c r="VNR28" s="19"/>
      <c r="VNS28" s="19"/>
      <c r="VNT28" s="19"/>
      <c r="VNU28" s="19"/>
      <c r="VNV28" s="19"/>
      <c r="VNW28" s="19"/>
      <c r="VNX28" s="19"/>
      <c r="VNY28" s="19"/>
      <c r="VNZ28" s="19"/>
      <c r="VOA28" s="19"/>
      <c r="VOB28" s="19"/>
      <c r="VOC28" s="19"/>
      <c r="VOD28" s="19"/>
      <c r="VOE28" s="19"/>
      <c r="VOF28" s="19"/>
      <c r="VOG28" s="19"/>
      <c r="VOH28" s="19"/>
      <c r="VOI28" s="19"/>
      <c r="VOJ28" s="19"/>
      <c r="VOK28" s="19"/>
      <c r="VOL28" s="19"/>
      <c r="VOM28" s="19"/>
      <c r="VON28" s="19"/>
      <c r="VOO28" s="19"/>
      <c r="VOP28" s="19"/>
      <c r="VOQ28" s="19"/>
      <c r="VOR28" s="19"/>
      <c r="VOS28" s="19"/>
      <c r="VOT28" s="19"/>
      <c r="VOU28" s="19"/>
      <c r="VOV28" s="19"/>
      <c r="VOW28" s="19"/>
      <c r="VOX28" s="19"/>
      <c r="VOY28" s="19"/>
      <c r="VOZ28" s="19"/>
      <c r="VPA28" s="19"/>
      <c r="VPB28" s="19"/>
      <c r="VPC28" s="19"/>
      <c r="VPD28" s="19"/>
      <c r="VPE28" s="19"/>
      <c r="VPF28" s="19"/>
      <c r="VPG28" s="19"/>
      <c r="VPH28" s="19"/>
      <c r="VPI28" s="19"/>
      <c r="VPJ28" s="19"/>
      <c r="VPK28" s="19"/>
      <c r="VPL28" s="19"/>
      <c r="VPM28" s="19"/>
      <c r="VPN28" s="19"/>
      <c r="VPO28" s="19"/>
      <c r="VPP28" s="19"/>
      <c r="VPQ28" s="19"/>
      <c r="VPR28" s="19"/>
      <c r="VPS28" s="19"/>
      <c r="VPT28" s="19"/>
      <c r="VPU28" s="19"/>
      <c r="VPV28" s="19"/>
      <c r="VPW28" s="19"/>
      <c r="VPX28" s="19"/>
      <c r="VPY28" s="19"/>
      <c r="VPZ28" s="19"/>
      <c r="VQA28" s="19"/>
      <c r="VQB28" s="19"/>
      <c r="VQC28" s="19"/>
      <c r="VQD28" s="19"/>
      <c r="VQE28" s="19"/>
      <c r="VQF28" s="19"/>
      <c r="VQG28" s="19"/>
      <c r="VQH28" s="19"/>
      <c r="VQI28" s="19"/>
      <c r="VQJ28" s="19"/>
      <c r="VQK28" s="19"/>
      <c r="VQL28" s="19"/>
      <c r="VQM28" s="19"/>
      <c r="VQN28" s="19"/>
      <c r="VQO28" s="19"/>
      <c r="VQP28" s="19"/>
      <c r="VQQ28" s="19"/>
      <c r="VQR28" s="19"/>
      <c r="VQS28" s="19"/>
      <c r="VQT28" s="19"/>
      <c r="VQU28" s="19"/>
      <c r="VQV28" s="19"/>
      <c r="VQW28" s="19"/>
      <c r="VQX28" s="19"/>
      <c r="VQY28" s="19"/>
      <c r="VQZ28" s="19"/>
      <c r="VRA28" s="19"/>
      <c r="VRB28" s="19"/>
      <c r="VRC28" s="19"/>
      <c r="VRD28" s="19"/>
      <c r="VRE28" s="19"/>
      <c r="VRF28" s="19"/>
      <c r="VRG28" s="19"/>
      <c r="VRH28" s="19"/>
      <c r="VRI28" s="19"/>
      <c r="VRJ28" s="19"/>
      <c r="VRK28" s="19"/>
      <c r="VRL28" s="19"/>
      <c r="VRM28" s="19"/>
      <c r="VRN28" s="19"/>
      <c r="VRO28" s="19"/>
      <c r="VRP28" s="19"/>
      <c r="VRQ28" s="19"/>
      <c r="VRR28" s="19"/>
      <c r="VRS28" s="19"/>
      <c r="VRT28" s="19"/>
      <c r="VRU28" s="19"/>
      <c r="VRV28" s="19"/>
      <c r="VRW28" s="19"/>
      <c r="VRX28" s="19"/>
      <c r="VRY28" s="19"/>
      <c r="VRZ28" s="19"/>
      <c r="VSA28" s="19"/>
      <c r="VSB28" s="19"/>
      <c r="VSC28" s="19"/>
      <c r="VSD28" s="19"/>
      <c r="VSE28" s="19"/>
      <c r="VSF28" s="19"/>
      <c r="VSG28" s="19"/>
      <c r="VSH28" s="19"/>
      <c r="VSI28" s="19"/>
      <c r="VSJ28" s="19"/>
      <c r="VSK28" s="19"/>
      <c r="VSL28" s="19"/>
      <c r="VSM28" s="19"/>
      <c r="VSN28" s="19"/>
      <c r="VSO28" s="19"/>
      <c r="VSP28" s="19"/>
      <c r="VSQ28" s="19"/>
      <c r="VSR28" s="19"/>
      <c r="VSS28" s="19"/>
      <c r="VST28" s="19"/>
      <c r="VSU28" s="19"/>
      <c r="VSV28" s="19"/>
      <c r="VSW28" s="19"/>
      <c r="VSX28" s="19"/>
      <c r="VSY28" s="19"/>
      <c r="VSZ28" s="19"/>
      <c r="VTA28" s="19"/>
      <c r="VTB28" s="19"/>
      <c r="VTC28" s="19"/>
      <c r="VTD28" s="19"/>
      <c r="VTE28" s="19"/>
      <c r="VTF28" s="19"/>
      <c r="VTG28" s="19"/>
      <c r="VTH28" s="19"/>
      <c r="VTI28" s="19"/>
      <c r="VTJ28" s="19"/>
      <c r="VTK28" s="19"/>
      <c r="VTL28" s="19"/>
      <c r="VTM28" s="19"/>
      <c r="VTN28" s="19"/>
      <c r="VTO28" s="19"/>
      <c r="VTP28" s="19"/>
      <c r="VTQ28" s="19"/>
      <c r="VTR28" s="19"/>
      <c r="VTS28" s="19"/>
      <c r="VTT28" s="19"/>
      <c r="VTU28" s="19"/>
      <c r="VTV28" s="19"/>
      <c r="VTW28" s="19"/>
      <c r="VTX28" s="19"/>
      <c r="VTY28" s="19"/>
      <c r="VTZ28" s="19"/>
      <c r="VUA28" s="19"/>
      <c r="VUB28" s="19"/>
      <c r="VUC28" s="19"/>
      <c r="VUD28" s="19"/>
      <c r="VUE28" s="19"/>
      <c r="VUF28" s="19"/>
      <c r="VUG28" s="19"/>
      <c r="VUH28" s="19"/>
      <c r="VUI28" s="19"/>
      <c r="VUJ28" s="19"/>
      <c r="VUK28" s="19"/>
      <c r="VUL28" s="19"/>
      <c r="VUM28" s="19"/>
      <c r="VUN28" s="19"/>
      <c r="VUO28" s="19"/>
      <c r="VUP28" s="19"/>
      <c r="VUQ28" s="19"/>
      <c r="VUR28" s="19"/>
      <c r="VUS28" s="19"/>
      <c r="VUT28" s="19"/>
      <c r="VUU28" s="19"/>
      <c r="VUV28" s="19"/>
      <c r="VUW28" s="19"/>
      <c r="VUX28" s="19"/>
      <c r="VUY28" s="19"/>
      <c r="VUZ28" s="19"/>
      <c r="VVA28" s="19"/>
      <c r="VVB28" s="19"/>
      <c r="VVC28" s="19"/>
      <c r="VVD28" s="19"/>
      <c r="VVE28" s="19"/>
      <c r="VVF28" s="19"/>
      <c r="VVG28" s="19"/>
      <c r="VVH28" s="19"/>
      <c r="VVI28" s="19"/>
      <c r="VVJ28" s="19"/>
      <c r="VVK28" s="19"/>
      <c r="VVL28" s="19"/>
      <c r="VVM28" s="19"/>
      <c r="VVN28" s="19"/>
      <c r="VVO28" s="19"/>
      <c r="VVP28" s="19"/>
      <c r="VVQ28" s="19"/>
      <c r="VVR28" s="19"/>
      <c r="VVS28" s="19"/>
      <c r="VVT28" s="19"/>
      <c r="VVU28" s="19"/>
      <c r="VVV28" s="19"/>
      <c r="VVW28" s="19"/>
      <c r="VVX28" s="19"/>
      <c r="VVY28" s="19"/>
      <c r="VVZ28" s="19"/>
      <c r="VWA28" s="19"/>
      <c r="VWB28" s="19"/>
      <c r="VWC28" s="19"/>
      <c r="VWD28" s="19"/>
      <c r="VWE28" s="19"/>
      <c r="VWF28" s="19"/>
      <c r="VWG28" s="19"/>
      <c r="VWH28" s="19"/>
      <c r="VWI28" s="19"/>
      <c r="VWJ28" s="19"/>
      <c r="VWK28" s="19"/>
      <c r="VWL28" s="19"/>
      <c r="VWM28" s="19"/>
      <c r="VWN28" s="19"/>
      <c r="VWO28" s="19"/>
      <c r="VWP28" s="19"/>
      <c r="VWQ28" s="19"/>
      <c r="VWR28" s="19"/>
      <c r="VWS28" s="19"/>
      <c r="VWT28" s="19"/>
      <c r="VWU28" s="19"/>
      <c r="VWV28" s="19"/>
      <c r="VWW28" s="19"/>
      <c r="VWX28" s="19"/>
      <c r="VWY28" s="19"/>
      <c r="VWZ28" s="19"/>
      <c r="VXA28" s="19"/>
      <c r="VXB28" s="19"/>
      <c r="VXC28" s="19"/>
      <c r="VXD28" s="19"/>
      <c r="VXE28" s="19"/>
      <c r="VXF28" s="19"/>
      <c r="VXG28" s="19"/>
      <c r="VXH28" s="19"/>
      <c r="VXI28" s="19"/>
      <c r="VXJ28" s="19"/>
      <c r="VXK28" s="19"/>
      <c r="VXL28" s="19"/>
      <c r="VXM28" s="19"/>
      <c r="VXN28" s="19"/>
      <c r="VXO28" s="19"/>
      <c r="VXP28" s="19"/>
      <c r="VXQ28" s="19"/>
      <c r="VXR28" s="19"/>
      <c r="VXS28" s="19"/>
      <c r="VXT28" s="19"/>
      <c r="VXU28" s="19"/>
      <c r="VXV28" s="19"/>
      <c r="VXW28" s="19"/>
      <c r="VXX28" s="19"/>
      <c r="VXY28" s="19"/>
      <c r="VXZ28" s="19"/>
      <c r="VYA28" s="19"/>
      <c r="VYB28" s="19"/>
      <c r="VYC28" s="19"/>
      <c r="VYD28" s="19"/>
      <c r="VYE28" s="19"/>
      <c r="VYF28" s="19"/>
      <c r="VYG28" s="19"/>
      <c r="VYH28" s="19"/>
      <c r="VYI28" s="19"/>
      <c r="VYJ28" s="19"/>
      <c r="VYK28" s="19"/>
      <c r="VYL28" s="19"/>
      <c r="VYM28" s="19"/>
      <c r="VYN28" s="19"/>
      <c r="VYO28" s="19"/>
      <c r="VYP28" s="19"/>
      <c r="VYQ28" s="19"/>
      <c r="VYR28" s="19"/>
      <c r="VYS28" s="19"/>
      <c r="VYT28" s="19"/>
      <c r="VYU28" s="19"/>
      <c r="VYV28" s="19"/>
      <c r="VYW28" s="19"/>
      <c r="VYX28" s="19"/>
      <c r="VYY28" s="19"/>
      <c r="VYZ28" s="19"/>
      <c r="VZA28" s="19"/>
      <c r="VZB28" s="19"/>
      <c r="VZC28" s="19"/>
      <c r="VZD28" s="19"/>
      <c r="VZE28" s="19"/>
      <c r="VZF28" s="19"/>
      <c r="VZG28" s="19"/>
      <c r="VZH28" s="19"/>
      <c r="VZI28" s="19"/>
      <c r="VZJ28" s="19"/>
      <c r="VZK28" s="19"/>
      <c r="VZL28" s="19"/>
      <c r="VZM28" s="19"/>
      <c r="VZN28" s="19"/>
      <c r="VZO28" s="19"/>
      <c r="VZP28" s="19"/>
      <c r="VZQ28" s="19"/>
      <c r="VZR28" s="19"/>
      <c r="VZS28" s="19"/>
      <c r="VZT28" s="19"/>
      <c r="VZU28" s="19"/>
      <c r="VZV28" s="19"/>
      <c r="VZW28" s="19"/>
      <c r="VZX28" s="19"/>
      <c r="VZY28" s="19"/>
      <c r="VZZ28" s="19"/>
      <c r="WAA28" s="19"/>
      <c r="WAB28" s="19"/>
      <c r="WAC28" s="19"/>
      <c r="WAD28" s="19"/>
      <c r="WAE28" s="19"/>
      <c r="WAF28" s="19"/>
      <c r="WAG28" s="19"/>
      <c r="WAH28" s="19"/>
      <c r="WAI28" s="19"/>
      <c r="WAJ28" s="19"/>
      <c r="WAK28" s="19"/>
      <c r="WAL28" s="19"/>
      <c r="WAM28" s="19"/>
      <c r="WAN28" s="19"/>
      <c r="WAO28" s="19"/>
      <c r="WAP28" s="19"/>
      <c r="WAQ28" s="19"/>
      <c r="WAR28" s="19"/>
      <c r="WAS28" s="19"/>
      <c r="WAT28" s="19"/>
      <c r="WAU28" s="19"/>
      <c r="WAV28" s="19"/>
      <c r="WAW28" s="19"/>
      <c r="WAX28" s="19"/>
      <c r="WAY28" s="19"/>
      <c r="WAZ28" s="19"/>
      <c r="WBA28" s="19"/>
      <c r="WBB28" s="19"/>
      <c r="WBC28" s="19"/>
      <c r="WBD28" s="19"/>
      <c r="WBE28" s="19"/>
      <c r="WBF28" s="19"/>
      <c r="WBG28" s="19"/>
      <c r="WBH28" s="19"/>
      <c r="WBI28" s="19"/>
      <c r="WBJ28" s="19"/>
      <c r="WBK28" s="19"/>
      <c r="WBL28" s="19"/>
      <c r="WBM28" s="19"/>
      <c r="WBN28" s="19"/>
      <c r="WBO28" s="19"/>
      <c r="WBP28" s="19"/>
      <c r="WBQ28" s="19"/>
      <c r="WBR28" s="19"/>
      <c r="WBS28" s="19"/>
      <c r="WBT28" s="19"/>
      <c r="WBU28" s="19"/>
      <c r="WBV28" s="19"/>
      <c r="WBW28" s="19"/>
      <c r="WBX28" s="19"/>
      <c r="WBY28" s="19"/>
      <c r="WBZ28" s="19"/>
      <c r="WCA28" s="19"/>
      <c r="WCB28" s="19"/>
      <c r="WCC28" s="19"/>
      <c r="WCD28" s="19"/>
      <c r="WCE28" s="19"/>
      <c r="WCF28" s="19"/>
      <c r="WCG28" s="19"/>
      <c r="WCH28" s="19"/>
      <c r="WCI28" s="19"/>
      <c r="WCJ28" s="19"/>
      <c r="WCK28" s="19"/>
      <c r="WCL28" s="19"/>
      <c r="WCM28" s="19"/>
      <c r="WCN28" s="19"/>
      <c r="WCO28" s="19"/>
      <c r="WCP28" s="19"/>
      <c r="WCQ28" s="19"/>
      <c r="WCR28" s="19"/>
      <c r="WCS28" s="19"/>
      <c r="WCT28" s="19"/>
      <c r="WCU28" s="19"/>
      <c r="WCV28" s="19"/>
      <c r="WCW28" s="19"/>
      <c r="WCX28" s="19"/>
      <c r="WCY28" s="19"/>
      <c r="WCZ28" s="19"/>
      <c r="WDA28" s="19"/>
      <c r="WDB28" s="19"/>
      <c r="WDC28" s="19"/>
      <c r="WDD28" s="19"/>
      <c r="WDE28" s="19"/>
      <c r="WDF28" s="19"/>
      <c r="WDG28" s="19"/>
      <c r="WDH28" s="19"/>
      <c r="WDI28" s="19"/>
      <c r="WDJ28" s="19"/>
      <c r="WDK28" s="19"/>
      <c r="WDL28" s="19"/>
      <c r="WDM28" s="19"/>
      <c r="WDN28" s="19"/>
      <c r="WDO28" s="19"/>
      <c r="WDP28" s="19"/>
      <c r="WDQ28" s="19"/>
      <c r="WDR28" s="19"/>
      <c r="WDS28" s="19"/>
      <c r="WDT28" s="19"/>
      <c r="WDU28" s="19"/>
      <c r="WDV28" s="19"/>
      <c r="WDW28" s="19"/>
      <c r="WDX28" s="19"/>
      <c r="WDY28" s="19"/>
      <c r="WDZ28" s="19"/>
      <c r="WEA28" s="19"/>
      <c r="WEB28" s="19"/>
      <c r="WEC28" s="19"/>
      <c r="WED28" s="19"/>
      <c r="WEE28" s="19"/>
      <c r="WEF28" s="19"/>
      <c r="WEG28" s="19"/>
      <c r="WEH28" s="19"/>
      <c r="WEI28" s="19"/>
      <c r="WEJ28" s="19"/>
      <c r="WEK28" s="19"/>
      <c r="WEL28" s="19"/>
      <c r="WEM28" s="19"/>
      <c r="WEN28" s="19"/>
      <c r="WEO28" s="19"/>
      <c r="WEP28" s="19"/>
      <c r="WEQ28" s="19"/>
      <c r="WER28" s="19"/>
      <c r="WES28" s="19"/>
      <c r="WET28" s="19"/>
      <c r="WEU28" s="19"/>
      <c r="WEV28" s="19"/>
      <c r="WEW28" s="19"/>
      <c r="WEX28" s="19"/>
      <c r="WEY28" s="19"/>
      <c r="WEZ28" s="19"/>
      <c r="WFA28" s="19"/>
      <c r="WFB28" s="19"/>
      <c r="WFC28" s="19"/>
      <c r="WFD28" s="19"/>
      <c r="WFE28" s="19"/>
      <c r="WFF28" s="19"/>
      <c r="WFG28" s="19"/>
      <c r="WFH28" s="19"/>
      <c r="WFI28" s="19"/>
      <c r="WFJ28" s="19"/>
      <c r="WFK28" s="19"/>
      <c r="WFL28" s="19"/>
      <c r="WFM28" s="19"/>
      <c r="WFN28" s="19"/>
      <c r="WFO28" s="19"/>
      <c r="WFP28" s="19"/>
      <c r="WFQ28" s="19"/>
      <c r="WFR28" s="19"/>
      <c r="WFS28" s="19"/>
      <c r="WFT28" s="19"/>
      <c r="WFU28" s="19"/>
      <c r="WFV28" s="19"/>
      <c r="WFW28" s="19"/>
      <c r="WFX28" s="19"/>
      <c r="WFY28" s="19"/>
      <c r="WFZ28" s="19"/>
      <c r="WGA28" s="19"/>
      <c r="WGB28" s="19"/>
      <c r="WGC28" s="19"/>
      <c r="WGD28" s="19"/>
      <c r="WGE28" s="19"/>
      <c r="WGF28" s="19"/>
      <c r="WGG28" s="19"/>
      <c r="WGH28" s="19"/>
      <c r="WGI28" s="19"/>
      <c r="WGJ28" s="19"/>
      <c r="WGK28" s="19"/>
      <c r="WGL28" s="19"/>
      <c r="WGM28" s="19"/>
      <c r="WGN28" s="19"/>
      <c r="WGO28" s="19"/>
      <c r="WGP28" s="19"/>
      <c r="WGQ28" s="19"/>
      <c r="WGR28" s="19"/>
      <c r="WGS28" s="19"/>
      <c r="WGT28" s="19"/>
      <c r="WGU28" s="19"/>
      <c r="WGV28" s="19"/>
      <c r="WGW28" s="19"/>
      <c r="WGX28" s="19"/>
      <c r="WGY28" s="19"/>
      <c r="WGZ28" s="19"/>
      <c r="WHA28" s="19"/>
      <c r="WHB28" s="19"/>
      <c r="WHC28" s="19"/>
      <c r="WHD28" s="19"/>
      <c r="WHE28" s="19"/>
      <c r="WHF28" s="19"/>
      <c r="WHG28" s="19"/>
      <c r="WHH28" s="19"/>
      <c r="WHI28" s="19"/>
      <c r="WHJ28" s="19"/>
      <c r="WHK28" s="19"/>
      <c r="WHL28" s="19"/>
      <c r="WHM28" s="19"/>
      <c r="WHN28" s="19"/>
      <c r="WHO28" s="19"/>
      <c r="WHP28" s="19"/>
      <c r="WHQ28" s="19"/>
      <c r="WHR28" s="19"/>
      <c r="WHS28" s="19"/>
      <c r="WHT28" s="19"/>
      <c r="WHU28" s="19"/>
      <c r="WHV28" s="19"/>
      <c r="WHW28" s="19"/>
      <c r="WHX28" s="19"/>
      <c r="WHY28" s="19"/>
      <c r="WHZ28" s="19"/>
      <c r="WIA28" s="19"/>
      <c r="WIB28" s="19"/>
      <c r="WIC28" s="19"/>
      <c r="WID28" s="19"/>
      <c r="WIE28" s="19"/>
      <c r="WIF28" s="19"/>
      <c r="WIG28" s="19"/>
      <c r="WIH28" s="19"/>
      <c r="WII28" s="19"/>
      <c r="WIJ28" s="19"/>
      <c r="WIK28" s="19"/>
      <c r="WIL28" s="19"/>
      <c r="WIM28" s="19"/>
      <c r="WIN28" s="19"/>
      <c r="WIO28" s="19"/>
      <c r="WIP28" s="19"/>
      <c r="WIQ28" s="19"/>
      <c r="WIR28" s="19"/>
      <c r="WIS28" s="19"/>
      <c r="WIT28" s="19"/>
      <c r="WIU28" s="19"/>
      <c r="WIV28" s="19"/>
      <c r="WIW28" s="19"/>
      <c r="WIX28" s="19"/>
      <c r="WIY28" s="19"/>
      <c r="WIZ28" s="19"/>
      <c r="WJA28" s="19"/>
      <c r="WJB28" s="19"/>
      <c r="WJC28" s="19"/>
      <c r="WJD28" s="19"/>
      <c r="WJE28" s="19"/>
      <c r="WJF28" s="19"/>
      <c r="WJG28" s="19"/>
      <c r="WJH28" s="19"/>
      <c r="WJI28" s="19"/>
      <c r="WJJ28" s="19"/>
      <c r="WJK28" s="19"/>
      <c r="WJL28" s="19"/>
      <c r="WJM28" s="19"/>
      <c r="WJN28" s="19"/>
      <c r="WJO28" s="19"/>
      <c r="WJP28" s="19"/>
      <c r="WJQ28" s="19"/>
      <c r="WJR28" s="19"/>
      <c r="WJS28" s="19"/>
      <c r="WJT28" s="19"/>
      <c r="WJU28" s="19"/>
      <c r="WJV28" s="19"/>
      <c r="WJW28" s="19"/>
      <c r="WJX28" s="19"/>
      <c r="WJY28" s="19"/>
      <c r="WJZ28" s="19"/>
      <c r="WKA28" s="19"/>
      <c r="WKB28" s="19"/>
      <c r="WKC28" s="19"/>
      <c r="WKD28" s="19"/>
      <c r="WKE28" s="19"/>
      <c r="WKF28" s="19"/>
      <c r="WKG28" s="19"/>
      <c r="WKH28" s="19"/>
      <c r="WKI28" s="19"/>
      <c r="WKJ28" s="19"/>
      <c r="WKK28" s="19"/>
      <c r="WKL28" s="19"/>
      <c r="WKM28" s="19"/>
      <c r="WKN28" s="19"/>
      <c r="WKO28" s="19"/>
      <c r="WKP28" s="19"/>
      <c r="WKQ28" s="19"/>
      <c r="WKR28" s="19"/>
      <c r="WKS28" s="19"/>
      <c r="WKT28" s="19"/>
      <c r="WKU28" s="19"/>
      <c r="WKV28" s="19"/>
      <c r="WKW28" s="19"/>
      <c r="WKX28" s="19"/>
      <c r="WKY28" s="19"/>
      <c r="WKZ28" s="19"/>
      <c r="WLA28" s="19"/>
      <c r="WLB28" s="19"/>
      <c r="WLC28" s="19"/>
      <c r="WLD28" s="19"/>
      <c r="WLE28" s="19"/>
      <c r="WLF28" s="19"/>
      <c r="WLG28" s="19"/>
      <c r="WLH28" s="19"/>
      <c r="WLI28" s="19"/>
      <c r="WLJ28" s="19"/>
      <c r="WLK28" s="19"/>
      <c r="WLL28" s="19"/>
      <c r="WLM28" s="19"/>
      <c r="WLN28" s="19"/>
      <c r="WLO28" s="19"/>
      <c r="WLP28" s="19"/>
      <c r="WLQ28" s="19"/>
      <c r="WLR28" s="19"/>
      <c r="WLS28" s="19"/>
      <c r="WLT28" s="19"/>
      <c r="WLU28" s="19"/>
      <c r="WLV28" s="19"/>
      <c r="WLW28" s="19"/>
      <c r="WLX28" s="19"/>
      <c r="WLY28" s="19"/>
      <c r="WLZ28" s="19"/>
      <c r="WMA28" s="19"/>
      <c r="WMB28" s="19"/>
      <c r="WMC28" s="19"/>
      <c r="WMD28" s="19"/>
      <c r="WME28" s="19"/>
      <c r="WMF28" s="19"/>
      <c r="WMG28" s="19"/>
      <c r="WMH28" s="19"/>
      <c r="WMI28" s="19"/>
      <c r="WMJ28" s="19"/>
      <c r="WMK28" s="19"/>
      <c r="WML28" s="19"/>
      <c r="WMM28" s="19"/>
      <c r="WMN28" s="19"/>
      <c r="WMO28" s="19"/>
      <c r="WMP28" s="19"/>
      <c r="WMQ28" s="19"/>
      <c r="WMR28" s="19"/>
      <c r="WMS28" s="19"/>
      <c r="WMT28" s="19"/>
      <c r="WMU28" s="19"/>
      <c r="WMV28" s="19"/>
      <c r="WMW28" s="19"/>
      <c r="WMX28" s="19"/>
      <c r="WMY28" s="19"/>
      <c r="WMZ28" s="19"/>
      <c r="WNA28" s="19"/>
      <c r="WNB28" s="19"/>
      <c r="WNC28" s="19"/>
      <c r="WND28" s="19"/>
      <c r="WNE28" s="19"/>
      <c r="WNF28" s="19"/>
      <c r="WNG28" s="19"/>
      <c r="WNH28" s="19"/>
      <c r="WNI28" s="19"/>
      <c r="WNJ28" s="19"/>
      <c r="WNK28" s="19"/>
      <c r="WNL28" s="19"/>
      <c r="WNM28" s="19"/>
      <c r="WNN28" s="19"/>
      <c r="WNO28" s="19"/>
      <c r="WNP28" s="19"/>
      <c r="WNQ28" s="19"/>
      <c r="WNR28" s="19"/>
      <c r="WNS28" s="19"/>
      <c r="WNT28" s="19"/>
      <c r="WNU28" s="19"/>
      <c r="WNV28" s="19"/>
      <c r="WNW28" s="19"/>
      <c r="WNX28" s="19"/>
      <c r="WNY28" s="19"/>
      <c r="WNZ28" s="19"/>
      <c r="WOA28" s="19"/>
      <c r="WOB28" s="19"/>
      <c r="WOC28" s="19"/>
      <c r="WOD28" s="19"/>
      <c r="WOE28" s="19"/>
      <c r="WOF28" s="19"/>
      <c r="WOG28" s="19"/>
      <c r="WOH28" s="19"/>
      <c r="WOI28" s="19"/>
      <c r="WOJ28" s="19"/>
      <c r="WOK28" s="19"/>
      <c r="WOL28" s="19"/>
      <c r="WOM28" s="19"/>
      <c r="WON28" s="19"/>
      <c r="WOO28" s="19"/>
      <c r="WOP28" s="19"/>
      <c r="WOQ28" s="19"/>
      <c r="WOR28" s="19"/>
      <c r="WOS28" s="19"/>
      <c r="WOT28" s="19"/>
      <c r="WOU28" s="19"/>
      <c r="WOV28" s="19"/>
      <c r="WOW28" s="19"/>
      <c r="WOX28" s="19"/>
      <c r="WOY28" s="19"/>
      <c r="WOZ28" s="19"/>
      <c r="WPA28" s="19"/>
      <c r="WPB28" s="19"/>
      <c r="WPC28" s="19"/>
      <c r="WPD28" s="19"/>
      <c r="WPE28" s="19"/>
      <c r="WPF28" s="19"/>
      <c r="WPG28" s="19"/>
      <c r="WPH28" s="19"/>
      <c r="WPI28" s="19"/>
      <c r="WPJ28" s="19"/>
      <c r="WPK28" s="19"/>
      <c r="WPL28" s="19"/>
      <c r="WPM28" s="19"/>
      <c r="WPN28" s="19"/>
      <c r="WPO28" s="19"/>
      <c r="WPP28" s="19"/>
      <c r="WPQ28" s="19"/>
      <c r="WPR28" s="19"/>
      <c r="WPS28" s="19"/>
      <c r="WPT28" s="19"/>
      <c r="WPU28" s="19"/>
      <c r="WPV28" s="19"/>
      <c r="WPW28" s="19"/>
      <c r="WPX28" s="19"/>
      <c r="WPY28" s="19"/>
      <c r="WPZ28" s="19"/>
      <c r="WQA28" s="19"/>
      <c r="WQB28" s="19"/>
      <c r="WQC28" s="19"/>
      <c r="WQD28" s="19"/>
      <c r="WQE28" s="19"/>
      <c r="WQF28" s="19"/>
      <c r="WQG28" s="19"/>
      <c r="WQH28" s="19"/>
      <c r="WQI28" s="19"/>
      <c r="WQJ28" s="19"/>
      <c r="WQK28" s="19"/>
      <c r="WQL28" s="19"/>
      <c r="WQM28" s="19"/>
      <c r="WQN28" s="19"/>
      <c r="WQO28" s="19"/>
      <c r="WQP28" s="19"/>
      <c r="WQQ28" s="19"/>
      <c r="WQR28" s="19"/>
      <c r="WQS28" s="19"/>
      <c r="WQT28" s="19"/>
      <c r="WQU28" s="19"/>
      <c r="WQV28" s="19"/>
      <c r="WQW28" s="19"/>
      <c r="WQX28" s="19"/>
      <c r="WQY28" s="19"/>
      <c r="WQZ28" s="19"/>
      <c r="WRA28" s="19"/>
      <c r="WRB28" s="19"/>
      <c r="WRC28" s="19"/>
      <c r="WRD28" s="19"/>
      <c r="WRE28" s="19"/>
      <c r="WRF28" s="19"/>
      <c r="WRG28" s="19"/>
      <c r="WRH28" s="19"/>
      <c r="WRI28" s="19"/>
      <c r="WRJ28" s="19"/>
      <c r="WRK28" s="19"/>
      <c r="WRL28" s="19"/>
      <c r="WRM28" s="19"/>
      <c r="WRN28" s="19"/>
      <c r="WRO28" s="19"/>
      <c r="WRP28" s="19"/>
      <c r="WRQ28" s="19"/>
      <c r="WRR28" s="19"/>
      <c r="WRS28" s="19"/>
      <c r="WRT28" s="19"/>
      <c r="WRU28" s="19"/>
      <c r="WRV28" s="19"/>
      <c r="WRW28" s="19"/>
      <c r="WRX28" s="19"/>
      <c r="WRY28" s="19"/>
      <c r="WRZ28" s="19"/>
      <c r="WSA28" s="19"/>
      <c r="WSB28" s="19"/>
      <c r="WSC28" s="19"/>
      <c r="WSD28" s="19"/>
      <c r="WSE28" s="19"/>
      <c r="WSF28" s="19"/>
      <c r="WSG28" s="19"/>
      <c r="WSH28" s="19"/>
      <c r="WSI28" s="19"/>
      <c r="WSJ28" s="19"/>
      <c r="WSK28" s="19"/>
      <c r="WSL28" s="19"/>
      <c r="WSM28" s="19"/>
      <c r="WSN28" s="19"/>
      <c r="WSO28" s="19"/>
      <c r="WSP28" s="19"/>
      <c r="WSQ28" s="19"/>
      <c r="WSR28" s="19"/>
      <c r="WSS28" s="19"/>
      <c r="WST28" s="19"/>
      <c r="WSU28" s="19"/>
      <c r="WSV28" s="19"/>
      <c r="WSW28" s="19"/>
      <c r="WSX28" s="19"/>
      <c r="WSY28" s="19"/>
      <c r="WSZ28" s="19"/>
      <c r="WTA28" s="19"/>
      <c r="WTB28" s="19"/>
      <c r="WTC28" s="19"/>
      <c r="WTD28" s="19"/>
      <c r="WTE28" s="19"/>
      <c r="WTF28" s="19"/>
      <c r="WTG28" s="19"/>
      <c r="WTH28" s="19"/>
      <c r="WTI28" s="19"/>
      <c r="WTJ28" s="19"/>
      <c r="WTK28" s="19"/>
      <c r="WTL28" s="19"/>
      <c r="WTM28" s="19"/>
      <c r="WTN28" s="19"/>
      <c r="WTO28" s="19"/>
      <c r="WTP28" s="19"/>
      <c r="WTQ28" s="19"/>
      <c r="WTR28" s="19"/>
      <c r="WTS28" s="19"/>
      <c r="WTT28" s="19"/>
      <c r="WTU28" s="19"/>
      <c r="WTV28" s="19"/>
      <c r="WTW28" s="19"/>
      <c r="WTX28" s="19"/>
      <c r="WTY28" s="19"/>
      <c r="WTZ28" s="19"/>
      <c r="WUA28" s="19"/>
      <c r="WUB28" s="19"/>
      <c r="WUC28" s="19"/>
      <c r="WUD28" s="19"/>
      <c r="WUE28" s="19"/>
      <c r="WUF28" s="19"/>
      <c r="WUG28" s="19"/>
      <c r="WUH28" s="19"/>
      <c r="WUI28" s="19"/>
      <c r="WUJ28" s="19"/>
      <c r="WUK28" s="19"/>
      <c r="WUL28" s="19"/>
      <c r="WUM28" s="19"/>
      <c r="WUN28" s="19"/>
      <c r="WUO28" s="19"/>
      <c r="WUP28" s="19"/>
      <c r="WUQ28" s="19"/>
      <c r="WUR28" s="19"/>
      <c r="WUS28" s="19"/>
      <c r="WUT28" s="19"/>
      <c r="WUU28" s="19"/>
      <c r="WUV28" s="19"/>
      <c r="WUW28" s="19"/>
      <c r="WUX28" s="19"/>
      <c r="WUY28" s="19"/>
      <c r="WUZ28" s="19"/>
      <c r="WVA28" s="19"/>
      <c r="WVB28" s="19"/>
      <c r="WVC28" s="19"/>
      <c r="WVD28" s="19"/>
      <c r="WVE28" s="19"/>
      <c r="WVF28" s="19"/>
      <c r="WVG28" s="19"/>
      <c r="WVH28" s="19"/>
      <c r="WVI28" s="19"/>
      <c r="WVJ28" s="19"/>
      <c r="WVK28" s="19"/>
      <c r="WVL28" s="19"/>
      <c r="WVM28" s="19"/>
      <c r="WVN28" s="19"/>
      <c r="WVO28" s="19"/>
      <c r="WVP28" s="19"/>
      <c r="WVQ28" s="19"/>
      <c r="WVR28" s="19"/>
      <c r="WVS28" s="19"/>
      <c r="WVT28" s="19"/>
      <c r="WVU28" s="19"/>
      <c r="WVV28" s="19"/>
      <c r="WVW28" s="19"/>
      <c r="WVX28" s="19"/>
      <c r="WVY28" s="19"/>
      <c r="WVZ28" s="19"/>
      <c r="WWA28" s="19"/>
      <c r="WWB28" s="19"/>
      <c r="WWC28" s="19"/>
      <c r="WWD28" s="19"/>
      <c r="WWE28" s="19"/>
      <c r="WWF28" s="19"/>
      <c r="WWG28" s="19"/>
      <c r="WWH28" s="19"/>
      <c r="WWI28" s="19"/>
      <c r="WWJ28" s="19"/>
      <c r="WWK28" s="19"/>
      <c r="WWL28" s="19"/>
      <c r="WWM28" s="19"/>
      <c r="WWN28" s="19"/>
      <c r="WWO28" s="19"/>
      <c r="WWP28" s="19"/>
      <c r="WWQ28" s="19"/>
      <c r="WWR28" s="19"/>
      <c r="WWS28" s="19"/>
      <c r="WWT28" s="19"/>
      <c r="WWU28" s="19"/>
      <c r="WWV28" s="19"/>
      <c r="WWW28" s="19"/>
      <c r="WWX28" s="19"/>
      <c r="WWY28" s="19"/>
      <c r="WWZ28" s="19"/>
      <c r="WXA28" s="19"/>
      <c r="WXB28" s="19"/>
      <c r="WXC28" s="19"/>
      <c r="WXD28" s="19"/>
      <c r="WXE28" s="19"/>
      <c r="WXF28" s="19"/>
      <c r="WXG28" s="19"/>
      <c r="WXH28" s="19"/>
      <c r="WXI28" s="19"/>
      <c r="WXJ28" s="19"/>
      <c r="WXK28" s="19"/>
      <c r="WXL28" s="19"/>
      <c r="WXM28" s="19"/>
      <c r="WXN28" s="19"/>
      <c r="WXO28" s="19"/>
      <c r="WXP28" s="19"/>
      <c r="WXQ28" s="19"/>
      <c r="WXR28" s="19"/>
      <c r="WXS28" s="19"/>
      <c r="WXT28" s="19"/>
      <c r="WXU28" s="19"/>
      <c r="WXV28" s="19"/>
      <c r="WXW28" s="19"/>
      <c r="WXX28" s="19"/>
      <c r="WXY28" s="19"/>
      <c r="WXZ28" s="19"/>
      <c r="WYA28" s="19"/>
      <c r="WYB28" s="19"/>
      <c r="WYC28" s="19"/>
      <c r="WYD28" s="19"/>
      <c r="WYE28" s="19"/>
      <c r="WYF28" s="19"/>
      <c r="WYG28" s="19"/>
      <c r="WYH28" s="19"/>
      <c r="WYI28" s="19"/>
      <c r="WYJ28" s="19"/>
      <c r="WYK28" s="19"/>
      <c r="WYL28" s="19"/>
      <c r="WYM28" s="19"/>
      <c r="WYN28" s="19"/>
      <c r="WYO28" s="19"/>
      <c r="WYP28" s="19"/>
      <c r="WYQ28" s="19"/>
      <c r="WYR28" s="19"/>
      <c r="WYS28" s="19"/>
      <c r="WYT28" s="19"/>
      <c r="WYU28" s="19"/>
      <c r="WYV28" s="19"/>
      <c r="WYW28" s="19"/>
      <c r="WYX28" s="19"/>
      <c r="WYY28" s="19"/>
      <c r="WYZ28" s="19"/>
      <c r="WZA28" s="19"/>
      <c r="WZB28" s="19"/>
      <c r="WZC28" s="19"/>
      <c r="WZD28" s="19"/>
      <c r="WZE28" s="19"/>
      <c r="WZF28" s="19"/>
      <c r="WZG28" s="19"/>
      <c r="WZH28" s="19"/>
      <c r="WZI28" s="19"/>
      <c r="WZJ28" s="19"/>
      <c r="WZK28" s="19"/>
      <c r="WZL28" s="19"/>
      <c r="WZM28" s="19"/>
      <c r="WZN28" s="19"/>
      <c r="WZO28" s="19"/>
      <c r="WZP28" s="19"/>
      <c r="WZQ28" s="19"/>
      <c r="WZR28" s="19"/>
      <c r="WZS28" s="19"/>
      <c r="WZT28" s="19"/>
      <c r="WZU28" s="19"/>
      <c r="WZV28" s="19"/>
      <c r="WZW28" s="19"/>
      <c r="WZX28" s="19"/>
      <c r="WZY28" s="19"/>
      <c r="WZZ28" s="19"/>
      <c r="XAA28" s="19"/>
      <c r="XAB28" s="19"/>
      <c r="XAC28" s="19"/>
      <c r="XAD28" s="19"/>
      <c r="XAE28" s="19"/>
      <c r="XAF28" s="19"/>
      <c r="XAG28" s="19"/>
      <c r="XAH28" s="19"/>
      <c r="XAI28" s="19"/>
      <c r="XAJ28" s="19"/>
      <c r="XAK28" s="19"/>
      <c r="XAL28" s="19"/>
      <c r="XAM28" s="19"/>
      <c r="XAN28" s="19"/>
      <c r="XAO28" s="19"/>
      <c r="XAP28" s="19"/>
      <c r="XAQ28" s="19"/>
      <c r="XAR28" s="19"/>
      <c r="XAS28" s="19"/>
      <c r="XAT28" s="19"/>
      <c r="XAU28" s="19"/>
      <c r="XAV28" s="19"/>
      <c r="XAW28" s="19"/>
      <c r="XAX28" s="19"/>
      <c r="XAY28" s="19"/>
      <c r="XAZ28" s="19"/>
      <c r="XBA28" s="19"/>
      <c r="XBB28" s="19"/>
      <c r="XBC28" s="19"/>
      <c r="XBD28" s="19"/>
      <c r="XBE28" s="19"/>
      <c r="XBF28" s="19"/>
      <c r="XBG28" s="19"/>
      <c r="XBH28" s="19"/>
      <c r="XBI28" s="19"/>
      <c r="XBJ28" s="19"/>
      <c r="XBK28" s="19"/>
      <c r="XBL28" s="19"/>
      <c r="XBM28" s="19"/>
      <c r="XBN28" s="19"/>
      <c r="XBO28" s="19"/>
      <c r="XBP28" s="19"/>
      <c r="XBQ28" s="19"/>
      <c r="XBR28" s="19"/>
      <c r="XBS28" s="19"/>
      <c r="XBT28" s="19"/>
      <c r="XBU28" s="19"/>
      <c r="XBV28" s="19"/>
      <c r="XBW28" s="19"/>
      <c r="XBX28" s="19"/>
      <c r="XBY28" s="19"/>
      <c r="XBZ28" s="19"/>
      <c r="XCA28" s="19"/>
      <c r="XCB28" s="19"/>
      <c r="XCC28" s="19"/>
      <c r="XCD28" s="19"/>
      <c r="XCE28" s="19"/>
      <c r="XCF28" s="19"/>
      <c r="XCG28" s="19"/>
      <c r="XCH28" s="19"/>
      <c r="XCI28" s="19"/>
      <c r="XCJ28" s="19"/>
      <c r="XCK28" s="19"/>
      <c r="XCL28" s="19"/>
      <c r="XCM28" s="19"/>
      <c r="XCN28" s="19"/>
      <c r="XCO28" s="19"/>
      <c r="XCP28" s="19"/>
      <c r="XCQ28" s="19"/>
      <c r="XCR28" s="19"/>
      <c r="XCS28" s="19"/>
      <c r="XCT28" s="19"/>
      <c r="XCU28" s="19"/>
      <c r="XCV28" s="19"/>
      <c r="XCW28" s="19"/>
      <c r="XCX28" s="19"/>
      <c r="XCY28" s="19"/>
      <c r="XCZ28" s="19"/>
      <c r="XDA28" s="19"/>
      <c r="XDB28" s="19"/>
      <c r="XDC28" s="19"/>
      <c r="XDD28" s="19"/>
      <c r="XDE28" s="19"/>
      <c r="XDF28" s="19"/>
      <c r="XDG28" s="19"/>
      <c r="XDH28" s="19"/>
      <c r="XDI28" s="19"/>
      <c r="XDJ28" s="19"/>
      <c r="XDK28" s="19"/>
      <c r="XDL28" s="19"/>
      <c r="XDM28" s="19"/>
      <c r="XDN28" s="19"/>
      <c r="XDO28" s="19"/>
      <c r="XDP28" s="19"/>
      <c r="XDQ28" s="19"/>
      <c r="XDR28" s="19"/>
      <c r="XDS28" s="19"/>
      <c r="XDT28" s="19"/>
      <c r="XDU28" s="19"/>
      <c r="XDV28" s="19"/>
      <c r="XDW28" s="19"/>
      <c r="XDX28" s="19"/>
      <c r="XDY28" s="19"/>
      <c r="XDZ28" s="19"/>
      <c r="XEA28" s="19"/>
      <c r="XEB28" s="19"/>
      <c r="XEC28" s="19"/>
      <c r="XED28" s="19"/>
      <c r="XEE28" s="19"/>
      <c r="XEF28" s="19"/>
      <c r="XEG28" s="19"/>
      <c r="XEH28" s="19"/>
      <c r="XEI28" s="19"/>
      <c r="XEJ28" s="19"/>
      <c r="XEK28" s="19"/>
      <c r="XEL28" s="19"/>
      <c r="XEM28" s="19"/>
      <c r="XEN28" s="19"/>
      <c r="XEO28" s="19"/>
      <c r="XEP28" s="19"/>
      <c r="XEQ28" s="19"/>
      <c r="XER28" s="19"/>
      <c r="XES28" s="19"/>
      <c r="XET28" s="19"/>
      <c r="XEU28" s="19"/>
      <c r="XEV28" s="19"/>
      <c r="XEW28" s="19"/>
      <c r="XEX28" s="19"/>
      <c r="XEY28" s="19"/>
      <c r="XEZ28" s="19"/>
      <c r="XFA28" s="19"/>
      <c r="XFB28" s="19"/>
      <c r="XFC28" s="19"/>
      <c r="XFD28" s="19"/>
    </row>
    <row r="29" spans="1:16384" ht="9" customHeight="1" x14ac:dyDescent="0.25">
      <c r="B29" s="26"/>
      <c r="C29" s="20"/>
      <c r="D29" s="20"/>
      <c r="E29" s="20"/>
      <c r="F29" s="20"/>
      <c r="G29" s="20"/>
      <c r="H29" s="20"/>
      <c r="I29" s="20"/>
    </row>
    <row r="30" spans="1:16384" x14ac:dyDescent="0.25">
      <c r="B30" s="366" t="s">
        <v>23</v>
      </c>
      <c r="C30" s="367"/>
      <c r="D30" s="367"/>
      <c r="E30" s="367"/>
      <c r="F30" s="367"/>
      <c r="G30" s="367"/>
      <c r="H30" s="367"/>
      <c r="I30" s="367"/>
    </row>
    <row r="31" spans="1:16384" x14ac:dyDescent="0.25">
      <c r="B31" s="366" t="s">
        <v>24</v>
      </c>
      <c r="C31" s="367"/>
      <c r="D31" s="367"/>
      <c r="E31" s="367"/>
      <c r="F31" s="367"/>
      <c r="G31" s="367"/>
      <c r="H31" s="367"/>
      <c r="I31" s="367"/>
    </row>
    <row r="32" spans="1:16384" ht="15.75" customHeight="1" x14ac:dyDescent="0.25">
      <c r="B32" s="366" t="s">
        <v>25</v>
      </c>
      <c r="C32" s="367"/>
      <c r="D32" s="367"/>
      <c r="E32" s="367"/>
      <c r="F32" s="367"/>
      <c r="G32" s="367"/>
      <c r="H32" s="367"/>
      <c r="I32" s="367"/>
    </row>
    <row r="33" spans="2:9" ht="24" customHeight="1" x14ac:dyDescent="0.25">
      <c r="B33" s="366" t="s">
        <v>26</v>
      </c>
      <c r="C33" s="367"/>
      <c r="D33" s="367"/>
      <c r="E33" s="367"/>
      <c r="F33" s="367"/>
      <c r="G33" s="367"/>
      <c r="H33" s="367"/>
      <c r="I33" s="367"/>
    </row>
    <row r="34" spans="2:9" ht="30" customHeight="1" x14ac:dyDescent="0.25">
      <c r="B34" s="366" t="s">
        <v>27</v>
      </c>
      <c r="C34" s="367"/>
      <c r="D34" s="367"/>
      <c r="E34" s="368"/>
      <c r="F34" s="367"/>
      <c r="G34" s="367"/>
      <c r="H34" s="367"/>
      <c r="I34" s="367"/>
    </row>
    <row r="35" spans="2:9" ht="21.75" customHeight="1" x14ac:dyDescent="0.25">
      <c r="B35" s="366" t="s">
        <v>165</v>
      </c>
      <c r="C35" s="367"/>
      <c r="D35" s="367"/>
      <c r="E35" s="367"/>
      <c r="F35" s="367"/>
      <c r="G35" s="367"/>
      <c r="H35" s="367"/>
      <c r="I35" s="367"/>
    </row>
    <row r="36" spans="2:9" ht="22.5" customHeight="1" x14ac:dyDescent="0.25">
      <c r="B36" s="366" t="s">
        <v>28</v>
      </c>
      <c r="C36" s="367"/>
      <c r="D36" s="367"/>
      <c r="E36" s="367"/>
      <c r="F36" s="367"/>
      <c r="G36" s="367"/>
      <c r="H36" s="367"/>
      <c r="I36" s="367"/>
    </row>
    <row r="37" spans="2:9" ht="12.75" customHeight="1" x14ac:dyDescent="0.25">
      <c r="B37" s="366" t="s">
        <v>29</v>
      </c>
      <c r="C37" s="367"/>
      <c r="D37" s="367"/>
      <c r="E37" s="367"/>
      <c r="F37" s="367"/>
      <c r="G37" s="367"/>
      <c r="H37" s="367"/>
      <c r="I37" s="367"/>
    </row>
    <row r="38" spans="2:9" x14ac:dyDescent="0.25">
      <c r="B38" s="7" t="s">
        <v>30</v>
      </c>
      <c r="C38" s="18"/>
      <c r="D38" s="18"/>
      <c r="E38" s="18"/>
      <c r="F38" s="18"/>
      <c r="G38" s="18"/>
      <c r="H38" s="18"/>
      <c r="I38" s="18"/>
    </row>
    <row r="39" spans="2:9" x14ac:dyDescent="0.25">
      <c r="B39" s="7" t="s">
        <v>31</v>
      </c>
      <c r="C39" s="18"/>
      <c r="D39" s="18"/>
      <c r="E39" s="18"/>
      <c r="F39" s="18"/>
      <c r="G39" s="18"/>
      <c r="H39" s="18"/>
      <c r="I39" s="18"/>
    </row>
    <row r="40" spans="2:9" x14ac:dyDescent="0.25">
      <c r="B40" s="366"/>
      <c r="C40" s="367"/>
      <c r="D40" s="367"/>
      <c r="E40" s="367"/>
      <c r="F40" s="367"/>
      <c r="G40" s="367"/>
      <c r="H40" s="367"/>
      <c r="I40" s="367"/>
    </row>
    <row r="41" spans="2:9" x14ac:dyDescent="0.25">
      <c r="B41" s="366"/>
      <c r="C41" s="367"/>
      <c r="D41" s="367"/>
      <c r="E41" s="367"/>
      <c r="F41" s="367"/>
      <c r="G41" s="367"/>
      <c r="H41" s="367"/>
      <c r="I41" s="367"/>
    </row>
  </sheetData>
  <mergeCells count="30">
    <mergeCell ref="B18:I18"/>
    <mergeCell ref="B3:I3"/>
    <mergeCell ref="B8:I8"/>
    <mergeCell ref="B9:I9"/>
    <mergeCell ref="B10:I10"/>
    <mergeCell ref="B11:I11"/>
    <mergeCell ref="B12:I12"/>
    <mergeCell ref="B13:I13"/>
    <mergeCell ref="B14:I14"/>
    <mergeCell ref="B16:I16"/>
    <mergeCell ref="B17:I17"/>
    <mergeCell ref="B7:I7"/>
    <mergeCell ref="B6:I6"/>
    <mergeCell ref="B34:I34"/>
    <mergeCell ref="B21:I21"/>
    <mergeCell ref="B22:I22"/>
    <mergeCell ref="B23:I23"/>
    <mergeCell ref="B24:I24"/>
    <mergeCell ref="B25:I25"/>
    <mergeCell ref="B26:I26"/>
    <mergeCell ref="B28:I28"/>
    <mergeCell ref="B30:I30"/>
    <mergeCell ref="B31:I31"/>
    <mergeCell ref="B32:I32"/>
    <mergeCell ref="B33:I33"/>
    <mergeCell ref="B35:I35"/>
    <mergeCell ref="B36:I36"/>
    <mergeCell ref="B37:I37"/>
    <mergeCell ref="B40:I40"/>
    <mergeCell ref="B41:I41"/>
  </mergeCells>
  <printOptions horizontalCentered="1"/>
  <pageMargins left="0.70866141732283472" right="0.70866141732283472" top="0.74803149606299213" bottom="0.74803149606299213" header="0.31496062992125984" footer="0.31496062992125984"/>
  <pageSetup paperSize="9" scale="83" orientation="portrait" r:id="rId1"/>
  <headerFooter>
    <oddHeader>&amp;R&amp;9 1848-V/20
PZI</oddHeader>
    <oddFooter>&amp;R&amp;9&amp;P/&amp;N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G47"/>
  <sheetViews>
    <sheetView view="pageBreakPreview" zoomScaleNormal="100" zoomScaleSheetLayoutView="100" workbookViewId="0">
      <selection activeCell="B12" sqref="B12:F13"/>
    </sheetView>
  </sheetViews>
  <sheetFormatPr defaultColWidth="9.140625" defaultRowHeight="14.25" x14ac:dyDescent="0.2"/>
  <cols>
    <col min="1" max="1" width="2.28515625" style="88" customWidth="1"/>
    <col min="2" max="2" width="29.42578125" style="88" customWidth="1"/>
    <col min="3" max="3" width="30.85546875" style="88" customWidth="1"/>
    <col min="4" max="4" width="21.7109375" style="88" customWidth="1"/>
    <col min="5" max="5" width="13.140625" style="88" customWidth="1"/>
    <col min="6" max="6" width="4.140625" style="88" customWidth="1"/>
    <col min="7" max="7" width="1" style="88" customWidth="1"/>
    <col min="8" max="16384" width="9.140625" style="88"/>
  </cols>
  <sheetData>
    <row r="1" spans="2:6" ht="19.5" customHeight="1" x14ac:dyDescent="0.2">
      <c r="B1" s="408" t="s">
        <v>141</v>
      </c>
      <c r="C1" s="409"/>
      <c r="D1" s="409"/>
      <c r="E1" s="409"/>
      <c r="F1" s="409"/>
    </row>
    <row r="2" spans="2:6" ht="143.25" customHeight="1" x14ac:dyDescent="0.2">
      <c r="B2" s="410" t="s">
        <v>242</v>
      </c>
      <c r="C2" s="411"/>
      <c r="D2" s="411"/>
      <c r="E2" s="411"/>
      <c r="F2" s="411"/>
    </row>
    <row r="3" spans="2:6" ht="9" customHeight="1" x14ac:dyDescent="0.2"/>
    <row r="4" spans="2:6" ht="15.75" customHeight="1" x14ac:dyDescent="0.2">
      <c r="B4" s="407" t="s">
        <v>142</v>
      </c>
      <c r="C4" s="407"/>
      <c r="D4" s="407"/>
      <c r="E4" s="395"/>
      <c r="F4" s="395"/>
    </row>
    <row r="5" spans="2:6" ht="15.75" customHeight="1" x14ac:dyDescent="0.2">
      <c r="B5" s="394" t="s">
        <v>143</v>
      </c>
      <c r="C5" s="394"/>
      <c r="D5" s="394"/>
      <c r="E5" s="395"/>
      <c r="F5" s="395"/>
    </row>
    <row r="6" spans="2:6" ht="15.75" customHeight="1" x14ac:dyDescent="0.2">
      <c r="B6" s="394" t="s">
        <v>144</v>
      </c>
      <c r="C6" s="394"/>
      <c r="D6" s="394"/>
      <c r="E6" s="395"/>
      <c r="F6" s="395"/>
    </row>
    <row r="7" spans="2:6" ht="147" customHeight="1" x14ac:dyDescent="0.2">
      <c r="B7" s="384" t="s">
        <v>307</v>
      </c>
      <c r="C7" s="385"/>
      <c r="D7" s="385"/>
      <c r="E7" s="386"/>
      <c r="F7" s="387"/>
    </row>
    <row r="8" spans="2:6" ht="114" customHeight="1" x14ac:dyDescent="0.2">
      <c r="B8" s="384" t="s">
        <v>308</v>
      </c>
      <c r="C8" s="385"/>
      <c r="D8" s="385"/>
      <c r="E8" s="386"/>
      <c r="F8" s="387"/>
    </row>
    <row r="9" spans="2:6" ht="60" customHeight="1" x14ac:dyDescent="0.2">
      <c r="B9" s="384" t="s">
        <v>309</v>
      </c>
      <c r="C9" s="385"/>
      <c r="D9" s="385"/>
      <c r="E9" s="386"/>
      <c r="F9" s="387"/>
    </row>
    <row r="10" spans="2:6" ht="36.75" customHeight="1" x14ac:dyDescent="0.2">
      <c r="B10" s="384" t="s">
        <v>310</v>
      </c>
      <c r="C10" s="385"/>
      <c r="D10" s="385"/>
      <c r="E10" s="386"/>
      <c r="F10" s="387"/>
    </row>
    <row r="11" spans="2:6" ht="63.75" customHeight="1" x14ac:dyDescent="0.2">
      <c r="B11" s="384" t="s">
        <v>311</v>
      </c>
      <c r="C11" s="385"/>
      <c r="D11" s="385"/>
      <c r="E11" s="386"/>
      <c r="F11" s="387"/>
    </row>
    <row r="12" spans="2:6" ht="63.75" customHeight="1" x14ac:dyDescent="0.2">
      <c r="B12" s="401" t="s">
        <v>739</v>
      </c>
      <c r="C12" s="402"/>
      <c r="D12" s="402"/>
      <c r="E12" s="402"/>
      <c r="F12" s="403"/>
    </row>
    <row r="13" spans="2:6" ht="43.5" customHeight="1" x14ac:dyDescent="0.2">
      <c r="B13" s="404"/>
      <c r="C13" s="405"/>
      <c r="D13" s="405"/>
      <c r="E13" s="405"/>
      <c r="F13" s="406"/>
    </row>
    <row r="14" spans="2:6" ht="17.25" customHeight="1" x14ac:dyDescent="0.2">
      <c r="B14" s="394" t="s">
        <v>145</v>
      </c>
      <c r="C14" s="394"/>
      <c r="D14" s="394"/>
      <c r="E14" s="395"/>
      <c r="F14" s="395"/>
    </row>
    <row r="15" spans="2:6" ht="57.75" customHeight="1" x14ac:dyDescent="0.2">
      <c r="B15" s="384" t="s">
        <v>201</v>
      </c>
      <c r="C15" s="385"/>
      <c r="D15" s="385"/>
      <c r="E15" s="386"/>
      <c r="F15" s="387"/>
    </row>
    <row r="16" spans="2:6" ht="72" customHeight="1" x14ac:dyDescent="0.2">
      <c r="B16" s="384" t="s">
        <v>312</v>
      </c>
      <c r="C16" s="385"/>
      <c r="D16" s="385"/>
      <c r="E16" s="386"/>
      <c r="F16" s="387"/>
    </row>
    <row r="17" spans="2:7" ht="11.45" customHeight="1" x14ac:dyDescent="0.2">
      <c r="B17" s="384" t="s">
        <v>305</v>
      </c>
      <c r="C17" s="385"/>
      <c r="D17" s="385"/>
      <c r="E17" s="386"/>
      <c r="F17" s="387"/>
    </row>
    <row r="18" spans="2:7" ht="76.5" customHeight="1" x14ac:dyDescent="0.2">
      <c r="B18" s="391"/>
      <c r="C18" s="392"/>
      <c r="D18" s="392"/>
      <c r="E18" s="392"/>
      <c r="F18" s="393"/>
      <c r="G18" s="89"/>
    </row>
    <row r="19" spans="2:7" ht="0.75" customHeight="1" x14ac:dyDescent="0.2">
      <c r="B19" s="90"/>
      <c r="C19" s="91"/>
      <c r="D19" s="91"/>
      <c r="E19" s="91"/>
      <c r="F19" s="92"/>
      <c r="G19" s="93"/>
    </row>
    <row r="20" spans="2:7" ht="50.25" customHeight="1" x14ac:dyDescent="0.2">
      <c r="B20" s="399" t="s">
        <v>306</v>
      </c>
      <c r="C20" s="400"/>
      <c r="D20" s="400"/>
      <c r="E20" s="389"/>
      <c r="F20" s="390"/>
    </row>
    <row r="21" spans="2:7" ht="63.75" customHeight="1" x14ac:dyDescent="0.2">
      <c r="B21" s="391"/>
      <c r="C21" s="392"/>
      <c r="D21" s="392"/>
      <c r="E21" s="392"/>
      <c r="F21" s="393"/>
    </row>
    <row r="22" spans="2:7" ht="31.5" customHeight="1" x14ac:dyDescent="0.2">
      <c r="B22" s="384" t="s">
        <v>313</v>
      </c>
      <c r="C22" s="385"/>
      <c r="D22" s="385"/>
      <c r="E22" s="386"/>
      <c r="F22" s="387"/>
    </row>
    <row r="23" spans="2:7" ht="211.5" customHeight="1" x14ac:dyDescent="0.2">
      <c r="B23" s="388"/>
      <c r="C23" s="396"/>
      <c r="D23" s="396"/>
      <c r="E23" s="396"/>
      <c r="F23" s="390"/>
    </row>
    <row r="24" spans="2:7" ht="18.75" customHeight="1" x14ac:dyDescent="0.2">
      <c r="B24" s="394" t="s">
        <v>146</v>
      </c>
      <c r="C24" s="394"/>
      <c r="D24" s="394"/>
      <c r="E24" s="395"/>
      <c r="F24" s="395"/>
    </row>
    <row r="25" spans="2:7" ht="23.25" customHeight="1" x14ac:dyDescent="0.2">
      <c r="B25" s="384" t="s">
        <v>147</v>
      </c>
      <c r="C25" s="385"/>
      <c r="D25" s="385"/>
      <c r="E25" s="386"/>
      <c r="F25" s="387"/>
    </row>
    <row r="26" spans="2:7" ht="81" customHeight="1" x14ac:dyDescent="0.2">
      <c r="B26" s="388"/>
      <c r="C26" s="396"/>
      <c r="D26" s="396"/>
      <c r="E26" s="396"/>
      <c r="F26" s="390"/>
    </row>
    <row r="27" spans="2:7" ht="20.25" customHeight="1" x14ac:dyDescent="0.2">
      <c r="B27" s="384" t="s">
        <v>148</v>
      </c>
      <c r="C27" s="385"/>
      <c r="D27" s="385"/>
      <c r="E27" s="386"/>
      <c r="F27" s="387"/>
    </row>
    <row r="28" spans="2:7" ht="78" customHeight="1" x14ac:dyDescent="0.2">
      <c r="B28" s="391"/>
      <c r="C28" s="392"/>
      <c r="D28" s="392"/>
      <c r="E28" s="392"/>
      <c r="F28" s="393"/>
    </row>
    <row r="29" spans="2:7" ht="30.75" customHeight="1" x14ac:dyDescent="0.2">
      <c r="B29" s="384" t="s">
        <v>149</v>
      </c>
      <c r="C29" s="385"/>
      <c r="D29" s="385"/>
      <c r="E29" s="386"/>
      <c r="F29" s="387"/>
    </row>
    <row r="30" spans="2:7" ht="26.25" customHeight="1" x14ac:dyDescent="0.2">
      <c r="B30" s="388"/>
      <c r="C30" s="389"/>
      <c r="D30" s="389"/>
      <c r="E30" s="389"/>
      <c r="F30" s="390"/>
    </row>
    <row r="31" spans="2:7" ht="21" customHeight="1" x14ac:dyDescent="0.2">
      <c r="B31" s="391"/>
      <c r="C31" s="392"/>
      <c r="D31" s="392"/>
      <c r="E31" s="392"/>
      <c r="F31" s="393"/>
    </row>
    <row r="32" spans="2:7" ht="53.25" customHeight="1" x14ac:dyDescent="0.2">
      <c r="B32" s="401" t="s">
        <v>739</v>
      </c>
      <c r="C32" s="402"/>
      <c r="D32" s="402"/>
      <c r="E32" s="402"/>
      <c r="F32" s="403"/>
    </row>
    <row r="33" spans="2:6" ht="36" customHeight="1" x14ac:dyDescent="0.2">
      <c r="B33" s="404"/>
      <c r="C33" s="405"/>
      <c r="D33" s="405"/>
      <c r="E33" s="405"/>
      <c r="F33" s="406"/>
    </row>
    <row r="34" spans="2:6" ht="27.75" customHeight="1" x14ac:dyDescent="0.2">
      <c r="B34" s="397" t="s">
        <v>150</v>
      </c>
      <c r="C34" s="397"/>
      <c r="D34" s="397"/>
      <c r="E34" s="397"/>
      <c r="F34" s="397"/>
    </row>
    <row r="35" spans="2:6" ht="32.25" customHeight="1" x14ac:dyDescent="0.2">
      <c r="B35" s="398"/>
      <c r="C35" s="398"/>
      <c r="D35" s="398"/>
      <c r="E35" s="398"/>
      <c r="F35" s="398"/>
    </row>
    <row r="36" spans="2:6" ht="33" customHeight="1" x14ac:dyDescent="0.2">
      <c r="B36" s="398"/>
      <c r="C36" s="398"/>
      <c r="D36" s="398"/>
      <c r="E36" s="398"/>
      <c r="F36" s="398"/>
    </row>
    <row r="37" spans="2:6" x14ac:dyDescent="0.2">
      <c r="B37" s="382" t="s">
        <v>151</v>
      </c>
      <c r="C37" s="382"/>
      <c r="D37" s="382"/>
      <c r="E37" s="382"/>
      <c r="F37" s="382"/>
    </row>
    <row r="38" spans="2:6" x14ac:dyDescent="0.2">
      <c r="B38" s="383"/>
      <c r="C38" s="383"/>
      <c r="D38" s="383"/>
      <c r="E38" s="383"/>
      <c r="F38" s="383"/>
    </row>
    <row r="39" spans="2:6" ht="26.25" customHeight="1" x14ac:dyDescent="0.2">
      <c r="B39" s="383"/>
      <c r="C39" s="383"/>
      <c r="D39" s="383"/>
      <c r="E39" s="383"/>
      <c r="F39" s="383"/>
    </row>
    <row r="47" spans="2:6" x14ac:dyDescent="0.2">
      <c r="E47" s="94"/>
    </row>
  </sheetData>
  <sheetProtection algorithmName="SHA-512" hashValue="+OpS+rda7JpPufcbZvu7CjfGjAJN1DNr4ZoAQ0u7xjbbhPCx33TFQ4pfqtg7bTS3o7/nncoqxw5jYDyZPvFJRQ==" saltValue="W/ocT1CHbseicMI3ZGZWJQ==" spinCount="100000" sheet="1" selectLockedCells="1"/>
  <mergeCells count="24">
    <mergeCell ref="B9:F9"/>
    <mergeCell ref="B4:F4"/>
    <mergeCell ref="B5:F5"/>
    <mergeCell ref="B1:F1"/>
    <mergeCell ref="B2:F2"/>
    <mergeCell ref="B6:F6"/>
    <mergeCell ref="B7:F7"/>
    <mergeCell ref="B8:F8"/>
    <mergeCell ref="B37:F39"/>
    <mergeCell ref="B29:F31"/>
    <mergeCell ref="B17:F18"/>
    <mergeCell ref="B10:F10"/>
    <mergeCell ref="B11:F11"/>
    <mergeCell ref="B14:F14"/>
    <mergeCell ref="B15:F15"/>
    <mergeCell ref="B16:F16"/>
    <mergeCell ref="B22:F23"/>
    <mergeCell ref="B24:F24"/>
    <mergeCell ref="B25:F26"/>
    <mergeCell ref="B27:F28"/>
    <mergeCell ref="B34:F36"/>
    <mergeCell ref="B20:F21"/>
    <mergeCell ref="B12:F13"/>
    <mergeCell ref="B32:F33"/>
  </mergeCells>
  <printOptions horizontalCentered="1"/>
  <pageMargins left="0.70866141732283472" right="0.70866141732283472" top="0.74803149606299213" bottom="0.74803149606299213" header="0.31496062992125984" footer="0.31496062992125984"/>
  <pageSetup paperSize="9" scale="83" orientation="portrait" r:id="rId1"/>
  <headerFooter>
    <oddHeader>&amp;R&amp;9 1848-V/20
PZI</oddHeader>
    <oddFooter>&amp;R&amp;9&amp;P/&amp;N</oddFooter>
  </headerFooter>
  <rowBreaks count="1" manualBreakCount="1">
    <brk id="1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AA34"/>
  <sheetViews>
    <sheetView view="pageBreakPreview" zoomScaleNormal="100" zoomScaleSheetLayoutView="100" workbookViewId="0">
      <selection activeCell="G23" sqref="G23"/>
    </sheetView>
  </sheetViews>
  <sheetFormatPr defaultColWidth="9.140625" defaultRowHeight="14.25" x14ac:dyDescent="0.2"/>
  <cols>
    <col min="1" max="1" width="1" style="43" customWidth="1"/>
    <col min="2" max="6" width="9.140625" style="43"/>
    <col min="7" max="7" width="22.140625" style="43" customWidth="1"/>
    <col min="8" max="8" width="15" style="43" customWidth="1"/>
    <col min="9" max="9" width="18.42578125" style="21" customWidth="1"/>
    <col min="10" max="10" width="4.28515625" style="70" customWidth="1"/>
    <col min="11" max="11" width="14.140625" style="70" bestFit="1" customWidth="1"/>
    <col min="12" max="27" width="9.140625" style="70"/>
    <col min="28" max="16384" width="9.140625" style="43"/>
  </cols>
  <sheetData>
    <row r="2" spans="1:27" ht="19.5" x14ac:dyDescent="0.3">
      <c r="B2" s="14" t="s">
        <v>541</v>
      </c>
    </row>
    <row r="4" spans="1:27" s="22" customFormat="1" ht="45.75" customHeight="1" x14ac:dyDescent="0.25">
      <c r="B4" s="418" t="s">
        <v>580</v>
      </c>
      <c r="C4" s="418"/>
      <c r="D4" s="418"/>
      <c r="E4" s="418"/>
      <c r="F4" s="418"/>
      <c r="G4" s="418"/>
      <c r="H4" s="418"/>
      <c r="I4" s="23">
        <f>I16+I33+I26+I24+I20+I29</f>
        <v>0</v>
      </c>
      <c r="J4" s="71"/>
      <c r="K4" s="71"/>
      <c r="L4" s="71"/>
      <c r="M4" s="71"/>
      <c r="N4" s="71"/>
      <c r="O4" s="71"/>
      <c r="P4" s="71"/>
      <c r="Q4" s="71"/>
      <c r="R4" s="71"/>
      <c r="S4" s="71"/>
      <c r="T4" s="71"/>
      <c r="U4" s="71"/>
      <c r="V4" s="71"/>
      <c r="W4" s="71"/>
      <c r="X4" s="71"/>
      <c r="Y4" s="71"/>
      <c r="Z4" s="71"/>
      <c r="AA4" s="71"/>
    </row>
    <row r="5" spans="1:27" x14ac:dyDescent="0.2">
      <c r="C5" s="43" t="s">
        <v>32</v>
      </c>
      <c r="I5" s="21">
        <f>I4*0.22</f>
        <v>0</v>
      </c>
    </row>
    <row r="6" spans="1:27" s="22" customFormat="1" ht="41.25" customHeight="1" thickBot="1" x14ac:dyDescent="0.3">
      <c r="A6" s="24"/>
      <c r="B6" s="419" t="s">
        <v>581</v>
      </c>
      <c r="C6" s="419"/>
      <c r="D6" s="419"/>
      <c r="E6" s="419"/>
      <c r="F6" s="419"/>
      <c r="G6" s="419"/>
      <c r="H6" s="419"/>
      <c r="I6" s="25">
        <f>I4+I5</f>
        <v>0</v>
      </c>
      <c r="J6" s="71"/>
      <c r="K6" s="71"/>
      <c r="L6" s="71"/>
      <c r="M6" s="71"/>
      <c r="N6" s="71"/>
      <c r="O6" s="71"/>
      <c r="P6" s="71"/>
      <c r="Q6" s="71"/>
      <c r="R6" s="71"/>
      <c r="S6" s="71"/>
      <c r="T6" s="71"/>
      <c r="U6" s="71"/>
      <c r="V6" s="71"/>
      <c r="W6" s="71"/>
      <c r="X6" s="71"/>
      <c r="Y6" s="71"/>
      <c r="Z6" s="71"/>
      <c r="AA6" s="71"/>
    </row>
    <row r="7" spans="1:27" ht="15" thickTop="1" x14ac:dyDescent="0.2"/>
    <row r="14" spans="1:27" s="53" customFormat="1" ht="15" thickBot="1" x14ac:dyDescent="0.25">
      <c r="I14" s="54"/>
      <c r="J14" s="70"/>
      <c r="K14" s="70"/>
      <c r="L14" s="70"/>
      <c r="M14" s="70"/>
      <c r="N14" s="70"/>
      <c r="O14" s="70"/>
      <c r="P14" s="70"/>
      <c r="Q14" s="70"/>
      <c r="R14" s="70"/>
      <c r="S14" s="70"/>
      <c r="T14" s="70"/>
      <c r="U14" s="70"/>
      <c r="V14" s="70"/>
      <c r="W14" s="70"/>
      <c r="X14" s="70"/>
      <c r="Y14" s="70"/>
      <c r="Z14" s="70"/>
      <c r="AA14" s="70"/>
    </row>
    <row r="15" spans="1:27" s="29" customFormat="1" ht="6.75" customHeight="1" x14ac:dyDescent="0.2">
      <c r="B15" s="29" t="s">
        <v>44</v>
      </c>
      <c r="I15" s="30"/>
      <c r="J15" s="72"/>
      <c r="K15" s="72"/>
      <c r="L15" s="72"/>
      <c r="M15" s="72"/>
      <c r="N15" s="72"/>
      <c r="O15" s="72"/>
      <c r="P15" s="72"/>
      <c r="Q15" s="72"/>
      <c r="R15" s="72"/>
      <c r="S15" s="72"/>
      <c r="T15" s="72"/>
      <c r="U15" s="72"/>
      <c r="V15" s="72"/>
      <c r="W15" s="72"/>
      <c r="X15" s="72"/>
      <c r="Y15" s="72"/>
      <c r="Z15" s="72"/>
      <c r="AA15" s="72"/>
    </row>
    <row r="16" spans="1:27" s="61" customFormat="1" ht="28.5" customHeight="1" x14ac:dyDescent="0.2">
      <c r="B16" s="69" t="s">
        <v>643</v>
      </c>
      <c r="C16" s="69"/>
      <c r="D16" s="69"/>
      <c r="E16" s="69"/>
      <c r="F16" s="69"/>
      <c r="G16" s="69"/>
      <c r="H16" s="69"/>
      <c r="I16" s="80">
        <f>I17+I18</f>
        <v>0</v>
      </c>
      <c r="J16" s="73"/>
      <c r="K16" s="73"/>
      <c r="L16" s="73"/>
      <c r="M16" s="73"/>
      <c r="N16" s="73"/>
      <c r="O16" s="73"/>
      <c r="P16" s="73"/>
      <c r="Q16" s="73"/>
      <c r="R16" s="73"/>
      <c r="S16" s="73"/>
      <c r="T16" s="73"/>
      <c r="U16" s="73"/>
      <c r="V16" s="73"/>
      <c r="W16" s="73"/>
      <c r="X16" s="73"/>
      <c r="Y16" s="73"/>
      <c r="Z16" s="73"/>
      <c r="AA16" s="73"/>
    </row>
    <row r="17" spans="2:27" s="29" customFormat="1" ht="39.75" customHeight="1" x14ac:dyDescent="0.2">
      <c r="B17" s="416" t="s">
        <v>644</v>
      </c>
      <c r="C17" s="417"/>
      <c r="D17" s="417"/>
      <c r="E17" s="417"/>
      <c r="F17" s="417"/>
      <c r="G17" s="417"/>
      <c r="H17" s="417"/>
      <c r="I17" s="30">
        <f>'TRŽAŠKA-jug'!G8</f>
        <v>0</v>
      </c>
      <c r="J17" s="72"/>
      <c r="K17" s="74"/>
      <c r="L17" s="72"/>
      <c r="M17" s="72"/>
      <c r="N17" s="72"/>
      <c r="O17" s="72"/>
      <c r="P17" s="72"/>
      <c r="Q17" s="72"/>
      <c r="R17" s="72"/>
      <c r="S17" s="72"/>
      <c r="T17" s="72"/>
      <c r="U17" s="72"/>
      <c r="V17" s="72"/>
      <c r="W17" s="72"/>
      <c r="X17" s="72"/>
      <c r="Y17" s="72"/>
      <c r="Z17" s="72"/>
      <c r="AA17" s="72"/>
    </row>
    <row r="18" spans="2:27" s="29" customFormat="1" ht="15.75" x14ac:dyDescent="0.25">
      <c r="B18" s="414" t="s">
        <v>645</v>
      </c>
      <c r="C18" s="415"/>
      <c r="D18" s="415"/>
      <c r="E18" s="415"/>
      <c r="F18" s="415"/>
      <c r="G18" s="415"/>
      <c r="H18" s="415"/>
      <c r="I18" s="30">
        <f>'TRŽAŠKA-jug'!G15</f>
        <v>0</v>
      </c>
      <c r="J18" s="72"/>
      <c r="K18" s="74"/>
      <c r="L18" s="72"/>
      <c r="M18" s="72"/>
      <c r="N18" s="72"/>
      <c r="O18" s="72"/>
      <c r="P18" s="72"/>
      <c r="Q18" s="72"/>
      <c r="R18" s="72"/>
      <c r="S18" s="72"/>
      <c r="T18" s="72"/>
      <c r="U18" s="72"/>
      <c r="V18" s="72"/>
      <c r="W18" s="72"/>
      <c r="X18" s="72"/>
      <c r="Y18" s="72"/>
      <c r="Z18" s="72"/>
      <c r="AA18" s="72"/>
    </row>
    <row r="19" spans="2:27" s="29" customFormat="1" ht="15.75" x14ac:dyDescent="0.25">
      <c r="B19" s="86"/>
      <c r="C19" s="87"/>
      <c r="D19" s="87"/>
      <c r="E19" s="87"/>
      <c r="F19" s="87"/>
      <c r="G19" s="87"/>
      <c r="H19" s="87"/>
      <c r="I19" s="30"/>
      <c r="J19" s="72"/>
      <c r="K19" s="74"/>
      <c r="L19" s="72"/>
      <c r="M19" s="72"/>
      <c r="N19" s="72"/>
      <c r="O19" s="72"/>
      <c r="P19" s="72"/>
      <c r="Q19" s="72"/>
      <c r="R19" s="72"/>
      <c r="S19" s="72"/>
      <c r="T19" s="72"/>
      <c r="U19" s="72"/>
      <c r="V19" s="72"/>
      <c r="W19" s="72"/>
      <c r="X19" s="72"/>
      <c r="Y19" s="72"/>
      <c r="Z19" s="72"/>
      <c r="AA19" s="72"/>
    </row>
    <row r="20" spans="2:27" s="61" customFormat="1" ht="28.5" customHeight="1" x14ac:dyDescent="0.2">
      <c r="B20" s="69" t="s">
        <v>641</v>
      </c>
      <c r="C20" s="69"/>
      <c r="D20" s="69"/>
      <c r="E20" s="69"/>
      <c r="F20" s="69"/>
      <c r="G20" s="69"/>
      <c r="H20" s="69"/>
      <c r="I20" s="80">
        <f>I21+I22</f>
        <v>0</v>
      </c>
      <c r="J20" s="73"/>
      <c r="K20" s="73"/>
      <c r="L20" s="73"/>
      <c r="M20" s="73"/>
      <c r="N20" s="73"/>
      <c r="O20" s="73"/>
      <c r="P20" s="73"/>
      <c r="Q20" s="73"/>
      <c r="R20" s="73"/>
      <c r="S20" s="73"/>
      <c r="T20" s="73"/>
      <c r="U20" s="73"/>
      <c r="V20" s="73"/>
      <c r="W20" s="73"/>
      <c r="X20" s="73"/>
      <c r="Y20" s="73"/>
      <c r="Z20" s="73"/>
      <c r="AA20" s="73"/>
    </row>
    <row r="21" spans="2:27" s="29" customFormat="1" ht="39.75" customHeight="1" x14ac:dyDescent="0.2">
      <c r="B21" s="416" t="s">
        <v>646</v>
      </c>
      <c r="C21" s="417"/>
      <c r="D21" s="417"/>
      <c r="E21" s="417"/>
      <c r="F21" s="417"/>
      <c r="G21" s="417"/>
      <c r="H21" s="417"/>
      <c r="I21" s="30">
        <f>'TRŽAŠKA-sever'!G8</f>
        <v>0</v>
      </c>
      <c r="J21" s="72"/>
      <c r="K21" s="74"/>
      <c r="L21" s="72"/>
      <c r="M21" s="72"/>
      <c r="N21" s="72"/>
      <c r="O21" s="72"/>
      <c r="P21" s="72"/>
      <c r="Q21" s="72"/>
      <c r="R21" s="72"/>
      <c r="S21" s="72"/>
      <c r="T21" s="72"/>
      <c r="U21" s="72"/>
      <c r="V21" s="72"/>
      <c r="W21" s="72"/>
      <c r="X21" s="72"/>
      <c r="Y21" s="72"/>
      <c r="Z21" s="72"/>
      <c r="AA21" s="72"/>
    </row>
    <row r="22" spans="2:27" s="29" customFormat="1" ht="15.75" x14ac:dyDescent="0.25">
      <c r="B22" s="414" t="s">
        <v>647</v>
      </c>
      <c r="C22" s="415"/>
      <c r="D22" s="415"/>
      <c r="E22" s="415"/>
      <c r="F22" s="415"/>
      <c r="G22" s="415"/>
      <c r="H22" s="415"/>
      <c r="I22" s="30">
        <f>'TRŽAŠKA-sever'!G15</f>
        <v>0</v>
      </c>
      <c r="J22" s="72"/>
      <c r="K22" s="74"/>
      <c r="L22" s="72"/>
      <c r="M22" s="72"/>
      <c r="N22" s="72"/>
      <c r="O22" s="72"/>
      <c r="P22" s="72"/>
      <c r="Q22" s="72"/>
      <c r="R22" s="72"/>
      <c r="S22" s="72"/>
      <c r="T22" s="72"/>
      <c r="U22" s="72"/>
      <c r="V22" s="72"/>
      <c r="W22" s="72"/>
      <c r="X22" s="72"/>
      <c r="Y22" s="72"/>
      <c r="Z22" s="72"/>
      <c r="AA22" s="72"/>
    </row>
    <row r="23" spans="2:27" s="29" customFormat="1" ht="15.75" x14ac:dyDescent="0.25">
      <c r="B23" s="86"/>
      <c r="C23" s="87"/>
      <c r="D23" s="87"/>
      <c r="E23" s="87"/>
      <c r="F23" s="87"/>
      <c r="G23" s="87"/>
      <c r="H23" s="87"/>
      <c r="I23" s="30"/>
      <c r="J23" s="72"/>
      <c r="K23" s="74"/>
      <c r="L23" s="72"/>
      <c r="M23" s="72"/>
      <c r="N23" s="72"/>
      <c r="O23" s="72"/>
      <c r="P23" s="72"/>
      <c r="Q23" s="72"/>
      <c r="R23" s="72"/>
      <c r="S23" s="72"/>
      <c r="T23" s="72"/>
      <c r="U23" s="72"/>
      <c r="V23" s="72"/>
      <c r="W23" s="72"/>
      <c r="X23" s="72"/>
      <c r="Y23" s="72"/>
      <c r="Z23" s="72"/>
      <c r="AA23" s="72"/>
    </row>
    <row r="24" spans="2:27" s="61" customFormat="1" ht="33" customHeight="1" x14ac:dyDescent="0.2">
      <c r="B24" s="412" t="s">
        <v>574</v>
      </c>
      <c r="C24" s="413"/>
      <c r="D24" s="413"/>
      <c r="E24" s="413"/>
      <c r="F24" s="413"/>
      <c r="G24" s="413"/>
      <c r="H24" s="413"/>
      <c r="I24" s="80">
        <f>'TRŽAŠKA-jug'!G25</f>
        <v>0</v>
      </c>
      <c r="J24" s="73"/>
      <c r="K24" s="73"/>
      <c r="L24" s="73"/>
      <c r="M24" s="73"/>
      <c r="N24" s="73"/>
      <c r="O24" s="73"/>
      <c r="P24" s="73"/>
      <c r="Q24" s="73"/>
      <c r="R24" s="73"/>
      <c r="S24" s="73"/>
      <c r="T24" s="73"/>
      <c r="U24" s="73"/>
      <c r="V24" s="73"/>
      <c r="W24" s="73"/>
      <c r="X24" s="73"/>
      <c r="Y24" s="73"/>
      <c r="Z24" s="73"/>
      <c r="AA24" s="73"/>
    </row>
    <row r="25" spans="2:27" s="29" customFormat="1" ht="15.75" x14ac:dyDescent="0.25">
      <c r="B25" s="86"/>
      <c r="C25" s="87"/>
      <c r="D25" s="87"/>
      <c r="E25" s="87"/>
      <c r="F25" s="87"/>
      <c r="G25" s="87"/>
      <c r="H25" s="87"/>
      <c r="I25" s="30"/>
      <c r="J25" s="72"/>
      <c r="K25" s="74"/>
      <c r="L25" s="72"/>
      <c r="M25" s="72"/>
      <c r="N25" s="72"/>
      <c r="O25" s="72"/>
      <c r="P25" s="72"/>
      <c r="Q25" s="72"/>
      <c r="R25" s="72"/>
      <c r="S25" s="72"/>
      <c r="T25" s="72"/>
      <c r="U25" s="72"/>
      <c r="V25" s="72"/>
      <c r="W25" s="72"/>
      <c r="X25" s="72"/>
      <c r="Y25" s="72"/>
      <c r="Z25" s="72"/>
      <c r="AA25" s="72"/>
    </row>
    <row r="26" spans="2:27" s="64" customFormat="1" ht="15" x14ac:dyDescent="0.2">
      <c r="B26" s="61" t="s">
        <v>650</v>
      </c>
      <c r="I26" s="63">
        <f>I27</f>
        <v>0</v>
      </c>
      <c r="J26" s="75"/>
      <c r="K26" s="74"/>
      <c r="L26" s="75"/>
      <c r="M26" s="75"/>
      <c r="N26" s="75"/>
      <c r="O26" s="75"/>
      <c r="P26" s="75"/>
      <c r="Q26" s="75"/>
      <c r="R26" s="75"/>
      <c r="S26" s="75"/>
      <c r="T26" s="75"/>
      <c r="U26" s="75"/>
      <c r="V26" s="75"/>
      <c r="W26" s="75"/>
      <c r="X26" s="75"/>
      <c r="Y26" s="75"/>
      <c r="Z26" s="75"/>
      <c r="AA26" s="75"/>
    </row>
    <row r="27" spans="2:27" s="29" customFormat="1" ht="15" x14ac:dyDescent="0.2">
      <c r="B27" s="43" t="s">
        <v>651</v>
      </c>
      <c r="I27" s="31">
        <f>'PRIKLJUČKI-jug'!G9</f>
        <v>0</v>
      </c>
      <c r="J27" s="72"/>
      <c r="K27" s="74"/>
      <c r="L27" s="72"/>
      <c r="M27" s="72"/>
      <c r="N27" s="72"/>
      <c r="O27" s="72"/>
      <c r="P27" s="72"/>
      <c r="Q27" s="72"/>
      <c r="R27" s="72"/>
      <c r="S27" s="72"/>
      <c r="T27" s="72"/>
      <c r="U27" s="72"/>
      <c r="V27" s="72"/>
      <c r="W27" s="72"/>
      <c r="X27" s="72"/>
      <c r="Y27" s="72"/>
      <c r="Z27" s="72"/>
      <c r="AA27" s="72"/>
    </row>
    <row r="28" spans="2:27" s="29" customFormat="1" ht="11.25" customHeight="1" x14ac:dyDescent="0.2">
      <c r="I28" s="30"/>
      <c r="J28" s="72"/>
      <c r="K28" s="74"/>
      <c r="L28" s="72"/>
      <c r="M28" s="72"/>
      <c r="N28" s="72"/>
      <c r="O28" s="72"/>
      <c r="P28" s="72"/>
      <c r="Q28" s="72"/>
      <c r="R28" s="72"/>
      <c r="S28" s="72"/>
      <c r="T28" s="72"/>
      <c r="U28" s="72"/>
      <c r="V28" s="72"/>
      <c r="W28" s="72"/>
      <c r="X28" s="72"/>
      <c r="Y28" s="72"/>
      <c r="Z28" s="72"/>
      <c r="AA28" s="72"/>
    </row>
    <row r="29" spans="2:27" s="64" customFormat="1" ht="15" x14ac:dyDescent="0.2">
      <c r="B29" s="61" t="s">
        <v>642</v>
      </c>
      <c r="I29" s="63">
        <f>I30</f>
        <v>0</v>
      </c>
      <c r="J29" s="75"/>
      <c r="K29" s="74"/>
      <c r="L29" s="75"/>
      <c r="M29" s="75"/>
      <c r="N29" s="75"/>
      <c r="O29" s="75"/>
      <c r="P29" s="75"/>
      <c r="Q29" s="75"/>
      <c r="R29" s="75"/>
      <c r="S29" s="75"/>
      <c r="T29" s="75"/>
      <c r="U29" s="75"/>
      <c r="V29" s="75"/>
      <c r="W29" s="75"/>
      <c r="X29" s="75"/>
      <c r="Y29" s="75"/>
      <c r="Z29" s="75"/>
      <c r="AA29" s="75"/>
    </row>
    <row r="30" spans="2:27" s="29" customFormat="1" ht="15" x14ac:dyDescent="0.2">
      <c r="B30" s="43" t="s">
        <v>579</v>
      </c>
      <c r="I30" s="31">
        <f>'PRIKLJUČKI-sever'!G9</f>
        <v>0</v>
      </c>
      <c r="J30" s="72"/>
      <c r="K30" s="74"/>
      <c r="L30" s="72"/>
      <c r="M30" s="72"/>
      <c r="N30" s="72"/>
      <c r="O30" s="72"/>
      <c r="P30" s="72"/>
      <c r="Q30" s="72"/>
      <c r="R30" s="72"/>
      <c r="S30" s="72"/>
      <c r="T30" s="72"/>
      <c r="U30" s="72"/>
      <c r="V30" s="72"/>
      <c r="W30" s="72"/>
      <c r="X30" s="72"/>
      <c r="Y30" s="72"/>
      <c r="Z30" s="72"/>
      <c r="AA30" s="72"/>
    </row>
    <row r="31" spans="2:27" s="29" customFormat="1" ht="11.25" customHeight="1" x14ac:dyDescent="0.2">
      <c r="I31" s="30"/>
      <c r="J31" s="72"/>
      <c r="K31" s="74"/>
      <c r="L31" s="72"/>
      <c r="M31" s="72"/>
      <c r="N31" s="72"/>
      <c r="O31" s="72"/>
      <c r="P31" s="72"/>
      <c r="Q31" s="72"/>
      <c r="R31" s="72"/>
      <c r="S31" s="72"/>
      <c r="T31" s="72"/>
      <c r="U31" s="72"/>
      <c r="V31" s="72"/>
      <c r="W31" s="72"/>
      <c r="X31" s="72"/>
      <c r="Y31" s="72"/>
      <c r="Z31" s="72"/>
      <c r="AA31" s="72"/>
    </row>
    <row r="32" spans="2:27" s="29" customFormat="1" ht="15" x14ac:dyDescent="0.2">
      <c r="I32" s="30"/>
      <c r="J32" s="72"/>
      <c r="K32" s="74"/>
      <c r="L32" s="72"/>
      <c r="M32" s="72"/>
      <c r="N32" s="72"/>
      <c r="O32" s="72"/>
      <c r="P32" s="72"/>
      <c r="Q32" s="72"/>
      <c r="R32" s="72"/>
      <c r="S32" s="72"/>
      <c r="T32" s="72"/>
      <c r="U32" s="72"/>
      <c r="V32" s="72"/>
      <c r="W32" s="72"/>
      <c r="X32" s="72"/>
      <c r="Y32" s="72"/>
      <c r="Z32" s="72"/>
      <c r="AA32" s="72"/>
    </row>
    <row r="33" spans="1:27" s="66" customFormat="1" ht="16.5" thickBot="1" x14ac:dyDescent="0.3">
      <c r="A33" s="62"/>
      <c r="B33" s="62" t="s">
        <v>568</v>
      </c>
      <c r="C33" s="62"/>
      <c r="D33" s="62"/>
      <c r="E33" s="62"/>
      <c r="F33" s="62"/>
      <c r="G33" s="62"/>
      <c r="H33" s="62"/>
      <c r="I33" s="65">
        <f>'SPL-TUJE'!G5</f>
        <v>0</v>
      </c>
      <c r="J33" s="76"/>
      <c r="K33" s="77"/>
      <c r="L33" s="76"/>
      <c r="M33" s="76"/>
      <c r="N33" s="76"/>
      <c r="O33" s="76"/>
      <c r="P33" s="76"/>
      <c r="Q33" s="76"/>
      <c r="R33" s="76"/>
      <c r="S33" s="76"/>
      <c r="T33" s="76"/>
      <c r="U33" s="76"/>
      <c r="V33" s="76"/>
      <c r="W33" s="76"/>
      <c r="X33" s="76"/>
      <c r="Y33" s="76"/>
      <c r="Z33" s="76"/>
      <c r="AA33" s="76"/>
    </row>
    <row r="34" spans="1:27" s="29" customFormat="1" ht="16.5" customHeight="1" thickTop="1" x14ac:dyDescent="0.2">
      <c r="I34" s="30"/>
      <c r="J34" s="72"/>
      <c r="K34" s="72"/>
      <c r="L34" s="72"/>
      <c r="M34" s="72"/>
      <c r="N34" s="72"/>
      <c r="O34" s="72"/>
      <c r="P34" s="72"/>
      <c r="Q34" s="72"/>
      <c r="R34" s="72"/>
      <c r="S34" s="72"/>
      <c r="T34" s="72"/>
      <c r="U34" s="72"/>
      <c r="V34" s="72"/>
      <c r="W34" s="72"/>
      <c r="X34" s="72"/>
      <c r="Y34" s="72"/>
      <c r="Z34" s="72"/>
      <c r="AA34" s="72"/>
    </row>
  </sheetData>
  <sheetProtection algorithmName="SHA-512" hashValue="XeyCpGqza1pSxVUyU7Ler+8ZyX6QD8qG+be+bVExhDLlRgmUsS5f8shrGc4LLe5RcR60K9w+2XlShV8vSpwTdQ==" saltValue="DBioMNhjci4nGcCZOwANPg==" spinCount="100000" sheet="1" objects="1" scenarios="1"/>
  <mergeCells count="7">
    <mergeCell ref="B24:H24"/>
    <mergeCell ref="B22:H22"/>
    <mergeCell ref="B18:H18"/>
    <mergeCell ref="B17:H17"/>
    <mergeCell ref="B4:H4"/>
    <mergeCell ref="B6:H6"/>
    <mergeCell ref="B21:H21"/>
  </mergeCells>
  <printOptions horizontalCentered="1"/>
  <pageMargins left="0.70866141732283472" right="0.70866141732283472" top="0.74803149606299213" bottom="0.74803149606299213" header="0.31496062992125984" footer="0.31496062992125984"/>
  <pageSetup paperSize="9" scale="83" orientation="portrait" r:id="rId1"/>
  <headerFooter>
    <oddHeader>&amp;R&amp;9 1848-V/20
PZI</oddHeader>
    <oddFooter>&amp;R&amp;9&amp;P/&amp;N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M58"/>
  <sheetViews>
    <sheetView view="pageBreakPreview" zoomScaleNormal="100" zoomScaleSheetLayoutView="100" workbookViewId="0">
      <selection activeCell="D14" sqref="D14"/>
    </sheetView>
  </sheetViews>
  <sheetFormatPr defaultColWidth="9.140625" defaultRowHeight="14.25" x14ac:dyDescent="0.25"/>
  <cols>
    <col min="1" max="1" width="0.85546875" style="112" customWidth="1"/>
    <col min="2" max="2" width="7.85546875" style="112" customWidth="1"/>
    <col min="3" max="3" width="44.7109375" style="194" customWidth="1"/>
    <col min="4" max="4" width="7.140625" style="120" customWidth="1"/>
    <col min="5" max="5" width="9" style="121" customWidth="1"/>
    <col min="6" max="6" width="13.5703125" style="122" customWidth="1"/>
    <col min="7" max="7" width="19" style="195" customWidth="1"/>
    <col min="8" max="8" width="17.140625" style="107" customWidth="1"/>
    <col min="9" max="9" width="3.42578125" style="112" customWidth="1"/>
    <col min="10" max="10" width="17.85546875" style="120" customWidth="1"/>
    <col min="11" max="11" width="4.85546875" style="112" customWidth="1"/>
    <col min="12" max="12" width="1.42578125" style="110" customWidth="1"/>
    <col min="13" max="13" width="37" style="111" customWidth="1"/>
    <col min="14" max="14" width="6.140625" style="112" customWidth="1"/>
    <col min="15" max="15" width="6.28515625" style="112" customWidth="1"/>
    <col min="16" max="16" width="10.28515625" style="112" customWidth="1"/>
    <col min="17" max="16384" width="9.140625" style="112"/>
  </cols>
  <sheetData>
    <row r="1" spans="2:13" s="101" customFormat="1" ht="19.5" x14ac:dyDescent="0.25">
      <c r="B1" s="95" t="s">
        <v>569</v>
      </c>
      <c r="C1" s="96"/>
      <c r="D1" s="97"/>
      <c r="E1" s="97"/>
      <c r="F1" s="98"/>
      <c r="G1" s="99"/>
      <c r="H1" s="100"/>
      <c r="J1" s="102"/>
      <c r="L1" s="103"/>
      <c r="M1" s="104"/>
    </row>
    <row r="2" spans="2:13" ht="30" customHeight="1" x14ac:dyDescent="0.25">
      <c r="B2" s="420" t="s">
        <v>198</v>
      </c>
      <c r="C2" s="421"/>
      <c r="D2" s="421"/>
      <c r="E2" s="421"/>
      <c r="F2" s="105"/>
      <c r="G2" s="106"/>
      <c r="I2" s="108"/>
      <c r="J2" s="109"/>
      <c r="K2" s="108"/>
    </row>
    <row r="3" spans="2:13" ht="15" customHeight="1" x14ac:dyDescent="0.25">
      <c r="B3" s="113"/>
      <c r="C3" s="114"/>
      <c r="D3" s="115"/>
      <c r="E3" s="116"/>
      <c r="F3" s="117"/>
      <c r="G3" s="118" t="s">
        <v>33</v>
      </c>
      <c r="H3" s="119"/>
      <c r="I3" s="108"/>
      <c r="J3" s="109"/>
      <c r="K3" s="108"/>
    </row>
    <row r="4" spans="2:13" ht="6" customHeight="1" x14ac:dyDescent="0.25">
      <c r="B4" s="120"/>
      <c r="C4" s="111"/>
      <c r="G4" s="123"/>
      <c r="H4" s="124"/>
      <c r="I4" s="108"/>
      <c r="J4" s="109"/>
      <c r="K4" s="108"/>
    </row>
    <row r="5" spans="2:13" s="130" customFormat="1" ht="16.5" x14ac:dyDescent="0.25">
      <c r="B5" s="125" t="s">
        <v>34</v>
      </c>
      <c r="C5" s="126" t="s">
        <v>288</v>
      </c>
      <c r="D5" s="125"/>
      <c r="E5" s="127"/>
      <c r="F5" s="128"/>
      <c r="G5" s="128">
        <f>G58</f>
        <v>0</v>
      </c>
      <c r="H5" s="129"/>
      <c r="J5" s="131"/>
      <c r="L5" s="132"/>
      <c r="M5" s="133"/>
    </row>
    <row r="6" spans="2:13" ht="5.25" customHeight="1" x14ac:dyDescent="0.25">
      <c r="B6" s="134"/>
      <c r="C6" s="135"/>
      <c r="D6" s="134"/>
      <c r="E6" s="136"/>
      <c r="F6" s="137"/>
      <c r="G6" s="137"/>
      <c r="H6" s="138"/>
      <c r="I6" s="108"/>
      <c r="J6" s="109"/>
      <c r="K6" s="108"/>
    </row>
    <row r="7" spans="2:13" s="145" customFormat="1" ht="15.75" x14ac:dyDescent="0.25">
      <c r="B7" s="139"/>
      <c r="C7" s="140" t="s">
        <v>35</v>
      </c>
      <c r="D7" s="141" t="s">
        <v>36</v>
      </c>
      <c r="E7" s="142" t="s">
        <v>37</v>
      </c>
      <c r="F7" s="143" t="s">
        <v>38</v>
      </c>
      <c r="G7" s="143" t="s">
        <v>33</v>
      </c>
      <c r="H7" s="144"/>
      <c r="J7" s="146"/>
      <c r="L7" s="147"/>
      <c r="M7" s="148"/>
    </row>
    <row r="8" spans="2:13" ht="71.25" customHeight="1" x14ac:dyDescent="0.25">
      <c r="B8" s="149" t="s">
        <v>39</v>
      </c>
      <c r="C8" s="150" t="s">
        <v>314</v>
      </c>
      <c r="D8" s="151"/>
      <c r="E8" s="121" t="s">
        <v>57</v>
      </c>
      <c r="F8" s="3"/>
      <c r="G8" s="153"/>
      <c r="H8" s="154"/>
      <c r="I8" s="149"/>
      <c r="J8" s="155"/>
      <c r="K8" s="149"/>
    </row>
    <row r="9" spans="2:13" x14ac:dyDescent="0.25">
      <c r="B9" s="149"/>
      <c r="C9" s="156" t="s">
        <v>315</v>
      </c>
      <c r="D9" s="151" t="s">
        <v>59</v>
      </c>
      <c r="E9" s="121">
        <v>2275</v>
      </c>
      <c r="F9" s="3">
        <v>0</v>
      </c>
      <c r="G9" s="157">
        <f>F9*E9</f>
        <v>0</v>
      </c>
      <c r="H9" s="158"/>
      <c r="I9" s="149"/>
      <c r="J9" s="112"/>
    </row>
    <row r="10" spans="2:13" ht="4.5" customHeight="1" x14ac:dyDescent="0.25">
      <c r="B10" s="149"/>
      <c r="C10" s="159"/>
      <c r="D10" s="151"/>
      <c r="F10" s="3"/>
      <c r="G10" s="152"/>
      <c r="I10" s="149"/>
      <c r="J10" s="112"/>
    </row>
    <row r="11" spans="2:13" ht="89.25" x14ac:dyDescent="0.25">
      <c r="B11" s="149" t="s">
        <v>41</v>
      </c>
      <c r="C11" s="150" t="s">
        <v>369</v>
      </c>
      <c r="D11" s="112"/>
      <c r="E11" s="112"/>
      <c r="F11" s="196"/>
      <c r="G11" s="112"/>
      <c r="I11" s="149"/>
      <c r="J11" s="112"/>
    </row>
    <row r="12" spans="2:13" x14ac:dyDescent="0.25">
      <c r="B12" s="149"/>
      <c r="C12" s="160" t="s">
        <v>261</v>
      </c>
      <c r="D12" s="151" t="s">
        <v>42</v>
      </c>
      <c r="E12" s="121">
        <v>60</v>
      </c>
      <c r="F12" s="3">
        <v>0</v>
      </c>
      <c r="G12" s="157">
        <f>F12*E12</f>
        <v>0</v>
      </c>
      <c r="I12" s="149"/>
      <c r="J12" s="112"/>
    </row>
    <row r="13" spans="2:13" ht="3.75" customHeight="1" x14ac:dyDescent="0.25">
      <c r="B13" s="149"/>
      <c r="C13" s="159"/>
      <c r="D13" s="151"/>
      <c r="F13" s="3"/>
      <c r="G13" s="152"/>
      <c r="I13" s="149"/>
      <c r="J13" s="112"/>
    </row>
    <row r="14" spans="2:13" ht="42.75" customHeight="1" x14ac:dyDescent="0.25">
      <c r="B14" s="161" t="s">
        <v>43</v>
      </c>
      <c r="C14" s="162" t="s">
        <v>332</v>
      </c>
      <c r="D14" s="163" t="s">
        <v>40</v>
      </c>
      <c r="E14" s="164">
        <v>1</v>
      </c>
      <c r="F14" s="3">
        <v>0</v>
      </c>
      <c r="G14" s="165">
        <f>F14*E14</f>
        <v>0</v>
      </c>
      <c r="I14" s="149"/>
      <c r="J14" s="112"/>
    </row>
    <row r="15" spans="2:13" ht="4.5" customHeight="1" x14ac:dyDescent="0.25">
      <c r="B15" s="149"/>
      <c r="C15" s="159"/>
      <c r="D15" s="151"/>
      <c r="F15" s="3"/>
      <c r="G15" s="152"/>
      <c r="I15" s="149"/>
      <c r="J15" s="112"/>
    </row>
    <row r="16" spans="2:13" ht="79.5" customHeight="1" x14ac:dyDescent="0.25">
      <c r="B16" s="149" t="s">
        <v>45</v>
      </c>
      <c r="C16" s="150" t="s">
        <v>262</v>
      </c>
      <c r="D16" s="151" t="s">
        <v>40</v>
      </c>
      <c r="E16" s="121">
        <v>1</v>
      </c>
      <c r="F16" s="3">
        <v>0</v>
      </c>
      <c r="G16" s="157">
        <f>F16*E16</f>
        <v>0</v>
      </c>
      <c r="I16" s="149"/>
      <c r="J16" s="112"/>
      <c r="M16" s="112"/>
    </row>
    <row r="17" spans="2:13" ht="4.5" customHeight="1" x14ac:dyDescent="0.25">
      <c r="B17" s="149"/>
      <c r="C17" s="159"/>
      <c r="D17" s="151"/>
      <c r="F17" s="3"/>
      <c r="G17" s="152"/>
      <c r="I17" s="149"/>
      <c r="J17" s="112"/>
    </row>
    <row r="18" spans="2:13" ht="79.5" customHeight="1" x14ac:dyDescent="0.25">
      <c r="B18" s="149" t="s">
        <v>46</v>
      </c>
      <c r="C18" s="150" t="s">
        <v>263</v>
      </c>
      <c r="D18" s="151" t="s">
        <v>40</v>
      </c>
      <c r="E18" s="121">
        <v>1</v>
      </c>
      <c r="F18" s="3">
        <v>0</v>
      </c>
      <c r="G18" s="157">
        <f>F18*E18</f>
        <v>0</v>
      </c>
      <c r="I18" s="149"/>
      <c r="J18" s="112"/>
      <c r="M18" s="112"/>
    </row>
    <row r="19" spans="2:13" ht="3.75" customHeight="1" x14ac:dyDescent="0.25">
      <c r="B19" s="149"/>
      <c r="C19" s="159"/>
      <c r="D19" s="151"/>
      <c r="F19" s="3"/>
      <c r="G19" s="152"/>
      <c r="I19" s="149"/>
      <c r="J19" s="112"/>
    </row>
    <row r="20" spans="2:13" ht="38.25" x14ac:dyDescent="0.25">
      <c r="B20" s="149" t="s">
        <v>47</v>
      </c>
      <c r="C20" s="150" t="s">
        <v>749</v>
      </c>
      <c r="D20" s="151" t="s">
        <v>40</v>
      </c>
      <c r="E20" s="121">
        <v>1</v>
      </c>
      <c r="F20" s="3">
        <v>0</v>
      </c>
      <c r="G20" s="157">
        <f>F20*E20</f>
        <v>0</v>
      </c>
      <c r="I20" s="149"/>
      <c r="J20" s="112"/>
    </row>
    <row r="21" spans="2:13" ht="5.25" customHeight="1" x14ac:dyDescent="0.25">
      <c r="B21" s="149"/>
      <c r="C21" s="159"/>
      <c r="D21" s="151"/>
      <c r="F21" s="3"/>
      <c r="G21" s="152"/>
      <c r="I21" s="149"/>
      <c r="J21" s="112"/>
    </row>
    <row r="22" spans="2:13" ht="68.25" customHeight="1" x14ac:dyDescent="0.25">
      <c r="B22" s="149" t="s">
        <v>48</v>
      </c>
      <c r="C22" s="150" t="s">
        <v>241</v>
      </c>
      <c r="D22" s="151"/>
      <c r="E22" s="121" t="s">
        <v>57</v>
      </c>
      <c r="F22" s="3"/>
      <c r="G22" s="152"/>
      <c r="I22" s="149"/>
      <c r="J22" s="112"/>
      <c r="M22" s="112"/>
    </row>
    <row r="23" spans="2:13" x14ac:dyDescent="0.25">
      <c r="B23" s="149"/>
      <c r="C23" s="166" t="s">
        <v>202</v>
      </c>
      <c r="D23" s="151" t="s">
        <v>40</v>
      </c>
      <c r="E23" s="121">
        <v>1</v>
      </c>
      <c r="F23" s="3">
        <v>0</v>
      </c>
      <c r="G23" s="157">
        <f t="shared" ref="G23:G28" si="0">E23*F23</f>
        <v>0</v>
      </c>
      <c r="I23" s="149"/>
      <c r="J23" s="112"/>
      <c r="L23" s="112"/>
    </row>
    <row r="24" spans="2:13" x14ac:dyDescent="0.25">
      <c r="B24" s="149"/>
      <c r="C24" s="166" t="s">
        <v>367</v>
      </c>
      <c r="D24" s="151" t="s">
        <v>40</v>
      </c>
      <c r="E24" s="121">
        <v>1</v>
      </c>
      <c r="F24" s="3">
        <v>0</v>
      </c>
      <c r="G24" s="157">
        <f t="shared" ref="G24" si="1">E24*F24</f>
        <v>0</v>
      </c>
      <c r="I24" s="149"/>
      <c r="J24" s="112"/>
      <c r="L24" s="112"/>
    </row>
    <row r="25" spans="2:13" x14ac:dyDescent="0.25">
      <c r="B25" s="149"/>
      <c r="C25" s="166" t="s">
        <v>289</v>
      </c>
      <c r="D25" s="151" t="s">
        <v>40</v>
      </c>
      <c r="E25" s="121">
        <v>1</v>
      </c>
      <c r="F25" s="3">
        <v>0</v>
      </c>
      <c r="G25" s="157">
        <f t="shared" ref="G25" si="2">E25*F25</f>
        <v>0</v>
      </c>
      <c r="I25" s="149"/>
      <c r="J25" s="112"/>
      <c r="L25" s="112"/>
    </row>
    <row r="26" spans="2:13" x14ac:dyDescent="0.25">
      <c r="B26" s="149"/>
      <c r="C26" s="166" t="s">
        <v>53</v>
      </c>
      <c r="D26" s="151" t="s">
        <v>40</v>
      </c>
      <c r="E26" s="121">
        <v>1</v>
      </c>
      <c r="F26" s="3">
        <v>0</v>
      </c>
      <c r="G26" s="157">
        <f t="shared" si="0"/>
        <v>0</v>
      </c>
      <c r="I26" s="149"/>
      <c r="J26" s="112"/>
      <c r="L26" s="112"/>
    </row>
    <row r="27" spans="2:13" x14ac:dyDescent="0.25">
      <c r="B27" s="149"/>
      <c r="C27" s="166" t="s">
        <v>540</v>
      </c>
      <c r="D27" s="151" t="s">
        <v>40</v>
      </c>
      <c r="E27" s="121">
        <v>1</v>
      </c>
      <c r="F27" s="3">
        <v>0</v>
      </c>
      <c r="G27" s="157">
        <f t="shared" ref="G27" si="3">E27*F27</f>
        <v>0</v>
      </c>
      <c r="I27" s="149"/>
      <c r="J27" s="112"/>
      <c r="L27" s="112"/>
    </row>
    <row r="28" spans="2:13" ht="29.25" customHeight="1" x14ac:dyDescent="0.25">
      <c r="B28" s="149"/>
      <c r="C28" s="166" t="s">
        <v>366</v>
      </c>
      <c r="D28" s="151" t="s">
        <v>40</v>
      </c>
      <c r="E28" s="121">
        <v>3</v>
      </c>
      <c r="F28" s="3">
        <v>0</v>
      </c>
      <c r="G28" s="157">
        <f t="shared" si="0"/>
        <v>0</v>
      </c>
      <c r="I28" s="149"/>
      <c r="J28" s="112"/>
      <c r="L28" s="112"/>
    </row>
    <row r="29" spans="2:13" ht="4.5" customHeight="1" x14ac:dyDescent="0.25">
      <c r="B29" s="149"/>
      <c r="C29" s="166"/>
      <c r="D29" s="151"/>
      <c r="F29" s="3"/>
      <c r="G29" s="152"/>
      <c r="I29" s="149"/>
      <c r="J29" s="112"/>
      <c r="L29" s="112"/>
    </row>
    <row r="30" spans="2:13" ht="76.5" x14ac:dyDescent="0.25">
      <c r="B30" s="149" t="s">
        <v>49</v>
      </c>
      <c r="C30" s="150" t="s">
        <v>317</v>
      </c>
      <c r="D30" s="151"/>
      <c r="E30" s="121" t="s">
        <v>57</v>
      </c>
      <c r="F30" s="3"/>
      <c r="G30" s="152"/>
      <c r="I30" s="149"/>
      <c r="J30" s="112"/>
      <c r="L30" s="112"/>
      <c r="M30" s="112"/>
    </row>
    <row r="31" spans="2:13" ht="25.5" x14ac:dyDescent="0.25">
      <c r="B31" s="149"/>
      <c r="C31" s="166" t="s">
        <v>203</v>
      </c>
      <c r="D31" s="151" t="s">
        <v>40</v>
      </c>
      <c r="E31" s="121">
        <v>0</v>
      </c>
      <c r="F31" s="3">
        <v>0</v>
      </c>
      <c r="G31" s="157">
        <f t="shared" ref="G31:G36" si="4">E31*F31</f>
        <v>0</v>
      </c>
      <c r="I31" s="149"/>
      <c r="J31" s="112"/>
      <c r="L31" s="112"/>
    </row>
    <row r="32" spans="2:13" x14ac:dyDescent="0.25">
      <c r="B32" s="149"/>
      <c r="C32" s="166" t="s">
        <v>367</v>
      </c>
      <c r="D32" s="151" t="s">
        <v>40</v>
      </c>
      <c r="E32" s="121">
        <v>0</v>
      </c>
      <c r="F32" s="3">
        <v>0</v>
      </c>
      <c r="G32" s="157">
        <f t="shared" si="4"/>
        <v>0</v>
      </c>
      <c r="I32" s="149"/>
      <c r="J32" s="112"/>
      <c r="L32" s="112"/>
    </row>
    <row r="33" spans="2:13" x14ac:dyDescent="0.25">
      <c r="B33" s="149"/>
      <c r="C33" s="166" t="s">
        <v>289</v>
      </c>
      <c r="D33" s="151" t="s">
        <v>40</v>
      </c>
      <c r="E33" s="121">
        <v>1</v>
      </c>
      <c r="F33" s="3">
        <v>0</v>
      </c>
      <c r="G33" s="157">
        <f t="shared" si="4"/>
        <v>0</v>
      </c>
      <c r="I33" s="149"/>
      <c r="J33" s="112"/>
      <c r="L33" s="112"/>
    </row>
    <row r="34" spans="2:13" x14ac:dyDescent="0.25">
      <c r="B34" s="149"/>
      <c r="C34" s="166" t="s">
        <v>204</v>
      </c>
      <c r="D34" s="151" t="s">
        <v>40</v>
      </c>
      <c r="E34" s="121">
        <v>1</v>
      </c>
      <c r="F34" s="3">
        <v>0</v>
      </c>
      <c r="G34" s="157">
        <f t="shared" si="4"/>
        <v>0</v>
      </c>
      <c r="I34" s="149"/>
      <c r="J34" s="112"/>
      <c r="L34" s="112"/>
    </row>
    <row r="35" spans="2:13" x14ac:dyDescent="0.25">
      <c r="B35" s="149"/>
      <c r="C35" s="166" t="s">
        <v>540</v>
      </c>
      <c r="D35" s="151" t="s">
        <v>40</v>
      </c>
      <c r="E35" s="121">
        <v>1</v>
      </c>
      <c r="F35" s="3">
        <v>0</v>
      </c>
      <c r="G35" s="157">
        <f t="shared" si="4"/>
        <v>0</v>
      </c>
      <c r="I35" s="149"/>
      <c r="J35" s="112"/>
      <c r="L35" s="112"/>
    </row>
    <row r="36" spans="2:13" ht="25.5" x14ac:dyDescent="0.25">
      <c r="B36" s="149"/>
      <c r="C36" s="166" t="s">
        <v>368</v>
      </c>
      <c r="D36" s="151" t="s">
        <v>40</v>
      </c>
      <c r="E36" s="121">
        <v>3</v>
      </c>
      <c r="F36" s="3">
        <v>0</v>
      </c>
      <c r="G36" s="157">
        <f t="shared" si="4"/>
        <v>0</v>
      </c>
      <c r="I36" s="149"/>
      <c r="J36" s="112"/>
      <c r="L36" s="112"/>
    </row>
    <row r="37" spans="2:13" ht="7.5" customHeight="1" x14ac:dyDescent="0.25">
      <c r="B37" s="149"/>
      <c r="C37" s="167"/>
      <c r="D37" s="151"/>
      <c r="E37" s="168"/>
      <c r="F37" s="3"/>
      <c r="G37" s="157"/>
      <c r="I37" s="149"/>
      <c r="J37" s="112"/>
      <c r="L37" s="112"/>
    </row>
    <row r="38" spans="2:13" ht="27.75" customHeight="1" x14ac:dyDescent="0.25">
      <c r="B38" s="149" t="s">
        <v>50</v>
      </c>
      <c r="C38" s="150" t="s">
        <v>157</v>
      </c>
      <c r="D38" s="151" t="s">
        <v>54</v>
      </c>
      <c r="E38" s="121">
        <v>45</v>
      </c>
      <c r="F38" s="3">
        <v>0</v>
      </c>
      <c r="G38" s="157">
        <f>E38*F38</f>
        <v>0</v>
      </c>
      <c r="I38" s="149"/>
      <c r="J38" s="112"/>
      <c r="M38" s="112"/>
    </row>
    <row r="39" spans="2:13" ht="4.5" customHeight="1" x14ac:dyDescent="0.25">
      <c r="B39" s="149"/>
      <c r="C39" s="159"/>
      <c r="D39" s="151"/>
      <c r="F39" s="3"/>
      <c r="G39" s="152"/>
      <c r="I39" s="149"/>
      <c r="J39" s="112"/>
    </row>
    <row r="40" spans="2:13" ht="38.25" x14ac:dyDescent="0.25">
      <c r="B40" s="149" t="s">
        <v>51</v>
      </c>
      <c r="C40" s="150" t="s">
        <v>236</v>
      </c>
      <c r="D40" s="151"/>
      <c r="E40" s="121" t="s">
        <v>57</v>
      </c>
      <c r="F40" s="3"/>
      <c r="G40" s="152"/>
      <c r="I40" s="149"/>
      <c r="J40" s="112"/>
    </row>
    <row r="41" spans="2:13" x14ac:dyDescent="0.25">
      <c r="B41" s="149"/>
      <c r="C41" s="159" t="s">
        <v>264</v>
      </c>
      <c r="D41" s="151" t="s">
        <v>40</v>
      </c>
      <c r="E41" s="121">
        <v>1</v>
      </c>
      <c r="F41" s="3">
        <v>0</v>
      </c>
      <c r="G41" s="157">
        <f>E41*F41</f>
        <v>0</v>
      </c>
      <c r="I41" s="149"/>
      <c r="J41" s="112"/>
    </row>
    <row r="42" spans="2:13" ht="3.75" customHeight="1" x14ac:dyDescent="0.25">
      <c r="B42" s="149"/>
      <c r="C42" s="159"/>
      <c r="D42" s="151"/>
      <c r="F42" s="3"/>
      <c r="G42" s="157"/>
      <c r="I42" s="149"/>
      <c r="J42" s="112"/>
    </row>
    <row r="43" spans="2:13" ht="51" x14ac:dyDescent="0.25">
      <c r="B43" s="149" t="s">
        <v>234</v>
      </c>
      <c r="C43" s="150" t="s">
        <v>235</v>
      </c>
      <c r="D43" s="151"/>
      <c r="E43" s="121" t="s">
        <v>57</v>
      </c>
      <c r="F43" s="3"/>
      <c r="G43" s="152"/>
      <c r="I43" s="149"/>
      <c r="J43" s="112"/>
      <c r="L43" s="112"/>
      <c r="M43" s="112"/>
    </row>
    <row r="44" spans="2:13" x14ac:dyDescent="0.25">
      <c r="B44" s="149"/>
      <c r="C44" s="159" t="s">
        <v>265</v>
      </c>
      <c r="D44" s="151" t="s">
        <v>54</v>
      </c>
      <c r="E44" s="121">
        <v>8</v>
      </c>
      <c r="F44" s="3">
        <v>0</v>
      </c>
      <c r="G44" s="157">
        <f>E44*F44</f>
        <v>0</v>
      </c>
      <c r="I44" s="149"/>
      <c r="J44" s="112"/>
      <c r="L44" s="112"/>
    </row>
    <row r="45" spans="2:13" ht="3.75" customHeight="1" x14ac:dyDescent="0.25">
      <c r="B45" s="149"/>
      <c r="C45" s="159"/>
      <c r="D45" s="151"/>
      <c r="F45" s="3"/>
      <c r="G45" s="152"/>
      <c r="I45" s="149"/>
      <c r="J45" s="112"/>
    </row>
    <row r="46" spans="2:13" s="175" customFormat="1" ht="104.25" customHeight="1" x14ac:dyDescent="0.25">
      <c r="B46" s="169" t="s">
        <v>52</v>
      </c>
      <c r="C46" s="170" t="s">
        <v>318</v>
      </c>
      <c r="D46" s="171" t="s">
        <v>40</v>
      </c>
      <c r="E46" s="172">
        <v>0</v>
      </c>
      <c r="F46" s="84">
        <v>0</v>
      </c>
      <c r="G46" s="173">
        <f>E46*F46</f>
        <v>0</v>
      </c>
      <c r="H46" s="174"/>
      <c r="I46" s="169"/>
      <c r="L46" s="176"/>
    </row>
    <row r="47" spans="2:13" s="175" customFormat="1" ht="4.5" customHeight="1" x14ac:dyDescent="0.25">
      <c r="B47" s="169"/>
      <c r="C47" s="177"/>
      <c r="D47" s="171"/>
      <c r="E47" s="172"/>
      <c r="F47" s="85"/>
      <c r="G47" s="178"/>
      <c r="H47" s="179"/>
      <c r="L47" s="176"/>
      <c r="M47" s="180"/>
    </row>
    <row r="48" spans="2:13" ht="76.5" x14ac:dyDescent="0.25">
      <c r="B48" s="149" t="s">
        <v>185</v>
      </c>
      <c r="C48" s="150" t="s">
        <v>362</v>
      </c>
      <c r="D48" s="151" t="s">
        <v>42</v>
      </c>
      <c r="E48" s="121">
        <v>1</v>
      </c>
      <c r="F48" s="3">
        <v>0</v>
      </c>
      <c r="G48" s="157">
        <f>E48*F48</f>
        <v>0</v>
      </c>
      <c r="H48" s="181"/>
      <c r="J48" s="112"/>
      <c r="M48" s="112"/>
    </row>
    <row r="49" spans="2:13" ht="6" customHeight="1" x14ac:dyDescent="0.25">
      <c r="B49" s="149"/>
      <c r="C49" s="159"/>
      <c r="D49" s="151"/>
      <c r="F49" s="1"/>
      <c r="G49" s="182"/>
      <c r="H49" s="183"/>
      <c r="J49" s="112"/>
    </row>
    <row r="50" spans="2:13" ht="89.25" x14ac:dyDescent="0.25">
      <c r="B50" s="149" t="s">
        <v>186</v>
      </c>
      <c r="C50" s="150" t="s">
        <v>316</v>
      </c>
      <c r="D50" s="151" t="s">
        <v>40</v>
      </c>
      <c r="E50" s="121">
        <v>1</v>
      </c>
      <c r="F50" s="3">
        <v>0</v>
      </c>
      <c r="G50" s="157">
        <f>E50*F50</f>
        <v>0</v>
      </c>
      <c r="H50" s="181"/>
      <c r="J50" s="112"/>
      <c r="M50" s="112"/>
    </row>
    <row r="51" spans="2:13" ht="5.25" customHeight="1" x14ac:dyDescent="0.25">
      <c r="B51" s="149"/>
      <c r="C51" s="159"/>
      <c r="D51" s="151"/>
      <c r="F51" s="1"/>
      <c r="G51" s="182"/>
      <c r="H51" s="183"/>
      <c r="J51" s="112"/>
    </row>
    <row r="52" spans="2:13" ht="89.25" x14ac:dyDescent="0.25">
      <c r="B52" s="149" t="s">
        <v>187</v>
      </c>
      <c r="C52" s="150" t="s">
        <v>363</v>
      </c>
      <c r="D52" s="151" t="s">
        <v>40</v>
      </c>
      <c r="E52" s="121">
        <v>0</v>
      </c>
      <c r="F52" s="3">
        <v>0</v>
      </c>
      <c r="G52" s="157">
        <f>E52*F52</f>
        <v>0</v>
      </c>
      <c r="H52" s="181"/>
      <c r="J52" s="112"/>
      <c r="M52" s="112"/>
    </row>
    <row r="53" spans="2:13" ht="6" customHeight="1" x14ac:dyDescent="0.25">
      <c r="B53" s="149"/>
      <c r="C53" s="159"/>
      <c r="D53" s="151"/>
      <c r="F53" s="1"/>
      <c r="G53" s="182"/>
      <c r="H53" s="183"/>
      <c r="J53" s="112"/>
    </row>
    <row r="54" spans="2:13" ht="63.75" x14ac:dyDescent="0.25">
      <c r="B54" s="149" t="s">
        <v>188</v>
      </c>
      <c r="C54" s="150" t="s">
        <v>364</v>
      </c>
      <c r="D54" s="151" t="s">
        <v>40</v>
      </c>
      <c r="E54" s="121">
        <v>1</v>
      </c>
      <c r="F54" s="3">
        <v>0</v>
      </c>
      <c r="G54" s="157">
        <f>E54*F54</f>
        <v>0</v>
      </c>
      <c r="H54" s="181"/>
      <c r="J54" s="112"/>
      <c r="M54" s="112"/>
    </row>
    <row r="55" spans="2:13" ht="4.5" customHeight="1" x14ac:dyDescent="0.25">
      <c r="B55" s="184"/>
      <c r="C55" s="159"/>
      <c r="D55" s="151"/>
      <c r="F55" s="1"/>
      <c r="G55" s="185"/>
      <c r="H55" s="183"/>
      <c r="J55" s="112"/>
    </row>
    <row r="56" spans="2:13" ht="102" x14ac:dyDescent="0.25">
      <c r="B56" s="184" t="s">
        <v>189</v>
      </c>
      <c r="C56" s="150" t="s">
        <v>365</v>
      </c>
      <c r="D56" s="151" t="s">
        <v>40</v>
      </c>
      <c r="E56" s="121">
        <v>1</v>
      </c>
      <c r="F56" s="3">
        <v>0</v>
      </c>
      <c r="G56" s="157">
        <f>E56*F56</f>
        <v>0</v>
      </c>
      <c r="H56" s="181"/>
      <c r="J56" s="112"/>
      <c r="M56" s="112"/>
    </row>
    <row r="57" spans="2:13" ht="6" customHeight="1" thickBot="1" x14ac:dyDescent="0.3">
      <c r="B57" s="149"/>
      <c r="C57" s="166"/>
      <c r="D57" s="186"/>
      <c r="F57" s="152"/>
      <c r="G57" s="152"/>
      <c r="H57" s="152"/>
      <c r="J57" s="112"/>
    </row>
    <row r="58" spans="2:13" s="187" customFormat="1" ht="16.5" thickTop="1" x14ac:dyDescent="0.25">
      <c r="C58" s="188" t="s">
        <v>266</v>
      </c>
      <c r="D58" s="189"/>
      <c r="E58" s="189"/>
      <c r="F58" s="190"/>
      <c r="G58" s="191">
        <f>SUM(G8:G57)</f>
        <v>0</v>
      </c>
      <c r="H58" s="190"/>
      <c r="L58" s="192"/>
      <c r="M58" s="193"/>
    </row>
  </sheetData>
  <mergeCells count="1">
    <mergeCell ref="B2:E2"/>
  </mergeCells>
  <conditionalFormatting sqref="F46 F38 F44 F9 F16 F18 F20 F12 F23 F31 F26 F34 F28 F36">
    <cfRule type="expression" dxfId="196" priority="28">
      <formula>F9=""</formula>
    </cfRule>
  </conditionalFormatting>
  <conditionalFormatting sqref="F46 F48 F50 F52 F54 F56">
    <cfRule type="expression" dxfId="195" priority="18">
      <formula>F46=""</formula>
    </cfRule>
  </conditionalFormatting>
  <conditionalFormatting sqref="F41">
    <cfRule type="expression" dxfId="194" priority="14">
      <formula>F41=""</formula>
    </cfRule>
  </conditionalFormatting>
  <conditionalFormatting sqref="F14">
    <cfRule type="expression" dxfId="193" priority="9">
      <formula>F14=""</formula>
    </cfRule>
  </conditionalFormatting>
  <conditionalFormatting sqref="F25">
    <cfRule type="expression" dxfId="192" priority="8">
      <formula>F25=""</formula>
    </cfRule>
  </conditionalFormatting>
  <conditionalFormatting sqref="F33">
    <cfRule type="expression" dxfId="191" priority="7">
      <formula>F33=""</formula>
    </cfRule>
  </conditionalFormatting>
  <conditionalFormatting sqref="F24">
    <cfRule type="expression" dxfId="190" priority="4">
      <formula>F24=""</formula>
    </cfRule>
  </conditionalFormatting>
  <conditionalFormatting sqref="F32">
    <cfRule type="expression" dxfId="189" priority="3">
      <formula>F32=""</formula>
    </cfRule>
  </conditionalFormatting>
  <conditionalFormatting sqref="F27">
    <cfRule type="expression" dxfId="188" priority="2">
      <formula>F27=""</formula>
    </cfRule>
  </conditionalFormatting>
  <conditionalFormatting sqref="F35">
    <cfRule type="expression" dxfId="187" priority="1">
      <formula>F35=""</formula>
    </cfRule>
  </conditionalFormatting>
  <printOptions horizontalCentered="1"/>
  <pageMargins left="0.70866141732283472" right="0.70866141732283472" top="0.74803149606299213" bottom="0.74803149606299213" header="0.31496062992125984" footer="0.31496062992125984"/>
  <pageSetup paperSize="9" scale="83" orientation="portrait" r:id="rId1"/>
  <headerFooter>
    <oddHeader>&amp;R&amp;9 1848-V/20
PZI</oddHeader>
    <oddFooter>&amp;R&amp;9&amp;P/&amp;N</oddFooter>
  </headerFooter>
  <rowBreaks count="1" manualBreakCount="1">
    <brk id="2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T726"/>
  <sheetViews>
    <sheetView view="pageBreakPreview" zoomScaleNormal="100" zoomScaleSheetLayoutView="100" workbookViewId="0">
      <selection activeCell="C229" sqref="C229"/>
    </sheetView>
  </sheetViews>
  <sheetFormatPr defaultColWidth="9.140625" defaultRowHeight="12.75" x14ac:dyDescent="0.2"/>
  <cols>
    <col min="1" max="1" width="0.42578125" style="201" customWidth="1"/>
    <col min="2" max="2" width="8.5703125" style="155" customWidth="1"/>
    <col min="3" max="3" width="53.5703125" style="233" customWidth="1"/>
    <col min="4" max="4" width="7" style="155" customWidth="1"/>
    <col min="5" max="5" width="8.42578125" style="202" bestFit="1" customWidth="1"/>
    <col min="6" max="6" width="9.85546875" style="2" customWidth="1"/>
    <col min="7" max="7" width="16.85546875" style="152" bestFit="1" customWidth="1"/>
    <col min="8" max="8" width="12.140625" style="203" bestFit="1" customWidth="1"/>
    <col min="9" max="9" width="9" style="203" bestFit="1" customWidth="1"/>
    <col min="10" max="16384" width="9.140625" style="203"/>
  </cols>
  <sheetData>
    <row r="2" spans="1:9" s="200" customFormat="1" ht="21" customHeight="1" x14ac:dyDescent="0.25">
      <c r="A2" s="197"/>
      <c r="B2" s="126" t="s">
        <v>585</v>
      </c>
      <c r="C2" s="133"/>
      <c r="D2" s="131"/>
      <c r="E2" s="198"/>
      <c r="F2" s="47"/>
      <c r="G2" s="199"/>
    </row>
    <row r="3" spans="1:9" ht="103.9" customHeight="1" x14ac:dyDescent="0.2">
      <c r="B3" s="423" t="s">
        <v>542</v>
      </c>
      <c r="C3" s="424"/>
    </row>
    <row r="4" spans="1:9" x14ac:dyDescent="0.2">
      <c r="A4" s="204"/>
      <c r="B4" s="205" t="s">
        <v>78</v>
      </c>
      <c r="C4" s="206" t="s">
        <v>586</v>
      </c>
      <c r="D4" s="205"/>
      <c r="E4" s="207"/>
      <c r="F4" s="41"/>
      <c r="G4" s="208">
        <f>G95</f>
        <v>0</v>
      </c>
    </row>
    <row r="5" spans="1:9" x14ac:dyDescent="0.2">
      <c r="A5" s="204"/>
      <c r="B5" s="205" t="s">
        <v>79</v>
      </c>
      <c r="C5" s="206" t="s">
        <v>587</v>
      </c>
      <c r="D5" s="205"/>
      <c r="E5" s="207"/>
      <c r="F5" s="41"/>
      <c r="G5" s="208">
        <f>G155</f>
        <v>0</v>
      </c>
    </row>
    <row r="6" spans="1:9" x14ac:dyDescent="0.2">
      <c r="A6" s="204"/>
      <c r="B6" s="205" t="s">
        <v>115</v>
      </c>
      <c r="C6" s="206" t="s">
        <v>588</v>
      </c>
      <c r="D6" s="205"/>
      <c r="E6" s="207"/>
      <c r="F6" s="41"/>
      <c r="G6" s="208">
        <f>G239</f>
        <v>0</v>
      </c>
    </row>
    <row r="7" spans="1:9" x14ac:dyDescent="0.2">
      <c r="A7" s="204"/>
      <c r="B7" s="205" t="s">
        <v>55</v>
      </c>
      <c r="C7" s="206" t="s">
        <v>589</v>
      </c>
      <c r="D7" s="205"/>
      <c r="E7" s="207"/>
      <c r="F7" s="41"/>
      <c r="G7" s="208">
        <f>G395</f>
        <v>0</v>
      </c>
    </row>
    <row r="8" spans="1:9" s="200" customFormat="1" ht="17.25" thickBot="1" x14ac:dyDescent="0.3">
      <c r="A8" s="209"/>
      <c r="B8" s="210"/>
      <c r="C8" s="211" t="s">
        <v>194</v>
      </c>
      <c r="D8" s="210"/>
      <c r="E8" s="212"/>
      <c r="F8" s="33"/>
      <c r="G8" s="213">
        <f>SUM(G4:G7)</f>
        <v>0</v>
      </c>
      <c r="H8" s="214"/>
      <c r="I8" s="215">
        <f>G8/E60</f>
        <v>0</v>
      </c>
    </row>
    <row r="9" spans="1:9" ht="13.5" thickTop="1" x14ac:dyDescent="0.2">
      <c r="A9" s="204"/>
      <c r="B9" s="205"/>
      <c r="C9" s="216"/>
      <c r="D9" s="205"/>
      <c r="E9" s="207"/>
      <c r="F9" s="41"/>
      <c r="G9" s="208"/>
    </row>
    <row r="10" spans="1:9" x14ac:dyDescent="0.2">
      <c r="A10" s="204"/>
      <c r="B10" s="205"/>
      <c r="C10" s="216"/>
      <c r="D10" s="205"/>
      <c r="E10" s="207"/>
      <c r="F10" s="41"/>
      <c r="G10" s="208"/>
    </row>
    <row r="11" spans="1:9" s="220" customFormat="1" ht="16.5" x14ac:dyDescent="0.25">
      <c r="A11" s="217"/>
      <c r="B11" s="126" t="s">
        <v>590</v>
      </c>
      <c r="C11" s="218"/>
      <c r="D11" s="125"/>
      <c r="E11" s="219"/>
      <c r="F11" s="42"/>
      <c r="G11" s="128"/>
    </row>
    <row r="12" spans="1:9" x14ac:dyDescent="0.2">
      <c r="A12" s="204"/>
      <c r="B12" s="205" t="s">
        <v>78</v>
      </c>
      <c r="C12" s="216" t="s">
        <v>294</v>
      </c>
      <c r="D12" s="205"/>
      <c r="E12" s="207"/>
      <c r="F12" s="41"/>
      <c r="G12" s="208">
        <f>G411</f>
        <v>0</v>
      </c>
    </row>
    <row r="13" spans="1:9" x14ac:dyDescent="0.2">
      <c r="A13" s="204"/>
      <c r="B13" s="205" t="s">
        <v>115</v>
      </c>
      <c r="C13" s="216" t="s">
        <v>300</v>
      </c>
      <c r="D13" s="205"/>
      <c r="E13" s="207"/>
      <c r="F13" s="41"/>
      <c r="G13" s="208">
        <f>G426</f>
        <v>0</v>
      </c>
    </row>
    <row r="14" spans="1:9" x14ac:dyDescent="0.2">
      <c r="A14" s="204"/>
      <c r="B14" s="221" t="s">
        <v>55</v>
      </c>
      <c r="C14" s="216" t="s">
        <v>301</v>
      </c>
      <c r="D14" s="205"/>
      <c r="E14" s="207"/>
      <c r="F14" s="41"/>
      <c r="G14" s="208">
        <f>G460</f>
        <v>0</v>
      </c>
    </row>
    <row r="15" spans="1:9" ht="17.25" thickBot="1" x14ac:dyDescent="0.25">
      <c r="A15" s="204"/>
      <c r="B15" s="222" t="s">
        <v>302</v>
      </c>
      <c r="C15" s="211" t="s">
        <v>299</v>
      </c>
      <c r="D15" s="223"/>
      <c r="E15" s="224"/>
      <c r="F15" s="35"/>
      <c r="G15" s="213">
        <f>SUM(G12:G14)</f>
        <v>0</v>
      </c>
    </row>
    <row r="16" spans="1:9" ht="13.5" thickTop="1" x14ac:dyDescent="0.2">
      <c r="A16" s="204"/>
      <c r="B16" s="205"/>
      <c r="C16" s="216"/>
      <c r="D16" s="205"/>
      <c r="E16" s="207"/>
      <c r="F16" s="41"/>
      <c r="G16" s="208"/>
    </row>
    <row r="17" spans="1:9" x14ac:dyDescent="0.2">
      <c r="A17" s="204"/>
      <c r="B17" s="205"/>
      <c r="C17" s="216"/>
      <c r="D17" s="205"/>
      <c r="E17" s="207"/>
      <c r="F17" s="41"/>
      <c r="G17" s="208"/>
    </row>
    <row r="18" spans="1:9" s="231" customFormat="1" ht="19.5" x14ac:dyDescent="0.3">
      <c r="A18" s="225"/>
      <c r="B18" s="226" t="s">
        <v>591</v>
      </c>
      <c r="C18" s="227"/>
      <c r="D18" s="228"/>
      <c r="E18" s="229"/>
      <c r="F18" s="55"/>
      <c r="G18" s="230"/>
    </row>
    <row r="19" spans="1:9" s="231" customFormat="1" ht="19.5" x14ac:dyDescent="0.3">
      <c r="A19" s="225"/>
      <c r="B19" s="226"/>
      <c r="C19" s="227" t="s">
        <v>448</v>
      </c>
      <c r="D19" s="228"/>
      <c r="E19" s="229"/>
      <c r="F19" s="55"/>
      <c r="G19" s="230"/>
    </row>
    <row r="20" spans="1:9" ht="16.5" x14ac:dyDescent="0.2">
      <c r="A20" s="204"/>
      <c r="B20" s="205"/>
      <c r="C20" s="218" t="s">
        <v>452</v>
      </c>
      <c r="D20" s="125"/>
      <c r="E20" s="232"/>
      <c r="F20" s="42"/>
      <c r="G20" s="128">
        <f>G8+G15</f>
        <v>0</v>
      </c>
      <c r="I20" s="215">
        <f>G20/E60</f>
        <v>0</v>
      </c>
    </row>
    <row r="21" spans="1:9" x14ac:dyDescent="0.2">
      <c r="A21" s="204"/>
      <c r="B21" s="205"/>
      <c r="C21" s="233" t="s">
        <v>32</v>
      </c>
      <c r="G21" s="152">
        <f>G20*0.22</f>
        <v>0</v>
      </c>
    </row>
    <row r="22" spans="1:9" s="200" customFormat="1" ht="17.25" thickBot="1" x14ac:dyDescent="0.3">
      <c r="A22" s="217"/>
      <c r="B22" s="210"/>
      <c r="C22" s="211" t="s">
        <v>453</v>
      </c>
      <c r="D22" s="210"/>
      <c r="E22" s="212"/>
      <c r="F22" s="33"/>
      <c r="G22" s="213">
        <f>G20+G21</f>
        <v>0</v>
      </c>
    </row>
    <row r="23" spans="1:9" ht="13.5" thickTop="1" x14ac:dyDescent="0.2">
      <c r="A23" s="204"/>
      <c r="B23" s="205"/>
      <c r="C23" s="216"/>
      <c r="D23" s="205"/>
      <c r="E23" s="207"/>
      <c r="F23" s="41"/>
      <c r="G23" s="208"/>
    </row>
    <row r="24" spans="1:9" x14ac:dyDescent="0.2">
      <c r="A24" s="204"/>
      <c r="B24" s="205"/>
      <c r="C24" s="216"/>
      <c r="D24" s="205"/>
      <c r="E24" s="207"/>
      <c r="F24" s="41"/>
      <c r="G24" s="208"/>
    </row>
    <row r="25" spans="1:9" ht="17.25" thickBot="1" x14ac:dyDescent="0.25">
      <c r="A25" s="204"/>
      <c r="B25" s="234" t="s">
        <v>543</v>
      </c>
      <c r="C25" s="211"/>
      <c r="D25" s="223"/>
      <c r="E25" s="224"/>
      <c r="F25" s="35"/>
      <c r="G25" s="213">
        <f>G503</f>
        <v>0</v>
      </c>
    </row>
    <row r="26" spans="1:9" ht="13.5" thickTop="1" x14ac:dyDescent="0.2">
      <c r="A26" s="204"/>
      <c r="B26" s="205"/>
      <c r="C26" s="216"/>
      <c r="D26" s="205"/>
      <c r="E26" s="207"/>
      <c r="F26" s="41"/>
      <c r="G26" s="208"/>
    </row>
    <row r="27" spans="1:9" x14ac:dyDescent="0.2">
      <c r="A27" s="204"/>
      <c r="B27" s="205"/>
      <c r="C27" s="216"/>
      <c r="D27" s="205"/>
      <c r="E27" s="207"/>
      <c r="F27" s="41"/>
      <c r="G27" s="208"/>
    </row>
    <row r="28" spans="1:9" s="231" customFormat="1" ht="19.5" x14ac:dyDescent="0.3">
      <c r="A28" s="225"/>
      <c r="B28" s="226" t="s">
        <v>592</v>
      </c>
      <c r="C28" s="227"/>
      <c r="D28" s="228"/>
      <c r="E28" s="229"/>
      <c r="F28" s="55"/>
      <c r="G28" s="230"/>
    </row>
    <row r="29" spans="1:9" s="231" customFormat="1" ht="19.5" x14ac:dyDescent="0.3">
      <c r="A29" s="225"/>
      <c r="B29" s="226"/>
      <c r="C29" s="227" t="s">
        <v>449</v>
      </c>
      <c r="D29" s="228"/>
      <c r="E29" s="229"/>
      <c r="F29" s="55"/>
      <c r="G29" s="230"/>
    </row>
    <row r="30" spans="1:9" ht="16.5" x14ac:dyDescent="0.2">
      <c r="A30" s="204"/>
      <c r="B30" s="205"/>
      <c r="C30" s="218" t="s">
        <v>451</v>
      </c>
      <c r="D30" s="125"/>
      <c r="E30" s="232"/>
      <c r="F30" s="42"/>
      <c r="G30" s="128">
        <f>G20+G25</f>
        <v>0</v>
      </c>
      <c r="I30" s="215">
        <f>G30/E60</f>
        <v>0</v>
      </c>
    </row>
    <row r="31" spans="1:9" x14ac:dyDescent="0.2">
      <c r="A31" s="204"/>
      <c r="B31" s="205"/>
      <c r="C31" s="233" t="s">
        <v>32</v>
      </c>
      <c r="G31" s="152">
        <f>G30*0.22</f>
        <v>0</v>
      </c>
    </row>
    <row r="32" spans="1:9" s="200" customFormat="1" ht="17.25" thickBot="1" x14ac:dyDescent="0.3">
      <c r="A32" s="217"/>
      <c r="B32" s="210"/>
      <c r="C32" s="211" t="s">
        <v>450</v>
      </c>
      <c r="D32" s="210"/>
      <c r="E32" s="212"/>
      <c r="F32" s="33"/>
      <c r="G32" s="213">
        <f>G30+G31</f>
        <v>0</v>
      </c>
    </row>
    <row r="33" spans="1:7" ht="13.5" thickTop="1" x14ac:dyDescent="0.2">
      <c r="A33" s="204"/>
      <c r="B33" s="205"/>
      <c r="C33" s="216"/>
      <c r="D33" s="205"/>
      <c r="E33" s="207"/>
      <c r="F33" s="41"/>
      <c r="G33" s="208"/>
    </row>
    <row r="34" spans="1:7" x14ac:dyDescent="0.2">
      <c r="A34" s="204"/>
      <c r="B34" s="205"/>
      <c r="C34" s="216"/>
      <c r="D34" s="205"/>
      <c r="E34" s="207"/>
      <c r="F34" s="41"/>
      <c r="G34" s="208"/>
    </row>
    <row r="35" spans="1:7" s="200" customFormat="1" ht="16.5" x14ac:dyDescent="0.25">
      <c r="A35" s="197"/>
      <c r="B35" s="126" t="s">
        <v>593</v>
      </c>
      <c r="C35" s="133"/>
      <c r="D35" s="131"/>
      <c r="E35" s="198"/>
      <c r="F35" s="47"/>
      <c r="G35" s="199"/>
    </row>
    <row r="36" spans="1:7" s="200" customFormat="1" ht="38.25" customHeight="1" x14ac:dyDescent="0.25">
      <c r="A36" s="197"/>
      <c r="B36" s="425" t="s">
        <v>158</v>
      </c>
      <c r="C36" s="426"/>
      <c r="D36" s="426"/>
      <c r="E36" s="426"/>
      <c r="F36" s="47"/>
      <c r="G36" s="199"/>
    </row>
    <row r="37" spans="1:7" s="200" customFormat="1" ht="7.5" customHeight="1" x14ac:dyDescent="0.25">
      <c r="A37" s="197"/>
      <c r="B37" s="216"/>
      <c r="C37" s="236"/>
      <c r="D37" s="236"/>
      <c r="E37" s="236"/>
      <c r="F37" s="47"/>
      <c r="G37" s="199"/>
    </row>
    <row r="38" spans="1:7" s="200" customFormat="1" ht="16.5" x14ac:dyDescent="0.25">
      <c r="A38" s="237"/>
      <c r="B38" s="126" t="s">
        <v>594</v>
      </c>
      <c r="C38" s="133"/>
      <c r="D38" s="131"/>
      <c r="E38" s="198"/>
      <c r="F38" s="47"/>
      <c r="G38" s="131"/>
    </row>
    <row r="39" spans="1:7" ht="15" customHeight="1" x14ac:dyDescent="0.2">
      <c r="A39" s="238"/>
      <c r="B39" s="427" t="s">
        <v>439</v>
      </c>
      <c r="C39" s="427"/>
      <c r="D39" s="427"/>
      <c r="E39" s="427"/>
      <c r="G39" s="155"/>
    </row>
    <row r="40" spans="1:7" x14ac:dyDescent="0.2">
      <c r="A40" s="238"/>
      <c r="B40" s="427"/>
      <c r="C40" s="427"/>
      <c r="D40" s="427"/>
      <c r="E40" s="427"/>
      <c r="G40" s="155"/>
    </row>
    <row r="41" spans="1:7" x14ac:dyDescent="0.2">
      <c r="A41" s="238"/>
      <c r="B41" s="427"/>
      <c r="C41" s="427"/>
      <c r="D41" s="427"/>
      <c r="E41" s="427"/>
      <c r="G41" s="155"/>
    </row>
    <row r="42" spans="1:7" x14ac:dyDescent="0.2">
      <c r="A42" s="238"/>
      <c r="B42" s="427"/>
      <c r="C42" s="427"/>
      <c r="D42" s="427"/>
      <c r="E42" s="427"/>
      <c r="G42" s="155"/>
    </row>
    <row r="43" spans="1:7" x14ac:dyDescent="0.2">
      <c r="A43" s="238"/>
      <c r="B43" s="427"/>
      <c r="C43" s="427"/>
      <c r="D43" s="427"/>
      <c r="E43" s="427"/>
      <c r="G43" s="155"/>
    </row>
    <row r="44" spans="1:7" x14ac:dyDescent="0.2">
      <c r="A44" s="238"/>
      <c r="B44" s="427"/>
      <c r="C44" s="427"/>
      <c r="D44" s="427"/>
      <c r="E44" s="427"/>
      <c r="G44" s="155"/>
    </row>
    <row r="45" spans="1:7" x14ac:dyDescent="0.2">
      <c r="A45" s="238"/>
      <c r="B45" s="427"/>
      <c r="C45" s="427"/>
      <c r="D45" s="427"/>
      <c r="E45" s="427"/>
      <c r="G45" s="155"/>
    </row>
    <row r="46" spans="1:7" x14ac:dyDescent="0.2">
      <c r="A46" s="238"/>
      <c r="B46" s="427"/>
      <c r="C46" s="427"/>
      <c r="D46" s="427"/>
      <c r="E46" s="427"/>
      <c r="G46" s="155"/>
    </row>
    <row r="47" spans="1:7" x14ac:dyDescent="0.2">
      <c r="A47" s="238"/>
      <c r="B47" s="427"/>
      <c r="C47" s="427"/>
      <c r="D47" s="427"/>
      <c r="E47" s="427"/>
      <c r="G47" s="155"/>
    </row>
    <row r="48" spans="1:7" x14ac:dyDescent="0.2">
      <c r="A48" s="238"/>
      <c r="B48" s="427"/>
      <c r="C48" s="427"/>
      <c r="D48" s="427"/>
      <c r="E48" s="427"/>
      <c r="G48" s="155"/>
    </row>
    <row r="49" spans="1:7" x14ac:dyDescent="0.2">
      <c r="A49" s="238"/>
      <c r="B49" s="427"/>
      <c r="C49" s="427"/>
      <c r="D49" s="427"/>
      <c r="E49" s="427"/>
      <c r="G49" s="155"/>
    </row>
    <row r="50" spans="1:7" ht="6.75" customHeight="1" x14ac:dyDescent="0.2">
      <c r="A50" s="238"/>
      <c r="B50" s="427"/>
      <c r="C50" s="427"/>
      <c r="D50" s="427"/>
      <c r="E50" s="427"/>
      <c r="G50" s="155"/>
    </row>
    <row r="51" spans="1:7" s="220" customFormat="1" ht="33.75" thickBot="1" x14ac:dyDescent="0.3">
      <c r="A51" s="209"/>
      <c r="B51" s="210" t="s">
        <v>152</v>
      </c>
      <c r="C51" s="211" t="s">
        <v>595</v>
      </c>
      <c r="D51" s="210"/>
      <c r="E51" s="212"/>
      <c r="F51" s="33"/>
      <c r="G51" s="213">
        <f>G95+G155</f>
        <v>0</v>
      </c>
    </row>
    <row r="52" spans="1:7" ht="7.5" customHeight="1" thickTop="1" x14ac:dyDescent="0.2">
      <c r="A52" s="204"/>
      <c r="B52" s="205"/>
      <c r="C52" s="216"/>
      <c r="D52" s="205"/>
      <c r="E52" s="207"/>
      <c r="F52" s="41"/>
      <c r="G52" s="208"/>
    </row>
    <row r="53" spans="1:7" x14ac:dyDescent="0.2">
      <c r="A53" s="204"/>
      <c r="B53" s="205"/>
      <c r="C53" s="240" t="s">
        <v>35</v>
      </c>
      <c r="D53" s="241" t="s">
        <v>36</v>
      </c>
      <c r="E53" s="242" t="s">
        <v>37</v>
      </c>
      <c r="F53" s="34" t="s">
        <v>38</v>
      </c>
      <c r="G53" s="243" t="s">
        <v>33</v>
      </c>
    </row>
    <row r="54" spans="1:7" ht="5.25" customHeight="1" x14ac:dyDescent="0.2">
      <c r="E54" s="244"/>
    </row>
    <row r="55" spans="1:7" x14ac:dyDescent="0.2">
      <c r="A55" s="204"/>
      <c r="B55" s="205" t="s">
        <v>78</v>
      </c>
      <c r="C55" s="206" t="s">
        <v>596</v>
      </c>
      <c r="D55" s="205"/>
      <c r="E55" s="207"/>
      <c r="F55" s="41"/>
      <c r="G55" s="208"/>
    </row>
    <row r="56" spans="1:7" ht="76.5" x14ac:dyDescent="0.2">
      <c r="B56" s="245" t="s">
        <v>80</v>
      </c>
      <c r="C56" s="233" t="s">
        <v>597</v>
      </c>
      <c r="D56" s="155" t="s">
        <v>42</v>
      </c>
      <c r="E56" s="202">
        <v>1</v>
      </c>
      <c r="F56" s="6">
        <v>0</v>
      </c>
      <c r="G56" s="157">
        <f>F56*E56</f>
        <v>0</v>
      </c>
    </row>
    <row r="57" spans="1:7" ht="3.75" customHeight="1" x14ac:dyDescent="0.2"/>
    <row r="58" spans="1:7" ht="51" x14ac:dyDescent="0.2">
      <c r="B58" s="155" t="s">
        <v>81</v>
      </c>
      <c r="C58" s="233" t="s">
        <v>598</v>
      </c>
      <c r="D58" s="155" t="s">
        <v>42</v>
      </c>
      <c r="E58" s="202">
        <v>1</v>
      </c>
      <c r="F58" s="6">
        <v>0</v>
      </c>
      <c r="G58" s="157">
        <f>F58*E58</f>
        <v>0</v>
      </c>
    </row>
    <row r="59" spans="1:7" ht="3.75" customHeight="1" x14ac:dyDescent="0.2"/>
    <row r="60" spans="1:7" ht="46.5" customHeight="1" x14ac:dyDescent="0.2">
      <c r="B60" s="155" t="s">
        <v>82</v>
      </c>
      <c r="C60" s="233" t="s">
        <v>83</v>
      </c>
      <c r="D60" s="155" t="s">
        <v>59</v>
      </c>
      <c r="E60" s="202">
        <f>E225</f>
        <v>1138</v>
      </c>
      <c r="F60" s="2">
        <v>0</v>
      </c>
      <c r="G60" s="157">
        <f>F60*E60</f>
        <v>0</v>
      </c>
    </row>
    <row r="61" spans="1:7" ht="3.75" customHeight="1" x14ac:dyDescent="0.2">
      <c r="G61" s="157"/>
    </row>
    <row r="62" spans="1:7" ht="38.25" x14ac:dyDescent="0.2">
      <c r="B62" s="155" t="s">
        <v>84</v>
      </c>
      <c r="C62" s="233" t="s">
        <v>85</v>
      </c>
      <c r="D62" s="155" t="s">
        <v>42</v>
      </c>
      <c r="E62" s="202">
        <v>73</v>
      </c>
      <c r="F62" s="2">
        <v>0</v>
      </c>
      <c r="G62" s="157">
        <f>F62*E62</f>
        <v>0</v>
      </c>
    </row>
    <row r="63" spans="1:7" ht="3.75" customHeight="1" x14ac:dyDescent="0.2">
      <c r="G63" s="157"/>
    </row>
    <row r="64" spans="1:7" ht="38.25" x14ac:dyDescent="0.2">
      <c r="B64" s="155" t="s">
        <v>407</v>
      </c>
      <c r="C64" s="233" t="s">
        <v>553</v>
      </c>
      <c r="D64" s="155" t="s">
        <v>42</v>
      </c>
      <c r="E64" s="202">
        <v>6</v>
      </c>
      <c r="F64" s="2">
        <v>0</v>
      </c>
      <c r="G64" s="157">
        <f>F64*E64</f>
        <v>0</v>
      </c>
    </row>
    <row r="65" spans="2:7" ht="4.5" customHeight="1" x14ac:dyDescent="0.2">
      <c r="F65" s="67"/>
      <c r="G65" s="157"/>
    </row>
    <row r="66" spans="2:7" ht="69" customHeight="1" x14ac:dyDescent="0.2">
      <c r="B66" s="155" t="s">
        <v>88</v>
      </c>
      <c r="C66" s="233" t="s">
        <v>676</v>
      </c>
      <c r="G66" s="157"/>
    </row>
    <row r="67" spans="2:7" x14ac:dyDescent="0.2">
      <c r="C67" s="233" t="s">
        <v>661</v>
      </c>
      <c r="D67" s="155" t="s">
        <v>42</v>
      </c>
      <c r="E67" s="202">
        <v>8</v>
      </c>
      <c r="F67" s="2">
        <v>0</v>
      </c>
      <c r="G67" s="157">
        <f t="shared" ref="G67" si="0">F67*E67</f>
        <v>0</v>
      </c>
    </row>
    <row r="68" spans="2:7" x14ac:dyDescent="0.2">
      <c r="C68" s="233" t="s">
        <v>292</v>
      </c>
      <c r="D68" s="155" t="s">
        <v>42</v>
      </c>
      <c r="E68" s="202">
        <v>35</v>
      </c>
      <c r="F68" s="2">
        <v>0</v>
      </c>
      <c r="G68" s="157">
        <f t="shared" ref="G68" si="1">F68*E68</f>
        <v>0</v>
      </c>
    </row>
    <row r="69" spans="2:7" x14ac:dyDescent="0.2">
      <c r="C69" s="233" t="s">
        <v>549</v>
      </c>
      <c r="D69" s="155" t="s">
        <v>42</v>
      </c>
      <c r="E69" s="202">
        <v>5</v>
      </c>
      <c r="F69" s="2">
        <v>0</v>
      </c>
      <c r="G69" s="157">
        <f t="shared" ref="G69:G73" si="2">F69*E69</f>
        <v>0</v>
      </c>
    </row>
    <row r="70" spans="2:7" x14ac:dyDescent="0.2">
      <c r="C70" s="233" t="s">
        <v>554</v>
      </c>
      <c r="D70" s="155" t="s">
        <v>42</v>
      </c>
      <c r="E70" s="202">
        <v>1</v>
      </c>
      <c r="F70" s="2">
        <v>0</v>
      </c>
      <c r="G70" s="157">
        <f t="shared" ref="G70" si="3">F70*E70</f>
        <v>0</v>
      </c>
    </row>
    <row r="71" spans="2:7" x14ac:dyDescent="0.2">
      <c r="C71" s="233" t="s">
        <v>662</v>
      </c>
      <c r="D71" s="155" t="s">
        <v>42</v>
      </c>
      <c r="E71" s="202">
        <v>5</v>
      </c>
      <c r="F71" s="2">
        <v>0</v>
      </c>
      <c r="G71" s="157">
        <f t="shared" si="2"/>
        <v>0</v>
      </c>
    </row>
    <row r="72" spans="2:7" x14ac:dyDescent="0.2">
      <c r="C72" s="233" t="s">
        <v>666</v>
      </c>
      <c r="D72" s="155" t="s">
        <v>42</v>
      </c>
      <c r="E72" s="202">
        <v>1</v>
      </c>
      <c r="F72" s="2">
        <v>0</v>
      </c>
      <c r="G72" s="157">
        <f t="shared" ref="G72" si="4">F72*E72</f>
        <v>0</v>
      </c>
    </row>
    <row r="73" spans="2:7" x14ac:dyDescent="0.2">
      <c r="C73" s="233" t="s">
        <v>664</v>
      </c>
      <c r="D73" s="155" t="s">
        <v>42</v>
      </c>
      <c r="E73" s="202">
        <v>2</v>
      </c>
      <c r="F73" s="2">
        <v>0</v>
      </c>
      <c r="G73" s="157">
        <f t="shared" si="2"/>
        <v>0</v>
      </c>
    </row>
    <row r="74" spans="2:7" x14ac:dyDescent="0.2">
      <c r="C74" s="233" t="s">
        <v>663</v>
      </c>
      <c r="D74" s="155" t="s">
        <v>42</v>
      </c>
      <c r="E74" s="202">
        <v>17</v>
      </c>
      <c r="F74" s="2">
        <v>0</v>
      </c>
      <c r="G74" s="157">
        <f>F74*E74</f>
        <v>0</v>
      </c>
    </row>
    <row r="75" spans="2:7" x14ac:dyDescent="0.2">
      <c r="C75" s="233" t="s">
        <v>672</v>
      </c>
      <c r="D75" s="155" t="s">
        <v>42</v>
      </c>
      <c r="E75" s="202">
        <v>10</v>
      </c>
      <c r="F75" s="2">
        <v>0</v>
      </c>
      <c r="G75" s="157">
        <f t="shared" ref="G75" si="5">F75*E75</f>
        <v>0</v>
      </c>
    </row>
    <row r="76" spans="2:7" x14ac:dyDescent="0.2">
      <c r="C76" s="233" t="s">
        <v>673</v>
      </c>
      <c r="D76" s="155" t="s">
        <v>42</v>
      </c>
      <c r="E76" s="202">
        <v>1</v>
      </c>
      <c r="F76" s="2">
        <v>0</v>
      </c>
      <c r="G76" s="157">
        <f t="shared" ref="G76" si="6">F76*E76</f>
        <v>0</v>
      </c>
    </row>
    <row r="77" spans="2:7" ht="9" customHeight="1" x14ac:dyDescent="0.2">
      <c r="F77" s="67"/>
      <c r="G77" s="157"/>
    </row>
    <row r="78" spans="2:7" ht="51" x14ac:dyDescent="0.2">
      <c r="B78" s="155" t="s">
        <v>408</v>
      </c>
      <c r="C78" s="233" t="s">
        <v>555</v>
      </c>
      <c r="F78" s="67"/>
      <c r="G78" s="157"/>
    </row>
    <row r="79" spans="2:7" x14ac:dyDescent="0.2">
      <c r="C79" s="233" t="s">
        <v>551</v>
      </c>
      <c r="D79" s="155" t="s">
        <v>59</v>
      </c>
      <c r="E79" s="202">
        <v>300</v>
      </c>
      <c r="F79" s="2">
        <v>0</v>
      </c>
      <c r="G79" s="157">
        <f>F79*E79</f>
        <v>0</v>
      </c>
    </row>
    <row r="80" spans="2:7" x14ac:dyDescent="0.2">
      <c r="C80" s="233" t="s">
        <v>552</v>
      </c>
      <c r="D80" s="155" t="s">
        <v>59</v>
      </c>
      <c r="E80" s="202">
        <v>50</v>
      </c>
      <c r="F80" s="2">
        <v>0</v>
      </c>
      <c r="G80" s="157">
        <f>F80*E80</f>
        <v>0</v>
      </c>
    </row>
    <row r="81" spans="1:7" ht="9" customHeight="1" x14ac:dyDescent="0.2">
      <c r="F81" s="67"/>
      <c r="G81" s="157"/>
    </row>
    <row r="82" spans="1:7" ht="51" x14ac:dyDescent="0.2">
      <c r="B82" s="155" t="s">
        <v>405</v>
      </c>
      <c r="C82" s="233" t="s">
        <v>406</v>
      </c>
      <c r="F82" s="67"/>
      <c r="G82" s="157"/>
    </row>
    <row r="83" spans="1:7" x14ac:dyDescent="0.2">
      <c r="C83" s="233" t="s">
        <v>674</v>
      </c>
      <c r="D83" s="155" t="s">
        <v>42</v>
      </c>
      <c r="E83" s="202">
        <v>1</v>
      </c>
      <c r="F83" s="2">
        <v>0</v>
      </c>
      <c r="G83" s="157">
        <f t="shared" ref="G83" si="7">F83*E83</f>
        <v>0</v>
      </c>
    </row>
    <row r="84" spans="1:7" ht="3.75" customHeight="1" x14ac:dyDescent="0.2">
      <c r="G84" s="157"/>
    </row>
    <row r="85" spans="1:7" ht="27.75" customHeight="1" x14ac:dyDescent="0.2">
      <c r="B85" s="155" t="s">
        <v>182</v>
      </c>
      <c r="C85" s="233" t="s">
        <v>246</v>
      </c>
      <c r="D85" s="155" t="s">
        <v>54</v>
      </c>
      <c r="E85" s="202">
        <v>500</v>
      </c>
      <c r="F85" s="2">
        <v>0</v>
      </c>
      <c r="G85" s="157">
        <f>F85*E85</f>
        <v>0</v>
      </c>
    </row>
    <row r="86" spans="1:7" ht="3.75" customHeight="1" x14ac:dyDescent="0.2">
      <c r="F86" s="32"/>
      <c r="G86" s="157"/>
    </row>
    <row r="87" spans="1:7" ht="41.25" customHeight="1" x14ac:dyDescent="0.2">
      <c r="B87" s="155" t="s">
        <v>274</v>
      </c>
      <c r="C87" s="233" t="s">
        <v>547</v>
      </c>
      <c r="D87" s="155" t="s">
        <v>86</v>
      </c>
      <c r="E87" s="202">
        <v>4100</v>
      </c>
      <c r="F87" s="2">
        <v>0</v>
      </c>
      <c r="G87" s="157">
        <f>F87*E87</f>
        <v>0</v>
      </c>
    </row>
    <row r="88" spans="1:7" ht="3.75" customHeight="1" x14ac:dyDescent="0.2">
      <c r="F88" s="32"/>
      <c r="G88" s="157"/>
    </row>
    <row r="89" spans="1:7" ht="54.75" customHeight="1" x14ac:dyDescent="0.2">
      <c r="B89" s="155" t="s">
        <v>191</v>
      </c>
      <c r="C89" s="233" t="s">
        <v>599</v>
      </c>
      <c r="D89" s="155" t="s">
        <v>42</v>
      </c>
      <c r="E89" s="202">
        <v>5</v>
      </c>
      <c r="F89" s="2">
        <v>0</v>
      </c>
      <c r="G89" s="157">
        <f>F89*E89</f>
        <v>0</v>
      </c>
    </row>
    <row r="90" spans="1:7" ht="3.75" customHeight="1" x14ac:dyDescent="0.2"/>
    <row r="91" spans="1:7" ht="51" x14ac:dyDescent="0.2">
      <c r="B91" s="155" t="s">
        <v>89</v>
      </c>
      <c r="C91" s="233" t="s">
        <v>600</v>
      </c>
      <c r="D91" s="155" t="s">
        <v>86</v>
      </c>
      <c r="E91" s="202">
        <f>E60*2.5</f>
        <v>2845</v>
      </c>
      <c r="F91" s="2">
        <v>0</v>
      </c>
      <c r="G91" s="157">
        <f>F91*E91</f>
        <v>0</v>
      </c>
    </row>
    <row r="92" spans="1:7" ht="3.75" customHeight="1" x14ac:dyDescent="0.2">
      <c r="G92" s="157"/>
    </row>
    <row r="93" spans="1:7" x14ac:dyDescent="0.2">
      <c r="B93" s="155" t="s">
        <v>90</v>
      </c>
      <c r="C93" s="233" t="s">
        <v>91</v>
      </c>
      <c r="D93" s="155">
        <v>10</v>
      </c>
      <c r="G93" s="152">
        <f>SUM(G56:G92)*(D93/100)</f>
        <v>0</v>
      </c>
    </row>
    <row r="94" spans="1:7" ht="3.75" customHeight="1" x14ac:dyDescent="0.2"/>
    <row r="95" spans="1:7" ht="13.5" thickBot="1" x14ac:dyDescent="0.25">
      <c r="A95" s="246"/>
      <c r="B95" s="223" t="s">
        <v>78</v>
      </c>
      <c r="C95" s="247" t="s">
        <v>601</v>
      </c>
      <c r="D95" s="223"/>
      <c r="E95" s="224"/>
      <c r="F95" s="35"/>
      <c r="G95" s="248">
        <f>SUM(G56:G93)</f>
        <v>0</v>
      </c>
    </row>
    <row r="96" spans="1:7" ht="13.5" thickTop="1" x14ac:dyDescent="0.2"/>
    <row r="97" spans="1:7" ht="9" customHeight="1" x14ac:dyDescent="0.2"/>
    <row r="98" spans="1:7" s="200" customFormat="1" ht="16.5" x14ac:dyDescent="0.25">
      <c r="A98" s="217"/>
      <c r="B98" s="125" t="s">
        <v>79</v>
      </c>
      <c r="C98" s="126" t="s">
        <v>602</v>
      </c>
      <c r="D98" s="125"/>
      <c r="E98" s="232"/>
      <c r="F98" s="42"/>
      <c r="G98" s="128"/>
    </row>
    <row r="99" spans="1:7" ht="4.5" customHeight="1" x14ac:dyDescent="0.2">
      <c r="A99" s="204"/>
      <c r="B99" s="205"/>
      <c r="C99" s="216"/>
      <c r="D99" s="205"/>
      <c r="E99" s="207"/>
      <c r="F99" s="41"/>
      <c r="G99" s="208"/>
    </row>
    <row r="100" spans="1:7" x14ac:dyDescent="0.2">
      <c r="A100" s="204"/>
      <c r="B100" s="205"/>
      <c r="C100" s="216" t="s">
        <v>92</v>
      </c>
      <c r="D100" s="205"/>
      <c r="E100" s="207"/>
      <c r="F100" s="41"/>
      <c r="G100" s="208"/>
    </row>
    <row r="101" spans="1:7" ht="89.25" x14ac:dyDescent="0.2">
      <c r="A101" s="204"/>
      <c r="B101" s="203"/>
      <c r="C101" s="233" t="s">
        <v>631</v>
      </c>
      <c r="D101" s="205"/>
      <c r="E101" s="207"/>
      <c r="F101" s="41"/>
      <c r="G101" s="208"/>
    </row>
    <row r="102" spans="1:7" x14ac:dyDescent="0.2">
      <c r="A102" s="204"/>
      <c r="B102" s="205"/>
      <c r="C102" s="216"/>
      <c r="D102" s="205"/>
      <c r="E102" s="202">
        <f>+E104</f>
        <v>2124.71</v>
      </c>
      <c r="F102" s="41"/>
      <c r="G102" s="208"/>
    </row>
    <row r="103" spans="1:7" ht="38.25" x14ac:dyDescent="0.2">
      <c r="B103" s="249" t="s">
        <v>348</v>
      </c>
      <c r="C103" s="233" t="s">
        <v>675</v>
      </c>
    </row>
    <row r="104" spans="1:7" ht="14.25" x14ac:dyDescent="0.2">
      <c r="C104" s="233" t="s">
        <v>95</v>
      </c>
      <c r="D104" s="155" t="s">
        <v>87</v>
      </c>
      <c r="E104" s="250">
        <v>2124.71</v>
      </c>
      <c r="F104" s="2">
        <v>0</v>
      </c>
      <c r="G104" s="157">
        <f>F104*E104</f>
        <v>0</v>
      </c>
    </row>
    <row r="105" spans="1:7" ht="6.75" customHeight="1" x14ac:dyDescent="0.2">
      <c r="E105" s="250"/>
      <c r="G105" s="157"/>
    </row>
    <row r="106" spans="1:7" ht="82.5" customHeight="1" x14ac:dyDescent="0.2">
      <c r="B106" s="155" t="s">
        <v>93</v>
      </c>
      <c r="C106" s="233" t="s">
        <v>259</v>
      </c>
      <c r="D106" s="155" t="s">
        <v>87</v>
      </c>
      <c r="E106" s="202">
        <v>50</v>
      </c>
      <c r="F106" s="2">
        <v>0</v>
      </c>
      <c r="G106" s="157">
        <f>F106*E106</f>
        <v>0</v>
      </c>
    </row>
    <row r="107" spans="1:7" ht="6" customHeight="1" x14ac:dyDescent="0.2"/>
    <row r="108" spans="1:7" ht="38.25" x14ac:dyDescent="0.2">
      <c r="B108" s="155" t="s">
        <v>94</v>
      </c>
      <c r="C108" s="233" t="s">
        <v>359</v>
      </c>
      <c r="D108" s="251">
        <v>0.05</v>
      </c>
      <c r="G108" s="157"/>
    </row>
    <row r="109" spans="1:7" ht="14.25" x14ac:dyDescent="0.2">
      <c r="C109" s="233" t="s">
        <v>95</v>
      </c>
      <c r="D109" s="155" t="s">
        <v>87</v>
      </c>
      <c r="E109" s="202">
        <f>SUM(E102)*D108</f>
        <v>106.2355</v>
      </c>
      <c r="F109" s="2">
        <v>0</v>
      </c>
      <c r="G109" s="157">
        <f>F109*E109</f>
        <v>0</v>
      </c>
    </row>
    <row r="110" spans="1:7" ht="5.25" customHeight="1" x14ac:dyDescent="0.2">
      <c r="G110" s="157"/>
    </row>
    <row r="111" spans="1:7" ht="27.75" customHeight="1" x14ac:dyDescent="0.2">
      <c r="B111" s="155" t="s">
        <v>96</v>
      </c>
      <c r="C111" s="233" t="s">
        <v>97</v>
      </c>
      <c r="D111" s="155" t="s">
        <v>86</v>
      </c>
      <c r="E111" s="202">
        <f>(E60)*0.6</f>
        <v>682.8</v>
      </c>
      <c r="F111" s="2">
        <v>0</v>
      </c>
      <c r="G111" s="157">
        <f>F111*E111</f>
        <v>0</v>
      </c>
    </row>
    <row r="112" spans="1:7" ht="6" customHeight="1" x14ac:dyDescent="0.2">
      <c r="G112" s="157"/>
    </row>
    <row r="113" spans="2:7" ht="145.5" customHeight="1" x14ac:dyDescent="0.2">
      <c r="B113" s="155" t="s">
        <v>98</v>
      </c>
      <c r="C113" s="233" t="s">
        <v>281</v>
      </c>
      <c r="D113" s="155" t="s">
        <v>86</v>
      </c>
      <c r="E113" s="202">
        <f>ROUND(3.75*(E60),-1)</f>
        <v>4270</v>
      </c>
      <c r="F113" s="2">
        <v>0</v>
      </c>
      <c r="G113" s="157">
        <f>F113*E113</f>
        <v>0</v>
      </c>
    </row>
    <row r="114" spans="2:7" ht="6.75" customHeight="1" x14ac:dyDescent="0.2">
      <c r="G114" s="157"/>
    </row>
    <row r="115" spans="2:7" ht="150.75" customHeight="1" x14ac:dyDescent="0.2">
      <c r="B115" s="155" t="s">
        <v>99</v>
      </c>
      <c r="C115" s="233" t="s">
        <v>200</v>
      </c>
      <c r="D115" s="155" t="s">
        <v>86</v>
      </c>
      <c r="E115" s="202">
        <f>6*(E363+E374+E375+E367+E371)</f>
        <v>144</v>
      </c>
      <c r="F115" s="2">
        <v>0</v>
      </c>
      <c r="G115" s="157">
        <f>F115*E115</f>
        <v>0</v>
      </c>
    </row>
    <row r="116" spans="2:7" ht="9" customHeight="1" x14ac:dyDescent="0.2">
      <c r="G116" s="157"/>
    </row>
    <row r="117" spans="2:7" ht="51" x14ac:dyDescent="0.2">
      <c r="B117" s="155" t="s">
        <v>100</v>
      </c>
      <c r="C117" s="233" t="s">
        <v>279</v>
      </c>
      <c r="D117" s="201"/>
      <c r="E117" s="202">
        <f>SUM(E118:E121)</f>
        <v>1683.597</v>
      </c>
      <c r="F117" s="32"/>
      <c r="G117" s="252"/>
    </row>
    <row r="118" spans="2:7" ht="38.25" x14ac:dyDescent="0.2">
      <c r="C118" s="233" t="s">
        <v>159</v>
      </c>
      <c r="D118" s="155" t="s">
        <v>87</v>
      </c>
      <c r="E118" s="202">
        <f>0.33*3*(E68+E67+E70+E69+E71+E72+E73)+0.33*(E79+E80)</f>
        <v>171.93</v>
      </c>
      <c r="F118" s="2">
        <v>0</v>
      </c>
      <c r="G118" s="157">
        <f>F118*E118</f>
        <v>0</v>
      </c>
    </row>
    <row r="119" spans="2:7" ht="51" x14ac:dyDescent="0.2">
      <c r="C119" s="233" t="s">
        <v>275</v>
      </c>
      <c r="D119" s="155" t="s">
        <v>87</v>
      </c>
      <c r="E119" s="202">
        <v>488</v>
      </c>
      <c r="F119" s="2">
        <v>0</v>
      </c>
      <c r="G119" s="157">
        <f>F119*E119</f>
        <v>0</v>
      </c>
    </row>
    <row r="120" spans="2:7" ht="43.5" customHeight="1" x14ac:dyDescent="0.2">
      <c r="C120" s="233" t="s">
        <v>169</v>
      </c>
      <c r="D120" s="155" t="s">
        <v>87</v>
      </c>
      <c r="E120" s="202">
        <f>(E367+E363+E374+E375+E371)*2</f>
        <v>48</v>
      </c>
      <c r="F120" s="2">
        <v>0</v>
      </c>
      <c r="G120" s="157">
        <f>F120*E120</f>
        <v>0</v>
      </c>
    </row>
    <row r="121" spans="2:7" ht="63.75" customHeight="1" x14ac:dyDescent="0.2">
      <c r="C121" s="233" t="s">
        <v>276</v>
      </c>
      <c r="D121" s="155" t="s">
        <v>87</v>
      </c>
      <c r="E121" s="202">
        <f>E102-E118-E119-E120-E123-(E281*0.05*0.05*3.14)-(E275*0.075*0.075*3.14)</f>
        <v>975.66699999999992</v>
      </c>
      <c r="F121" s="2">
        <v>0</v>
      </c>
      <c r="G121" s="157">
        <f>F121*E121</f>
        <v>0</v>
      </c>
    </row>
    <row r="122" spans="2:7" ht="4.5" customHeight="1" x14ac:dyDescent="0.2">
      <c r="G122" s="157"/>
    </row>
    <row r="123" spans="2:7" ht="76.5" x14ac:dyDescent="0.2">
      <c r="B123" s="155" t="s">
        <v>277</v>
      </c>
      <c r="C123" s="233" t="s">
        <v>409</v>
      </c>
      <c r="D123" s="155" t="s">
        <v>87</v>
      </c>
      <c r="E123" s="202">
        <f>(E102)*0.2</f>
        <v>424.94200000000001</v>
      </c>
      <c r="F123" s="2">
        <v>0</v>
      </c>
      <c r="G123" s="157">
        <f>F123*E123</f>
        <v>0</v>
      </c>
    </row>
    <row r="124" spans="2:7" ht="3.75" customHeight="1" x14ac:dyDescent="0.2">
      <c r="G124" s="157"/>
    </row>
    <row r="125" spans="2:7" ht="63.75" x14ac:dyDescent="0.2">
      <c r="B125" s="155" t="s">
        <v>247</v>
      </c>
      <c r="C125" s="233" t="s">
        <v>410</v>
      </c>
      <c r="D125" s="155" t="s">
        <v>87</v>
      </c>
      <c r="E125" s="202">
        <f>E123</f>
        <v>424.94200000000001</v>
      </c>
      <c r="F125" s="2">
        <v>0</v>
      </c>
      <c r="G125" s="157">
        <f>F125*E125</f>
        <v>0</v>
      </c>
    </row>
    <row r="126" spans="2:7" ht="14.25" x14ac:dyDescent="0.2">
      <c r="C126" s="253" t="s">
        <v>280</v>
      </c>
      <c r="D126" s="155" t="s">
        <v>87</v>
      </c>
      <c r="E126" s="202">
        <f>E125</f>
        <v>424.94200000000001</v>
      </c>
      <c r="F126" s="2">
        <v>0</v>
      </c>
      <c r="G126" s="157">
        <f>F126*E126</f>
        <v>0</v>
      </c>
    </row>
    <row r="127" spans="2:7" ht="5.25" customHeight="1" x14ac:dyDescent="0.2">
      <c r="G127" s="157"/>
    </row>
    <row r="128" spans="2:7" ht="80.25" customHeight="1" x14ac:dyDescent="0.2">
      <c r="B128" s="155" t="s">
        <v>101</v>
      </c>
      <c r="C128" s="233" t="s">
        <v>278</v>
      </c>
      <c r="E128" s="202" t="str">
        <f>IF(SUM(E129:E133)=0,"0","")</f>
        <v/>
      </c>
      <c r="G128" s="157"/>
    </row>
    <row r="129" spans="1:7" ht="14.25" x14ac:dyDescent="0.2">
      <c r="C129" s="233" t="s">
        <v>293</v>
      </c>
      <c r="D129" s="155" t="s">
        <v>87</v>
      </c>
      <c r="E129" s="202">
        <f>E102-E123</f>
        <v>1699.768</v>
      </c>
      <c r="F129" s="2">
        <v>0</v>
      </c>
      <c r="G129" s="157">
        <f>F129*E129</f>
        <v>0</v>
      </c>
    </row>
    <row r="130" spans="1:7" x14ac:dyDescent="0.2">
      <c r="C130" s="233" t="s">
        <v>412</v>
      </c>
      <c r="D130" s="155" t="s">
        <v>102</v>
      </c>
      <c r="E130" s="202">
        <f>E475*0.1*2.4</f>
        <v>43.199999999999996</v>
      </c>
      <c r="F130" s="2">
        <v>0</v>
      </c>
      <c r="G130" s="157">
        <f>F130*E130</f>
        <v>0</v>
      </c>
    </row>
    <row r="131" spans="1:7" x14ac:dyDescent="0.2">
      <c r="C131" s="233" t="s">
        <v>558</v>
      </c>
      <c r="D131" s="155" t="s">
        <v>102</v>
      </c>
      <c r="E131" s="202">
        <v>50</v>
      </c>
      <c r="F131" s="2">
        <v>0</v>
      </c>
      <c r="G131" s="157">
        <f>F131*E131</f>
        <v>0</v>
      </c>
    </row>
    <row r="132" spans="1:7" x14ac:dyDescent="0.2">
      <c r="C132" s="233" t="s">
        <v>192</v>
      </c>
      <c r="D132" s="155" t="s">
        <v>102</v>
      </c>
      <c r="E132" s="202">
        <v>15</v>
      </c>
      <c r="F132" s="2">
        <v>0</v>
      </c>
      <c r="G132" s="157">
        <f>F132*E132</f>
        <v>0</v>
      </c>
    </row>
    <row r="133" spans="1:7" x14ac:dyDescent="0.2">
      <c r="C133" s="233" t="s">
        <v>103</v>
      </c>
      <c r="D133" s="155" t="s">
        <v>102</v>
      </c>
      <c r="E133" s="202">
        <v>1</v>
      </c>
      <c r="F133" s="2">
        <v>0</v>
      </c>
      <c r="G133" s="157">
        <f>F133*E133</f>
        <v>0</v>
      </c>
    </row>
    <row r="134" spans="1:7" ht="5.25" customHeight="1" x14ac:dyDescent="0.2"/>
    <row r="135" spans="1:7" ht="25.5" x14ac:dyDescent="0.2">
      <c r="B135" s="155" t="s">
        <v>104</v>
      </c>
      <c r="C135" s="233" t="s">
        <v>105</v>
      </c>
      <c r="D135" s="155" t="s">
        <v>59</v>
      </c>
      <c r="E135" s="202">
        <f>E60</f>
        <v>1138</v>
      </c>
      <c r="F135" s="2">
        <v>0</v>
      </c>
      <c r="G135" s="157">
        <f>F135*E135</f>
        <v>0</v>
      </c>
    </row>
    <row r="136" spans="1:7" ht="6" customHeight="1" x14ac:dyDescent="0.2"/>
    <row r="137" spans="1:7" ht="51" x14ac:dyDescent="0.2">
      <c r="B137" s="155" t="s">
        <v>153</v>
      </c>
      <c r="C137" s="233" t="s">
        <v>411</v>
      </c>
      <c r="D137" s="155" t="s">
        <v>59</v>
      </c>
      <c r="E137" s="202">
        <f>SUM(E67:E73)*3+E79+E80</f>
        <v>521</v>
      </c>
      <c r="F137" s="2">
        <v>0</v>
      </c>
      <c r="G137" s="157">
        <f>F137*E137</f>
        <v>0</v>
      </c>
    </row>
    <row r="138" spans="1:7" ht="6" customHeight="1" x14ac:dyDescent="0.2"/>
    <row r="139" spans="1:7" x14ac:dyDescent="0.2">
      <c r="A139" s="204"/>
      <c r="B139" s="205"/>
      <c r="C139" s="216" t="s">
        <v>106</v>
      </c>
      <c r="D139" s="205"/>
      <c r="E139" s="207"/>
      <c r="F139" s="41"/>
      <c r="G139" s="208"/>
    </row>
    <row r="140" spans="1:7" ht="51" x14ac:dyDescent="0.2">
      <c r="B140" s="155" t="s">
        <v>107</v>
      </c>
      <c r="C140" s="233" t="s">
        <v>231</v>
      </c>
      <c r="D140" s="155" t="s">
        <v>87</v>
      </c>
      <c r="E140" s="202">
        <v>10</v>
      </c>
      <c r="F140" s="2">
        <v>0</v>
      </c>
      <c r="G140" s="157">
        <f>F140*E140</f>
        <v>0</v>
      </c>
    </row>
    <row r="141" spans="1:7" ht="6" customHeight="1" x14ac:dyDescent="0.2"/>
    <row r="142" spans="1:7" ht="27.75" customHeight="1" x14ac:dyDescent="0.2">
      <c r="B142" s="155" t="s">
        <v>108</v>
      </c>
      <c r="C142" s="233" t="s">
        <v>109</v>
      </c>
      <c r="D142" s="155" t="s">
        <v>42</v>
      </c>
      <c r="E142" s="202">
        <f>SUM(E344:E376)</f>
        <v>52</v>
      </c>
      <c r="F142" s="2">
        <v>0</v>
      </c>
      <c r="G142" s="157">
        <f>F142*E142</f>
        <v>0</v>
      </c>
    </row>
    <row r="143" spans="1:7" ht="5.25" customHeight="1" x14ac:dyDescent="0.2"/>
    <row r="144" spans="1:7" ht="38.25" x14ac:dyDescent="0.2">
      <c r="B144" s="155" t="s">
        <v>556</v>
      </c>
      <c r="C144" s="233" t="s">
        <v>557</v>
      </c>
      <c r="D144" s="155" t="s">
        <v>42</v>
      </c>
      <c r="E144" s="202">
        <v>3</v>
      </c>
      <c r="F144" s="2">
        <v>0</v>
      </c>
      <c r="G144" s="157">
        <f>F144*E144</f>
        <v>0</v>
      </c>
    </row>
    <row r="145" spans="1:7" ht="5.25" customHeight="1" x14ac:dyDescent="0.2"/>
    <row r="146" spans="1:7" ht="76.5" x14ac:dyDescent="0.2">
      <c r="B146" s="155" t="s">
        <v>559</v>
      </c>
      <c r="C146" s="233" t="s">
        <v>697</v>
      </c>
      <c r="D146" s="155" t="s">
        <v>42</v>
      </c>
      <c r="E146" s="202">
        <v>2</v>
      </c>
      <c r="F146" s="2">
        <v>0</v>
      </c>
      <c r="G146" s="157">
        <f>F146*E146</f>
        <v>0</v>
      </c>
    </row>
    <row r="147" spans="1:7" ht="5.25" customHeight="1" x14ac:dyDescent="0.2"/>
    <row r="148" spans="1:7" ht="29.25" customHeight="1" x14ac:dyDescent="0.2">
      <c r="B148" s="155" t="s">
        <v>110</v>
      </c>
      <c r="C148" s="233" t="s">
        <v>161</v>
      </c>
      <c r="D148" s="155" t="s">
        <v>42</v>
      </c>
      <c r="E148" s="202">
        <f>E142+30</f>
        <v>82</v>
      </c>
      <c r="F148" s="2">
        <v>0</v>
      </c>
      <c r="G148" s="157">
        <f>F148*E148</f>
        <v>0</v>
      </c>
    </row>
    <row r="149" spans="1:7" ht="3.75" customHeight="1" x14ac:dyDescent="0.2">
      <c r="G149" s="157"/>
    </row>
    <row r="150" spans="1:7" x14ac:dyDescent="0.2">
      <c r="C150" s="216" t="s">
        <v>111</v>
      </c>
      <c r="G150" s="157"/>
    </row>
    <row r="151" spans="1:7" ht="18" customHeight="1" x14ac:dyDescent="0.2">
      <c r="B151" s="155" t="s">
        <v>112</v>
      </c>
      <c r="C151" s="233" t="s">
        <v>248</v>
      </c>
      <c r="D151" s="155" t="s">
        <v>86</v>
      </c>
      <c r="E151" s="202">
        <f>E91</f>
        <v>2845</v>
      </c>
      <c r="F151" s="2">
        <v>0</v>
      </c>
      <c r="G151" s="157">
        <f>F151*E151</f>
        <v>0</v>
      </c>
    </row>
    <row r="152" spans="1:7" ht="4.5" customHeight="1" x14ac:dyDescent="0.2">
      <c r="G152" s="157"/>
    </row>
    <row r="153" spans="1:7" x14ac:dyDescent="0.2">
      <c r="B153" s="155" t="s">
        <v>113</v>
      </c>
      <c r="C153" s="233" t="s">
        <v>114</v>
      </c>
      <c r="D153" s="155">
        <v>10</v>
      </c>
      <c r="G153" s="152">
        <f>SUM(G98:G152)*(D153/100)</f>
        <v>0</v>
      </c>
    </row>
    <row r="154" spans="1:7" ht="6" customHeight="1" x14ac:dyDescent="0.2"/>
    <row r="155" spans="1:7" ht="13.5" thickBot="1" x14ac:dyDescent="0.25">
      <c r="A155" s="246"/>
      <c r="B155" s="223" t="s">
        <v>79</v>
      </c>
      <c r="C155" s="247" t="s">
        <v>603</v>
      </c>
      <c r="D155" s="247"/>
      <c r="E155" s="224"/>
      <c r="F155" s="35"/>
      <c r="G155" s="248">
        <f>SUM(G98:G153)</f>
        <v>0</v>
      </c>
    </row>
    <row r="156" spans="1:7" ht="13.5" thickTop="1" x14ac:dyDescent="0.2"/>
    <row r="158" spans="1:7" s="200" customFormat="1" ht="16.5" x14ac:dyDescent="0.25">
      <c r="A158" s="237"/>
      <c r="B158" s="126" t="s">
        <v>604</v>
      </c>
      <c r="C158" s="133"/>
      <c r="D158" s="131"/>
      <c r="E158" s="198"/>
      <c r="F158" s="47"/>
      <c r="G158" s="131"/>
    </row>
    <row r="159" spans="1:7" ht="6" customHeight="1" x14ac:dyDescent="0.2">
      <c r="A159" s="238"/>
      <c r="B159" s="149"/>
      <c r="G159" s="155"/>
    </row>
    <row r="160" spans="1:7" ht="15" customHeight="1" x14ac:dyDescent="0.2">
      <c r="A160" s="238"/>
      <c r="B160" s="427" t="s">
        <v>162</v>
      </c>
      <c r="C160" s="427"/>
      <c r="D160" s="427"/>
      <c r="E160" s="427"/>
      <c r="G160" s="155"/>
    </row>
    <row r="161" spans="1:7" x14ac:dyDescent="0.2">
      <c r="A161" s="238"/>
      <c r="B161" s="427"/>
      <c r="C161" s="427"/>
      <c r="D161" s="427"/>
      <c r="E161" s="427"/>
      <c r="G161" s="155"/>
    </row>
    <row r="162" spans="1:7" x14ac:dyDescent="0.2">
      <c r="A162" s="238"/>
      <c r="B162" s="427"/>
      <c r="C162" s="427"/>
      <c r="D162" s="427"/>
      <c r="E162" s="427"/>
      <c r="G162" s="155"/>
    </row>
    <row r="163" spans="1:7" x14ac:dyDescent="0.2">
      <c r="A163" s="254"/>
      <c r="B163" s="255"/>
      <c r="C163" s="256"/>
      <c r="D163" s="255"/>
      <c r="E163" s="257"/>
      <c r="F163" s="45"/>
      <c r="G163" s="258" t="s">
        <v>33</v>
      </c>
    </row>
    <row r="164" spans="1:7" s="220" customFormat="1" ht="35.25" customHeight="1" thickBot="1" x14ac:dyDescent="0.3">
      <c r="A164" s="209"/>
      <c r="B164" s="210" t="s">
        <v>115</v>
      </c>
      <c r="C164" s="211" t="s">
        <v>605</v>
      </c>
      <c r="D164" s="210"/>
      <c r="E164" s="212"/>
      <c r="F164" s="33"/>
      <c r="G164" s="213">
        <f>G239</f>
        <v>0</v>
      </c>
    </row>
    <row r="165" spans="1:7" ht="13.5" thickTop="1" x14ac:dyDescent="0.2">
      <c r="A165" s="238"/>
      <c r="B165" s="233"/>
      <c r="D165" s="259"/>
      <c r="E165" s="260"/>
      <c r="G165" s="155"/>
    </row>
    <row r="166" spans="1:7" x14ac:dyDescent="0.2">
      <c r="A166" s="238"/>
      <c r="B166" s="149"/>
      <c r="C166" s="240" t="s">
        <v>35</v>
      </c>
      <c r="D166" s="241" t="s">
        <v>36</v>
      </c>
      <c r="E166" s="242" t="s">
        <v>37</v>
      </c>
      <c r="F166" s="34" t="s">
        <v>38</v>
      </c>
      <c r="G166" s="261" t="s">
        <v>33</v>
      </c>
    </row>
    <row r="167" spans="1:7" ht="6" customHeight="1" x14ac:dyDescent="0.2">
      <c r="A167" s="238"/>
      <c r="B167" s="149"/>
      <c r="G167" s="155"/>
    </row>
    <row r="168" spans="1:7" x14ac:dyDescent="0.2">
      <c r="A168" s="238"/>
      <c r="B168" s="205" t="s">
        <v>115</v>
      </c>
      <c r="C168" s="216" t="s">
        <v>156</v>
      </c>
      <c r="G168" s="155"/>
    </row>
    <row r="169" spans="1:7" ht="6" customHeight="1" x14ac:dyDescent="0.2">
      <c r="A169" s="238"/>
      <c r="B169" s="149"/>
      <c r="C169" s="206"/>
      <c r="G169" s="262"/>
    </row>
    <row r="170" spans="1:7" ht="38.25" x14ac:dyDescent="0.2">
      <c r="A170" s="238"/>
      <c r="B170" s="155" t="s">
        <v>116</v>
      </c>
      <c r="C170" s="233" t="s">
        <v>606</v>
      </c>
      <c r="D170" s="259" t="s">
        <v>42</v>
      </c>
      <c r="E170" s="260">
        <v>1</v>
      </c>
      <c r="F170" s="2">
        <v>0</v>
      </c>
      <c r="G170" s="157">
        <f>F170*E170</f>
        <v>0</v>
      </c>
    </row>
    <row r="171" spans="1:7" ht="6" customHeight="1" x14ac:dyDescent="0.2">
      <c r="A171" s="238"/>
      <c r="B171" s="149"/>
      <c r="G171" s="262"/>
    </row>
    <row r="172" spans="1:7" ht="51" x14ac:dyDescent="0.2">
      <c r="A172" s="238"/>
      <c r="B172" s="155" t="s">
        <v>117</v>
      </c>
      <c r="C172" s="233" t="s">
        <v>607</v>
      </c>
      <c r="D172" s="259" t="s">
        <v>42</v>
      </c>
      <c r="E172" s="260">
        <v>1</v>
      </c>
      <c r="F172" s="2">
        <v>0</v>
      </c>
      <c r="G172" s="157">
        <f>F172*E172</f>
        <v>0</v>
      </c>
    </row>
    <row r="173" spans="1:7" ht="6" customHeight="1" x14ac:dyDescent="0.2">
      <c r="A173" s="238"/>
      <c r="B173" s="149"/>
      <c r="G173" s="262"/>
    </row>
    <row r="174" spans="1:7" ht="76.5" x14ac:dyDescent="0.2">
      <c r="A174" s="238"/>
      <c r="B174" s="155" t="s">
        <v>118</v>
      </c>
      <c r="C174" s="263" t="s">
        <v>160</v>
      </c>
      <c r="D174" s="159"/>
      <c r="E174" s="260"/>
      <c r="G174" s="262"/>
    </row>
    <row r="175" spans="1:7" x14ac:dyDescent="0.2">
      <c r="A175" s="238"/>
      <c r="C175" s="233" t="s">
        <v>319</v>
      </c>
      <c r="D175" s="155" t="s">
        <v>59</v>
      </c>
      <c r="E175" s="202">
        <f>E275+E281-E279</f>
        <v>908</v>
      </c>
      <c r="F175" s="2">
        <v>0</v>
      </c>
      <c r="G175" s="157">
        <f>F175*E175</f>
        <v>0</v>
      </c>
    </row>
    <row r="176" spans="1:7" x14ac:dyDescent="0.2">
      <c r="A176" s="238"/>
      <c r="C176" s="233" t="s">
        <v>458</v>
      </c>
      <c r="D176" s="155" t="s">
        <v>59</v>
      </c>
      <c r="E176" s="202">
        <f>E270</f>
        <v>218</v>
      </c>
      <c r="F176" s="2">
        <v>0</v>
      </c>
      <c r="G176" s="157">
        <f>F176*E176</f>
        <v>0</v>
      </c>
    </row>
    <row r="177" spans="1:7" ht="6" customHeight="1" x14ac:dyDescent="0.2">
      <c r="A177" s="238"/>
      <c r="B177" s="149"/>
      <c r="G177" s="262"/>
    </row>
    <row r="178" spans="1:7" ht="216.75" x14ac:dyDescent="0.2">
      <c r="A178" s="238"/>
      <c r="B178" s="155" t="s">
        <v>698</v>
      </c>
      <c r="C178" s="263" t="s">
        <v>715</v>
      </c>
      <c r="D178" s="159"/>
      <c r="E178" s="260"/>
      <c r="G178" s="262"/>
    </row>
    <row r="179" spans="1:7" x14ac:dyDescent="0.2">
      <c r="A179" s="238"/>
      <c r="C179" s="233" t="s">
        <v>716</v>
      </c>
      <c r="D179" s="155" t="s">
        <v>59</v>
      </c>
      <c r="E179" s="202">
        <f>E279</f>
        <v>12</v>
      </c>
      <c r="F179" s="2">
        <v>0</v>
      </c>
      <c r="G179" s="157">
        <f>F179*E179</f>
        <v>0</v>
      </c>
    </row>
    <row r="180" spans="1:7" ht="6" customHeight="1" x14ac:dyDescent="0.2">
      <c r="A180" s="238"/>
      <c r="B180" s="149"/>
      <c r="G180" s="262"/>
    </row>
    <row r="181" spans="1:7" ht="76.5" x14ac:dyDescent="0.2">
      <c r="A181" s="238"/>
      <c r="B181" s="155" t="s">
        <v>699</v>
      </c>
      <c r="C181" s="233" t="s">
        <v>714</v>
      </c>
      <c r="D181" s="155" t="s">
        <v>59</v>
      </c>
      <c r="E181" s="202">
        <v>12</v>
      </c>
      <c r="F181" s="2">
        <v>0</v>
      </c>
      <c r="G181" s="157">
        <f>F181*E181</f>
        <v>0</v>
      </c>
    </row>
    <row r="182" spans="1:7" ht="6" customHeight="1" x14ac:dyDescent="0.2">
      <c r="A182" s="238"/>
      <c r="B182" s="149"/>
      <c r="G182" s="262"/>
    </row>
    <row r="183" spans="1:7" ht="25.5" x14ac:dyDescent="0.2">
      <c r="A183" s="238"/>
      <c r="B183" s="155" t="s">
        <v>712</v>
      </c>
      <c r="C183" s="263" t="s">
        <v>708</v>
      </c>
      <c r="D183" s="203"/>
      <c r="E183" s="203"/>
      <c r="F183" s="331"/>
      <c r="G183" s="203"/>
    </row>
    <row r="184" spans="1:7" x14ac:dyDescent="0.2">
      <c r="A184" s="238"/>
      <c r="C184" s="233" t="s">
        <v>700</v>
      </c>
      <c r="D184" s="155" t="s">
        <v>59</v>
      </c>
      <c r="E184" s="202">
        <f>E269</f>
        <v>6</v>
      </c>
      <c r="F184" s="2">
        <v>0</v>
      </c>
      <c r="G184" s="157">
        <f>F184*E184</f>
        <v>0</v>
      </c>
    </row>
    <row r="185" spans="1:7" ht="6" customHeight="1" x14ac:dyDescent="0.2">
      <c r="A185" s="238"/>
      <c r="B185" s="149"/>
      <c r="G185" s="262"/>
    </row>
    <row r="186" spans="1:7" ht="42" customHeight="1" x14ac:dyDescent="0.2">
      <c r="A186" s="238"/>
      <c r="B186" s="155" t="s">
        <v>119</v>
      </c>
      <c r="C186" s="233" t="s">
        <v>120</v>
      </c>
      <c r="D186" s="233"/>
      <c r="E186" s="260"/>
      <c r="G186" s="262"/>
    </row>
    <row r="187" spans="1:7" x14ac:dyDescent="0.2">
      <c r="A187" s="238"/>
      <c r="C187" s="233" t="s">
        <v>121</v>
      </c>
      <c r="D187" s="155" t="s">
        <v>42</v>
      </c>
      <c r="E187" s="202">
        <v>154</v>
      </c>
      <c r="F187" s="2">
        <v>0</v>
      </c>
      <c r="G187" s="157">
        <f>F187*E187</f>
        <v>0</v>
      </c>
    </row>
    <row r="188" spans="1:7" x14ac:dyDescent="0.2">
      <c r="A188" s="238"/>
      <c r="C188" s="233" t="s">
        <v>122</v>
      </c>
      <c r="D188" s="155" t="s">
        <v>42</v>
      </c>
      <c r="E188" s="202">
        <v>77</v>
      </c>
      <c r="F188" s="2">
        <v>0</v>
      </c>
      <c r="G188" s="157">
        <f>F188*E188</f>
        <v>0</v>
      </c>
    </row>
    <row r="189" spans="1:7" x14ac:dyDescent="0.2">
      <c r="A189" s="238"/>
      <c r="C189" s="233" t="s">
        <v>397</v>
      </c>
      <c r="D189" s="155" t="s">
        <v>42</v>
      </c>
      <c r="E189" s="202">
        <v>3</v>
      </c>
      <c r="F189" s="2">
        <v>0</v>
      </c>
      <c r="G189" s="157">
        <f>F189*E189</f>
        <v>0</v>
      </c>
    </row>
    <row r="190" spans="1:7" x14ac:dyDescent="0.2">
      <c r="A190" s="238"/>
      <c r="C190" s="233" t="s">
        <v>511</v>
      </c>
      <c r="D190" s="155" t="s">
        <v>42</v>
      </c>
      <c r="E190" s="202">
        <v>3</v>
      </c>
      <c r="F190" s="2">
        <v>0</v>
      </c>
      <c r="G190" s="157">
        <f>F190*E190</f>
        <v>0</v>
      </c>
    </row>
    <row r="191" spans="1:7" ht="6" customHeight="1" x14ac:dyDescent="0.2">
      <c r="A191" s="238"/>
      <c r="G191" s="157"/>
    </row>
    <row r="192" spans="1:7" ht="38.25" x14ac:dyDescent="0.2">
      <c r="A192" s="238"/>
      <c r="B192" s="155" t="s">
        <v>123</v>
      </c>
      <c r="C192" s="233" t="s">
        <v>175</v>
      </c>
      <c r="D192" s="233"/>
      <c r="E192" s="260"/>
      <c r="F192" s="48"/>
      <c r="G192" s="264"/>
    </row>
    <row r="193" spans="1:7" x14ac:dyDescent="0.2">
      <c r="A193" s="238"/>
      <c r="B193" s="149"/>
      <c r="C193" s="233" t="s">
        <v>290</v>
      </c>
      <c r="D193" s="155" t="s">
        <v>42</v>
      </c>
      <c r="E193" s="265">
        <v>72</v>
      </c>
      <c r="F193" s="2">
        <v>0</v>
      </c>
      <c r="G193" s="157">
        <f>F193*E193</f>
        <v>0</v>
      </c>
    </row>
    <row r="194" spans="1:7" x14ac:dyDescent="0.2">
      <c r="A194" s="238"/>
      <c r="B194" s="149"/>
      <c r="C194" s="233" t="s">
        <v>512</v>
      </c>
      <c r="D194" s="155" t="s">
        <v>42</v>
      </c>
      <c r="E194" s="265">
        <v>25</v>
      </c>
      <c r="F194" s="2">
        <v>0</v>
      </c>
      <c r="G194" s="157">
        <f>F194*E194</f>
        <v>0</v>
      </c>
    </row>
    <row r="195" spans="1:7" x14ac:dyDescent="0.2">
      <c r="A195" s="238"/>
      <c r="B195" s="149"/>
      <c r="C195" s="233" t="s">
        <v>513</v>
      </c>
      <c r="D195" s="155" t="s">
        <v>42</v>
      </c>
      <c r="E195" s="265">
        <v>5</v>
      </c>
      <c r="F195" s="2">
        <v>0</v>
      </c>
      <c r="G195" s="157">
        <f>F195*E195</f>
        <v>0</v>
      </c>
    </row>
    <row r="196" spans="1:7" ht="6" customHeight="1" x14ac:dyDescent="0.2">
      <c r="A196" s="238"/>
      <c r="B196" s="149"/>
      <c r="G196" s="155"/>
    </row>
    <row r="197" spans="1:7" ht="25.5" x14ac:dyDescent="0.2">
      <c r="A197" s="238"/>
      <c r="B197" s="155" t="s">
        <v>173</v>
      </c>
      <c r="C197" s="233" t="s">
        <v>174</v>
      </c>
      <c r="D197" s="233"/>
      <c r="E197" s="259"/>
      <c r="G197" s="155"/>
    </row>
    <row r="198" spans="1:7" x14ac:dyDescent="0.2">
      <c r="A198" s="238"/>
      <c r="B198" s="149"/>
      <c r="C198" s="233" t="s">
        <v>195</v>
      </c>
      <c r="D198" s="155" t="s">
        <v>42</v>
      </c>
      <c r="E198" s="266">
        <v>12</v>
      </c>
      <c r="F198" s="2">
        <v>0</v>
      </c>
      <c r="G198" s="157">
        <f>F198*E198</f>
        <v>0</v>
      </c>
    </row>
    <row r="199" spans="1:7" x14ac:dyDescent="0.2">
      <c r="A199" s="238"/>
      <c r="B199" s="149"/>
      <c r="C199" s="233" t="s">
        <v>514</v>
      </c>
      <c r="D199" s="155" t="s">
        <v>42</v>
      </c>
      <c r="E199" s="266">
        <v>69</v>
      </c>
      <c r="F199" s="2">
        <v>0</v>
      </c>
      <c r="G199" s="157">
        <f>F199*E199</f>
        <v>0</v>
      </c>
    </row>
    <row r="200" spans="1:7" x14ac:dyDescent="0.2">
      <c r="A200" s="238"/>
      <c r="B200" s="149"/>
      <c r="C200" s="233" t="s">
        <v>513</v>
      </c>
      <c r="D200" s="155" t="s">
        <v>42</v>
      </c>
      <c r="E200" s="266">
        <v>2</v>
      </c>
      <c r="F200" s="2">
        <v>0</v>
      </c>
      <c r="G200" s="157">
        <f>F200*E200</f>
        <v>0</v>
      </c>
    </row>
    <row r="201" spans="1:7" ht="6" customHeight="1" x14ac:dyDescent="0.2">
      <c r="A201" s="238"/>
      <c r="B201" s="149"/>
      <c r="E201" s="121"/>
      <c r="G201" s="157"/>
    </row>
    <row r="202" spans="1:7" ht="38.25" customHeight="1" x14ac:dyDescent="0.2">
      <c r="A202" s="238"/>
      <c r="B202" s="149" t="s">
        <v>124</v>
      </c>
      <c r="C202" s="233" t="s">
        <v>196</v>
      </c>
      <c r="D202" s="233"/>
      <c r="E202" s="260"/>
      <c r="G202" s="155"/>
    </row>
    <row r="203" spans="1:7" x14ac:dyDescent="0.2">
      <c r="A203" s="238"/>
      <c r="B203" s="149"/>
      <c r="C203" s="233" t="s">
        <v>125</v>
      </c>
      <c r="D203" s="259" t="s">
        <v>42</v>
      </c>
      <c r="E203" s="202">
        <f>+E346+E347+E349+E350+E345</f>
        <v>24</v>
      </c>
      <c r="F203" s="2">
        <v>0</v>
      </c>
      <c r="G203" s="157">
        <f>F203*E203</f>
        <v>0</v>
      </c>
    </row>
    <row r="204" spans="1:7" x14ac:dyDescent="0.2">
      <c r="A204" s="238"/>
      <c r="B204" s="149"/>
      <c r="C204" s="233" t="s">
        <v>510</v>
      </c>
      <c r="D204" s="259" t="s">
        <v>42</v>
      </c>
      <c r="E204" s="202">
        <f>+E351</f>
        <v>1</v>
      </c>
      <c r="F204" s="2">
        <v>0</v>
      </c>
      <c r="G204" s="157">
        <f>F204*E204</f>
        <v>0</v>
      </c>
    </row>
    <row r="205" spans="1:7" ht="6" customHeight="1" x14ac:dyDescent="0.2">
      <c r="A205" s="238"/>
      <c r="B205" s="149"/>
      <c r="D205" s="259"/>
      <c r="G205" s="157"/>
    </row>
    <row r="206" spans="1:7" ht="51" x14ac:dyDescent="0.2">
      <c r="A206" s="238"/>
      <c r="B206" s="149" t="s">
        <v>390</v>
      </c>
      <c r="C206" s="233" t="s">
        <v>391</v>
      </c>
      <c r="D206" s="203"/>
      <c r="E206" s="203"/>
      <c r="F206" s="52"/>
      <c r="G206" s="203"/>
    </row>
    <row r="207" spans="1:7" x14ac:dyDescent="0.2">
      <c r="A207" s="238"/>
      <c r="B207" s="149"/>
      <c r="C207" s="233" t="s">
        <v>392</v>
      </c>
      <c r="D207" s="259" t="s">
        <v>42</v>
      </c>
      <c r="E207" s="202">
        <f>E355</f>
        <v>2</v>
      </c>
      <c r="F207" s="2">
        <v>0</v>
      </c>
      <c r="G207" s="157">
        <f>F207*E207</f>
        <v>0</v>
      </c>
    </row>
    <row r="208" spans="1:7" ht="6" customHeight="1" x14ac:dyDescent="0.2">
      <c r="A208" s="238"/>
      <c r="B208" s="149"/>
      <c r="D208" s="259"/>
      <c r="G208" s="157"/>
    </row>
    <row r="209" spans="1:8" ht="51" x14ac:dyDescent="0.2">
      <c r="A209" s="238"/>
      <c r="B209" s="149" t="s">
        <v>508</v>
      </c>
      <c r="C209" s="233" t="s">
        <v>509</v>
      </c>
      <c r="D209" s="259" t="s">
        <v>42</v>
      </c>
      <c r="E209" s="202">
        <f>E359</f>
        <v>1</v>
      </c>
      <c r="F209" s="2">
        <v>0</v>
      </c>
      <c r="G209" s="157">
        <f>F209*E209</f>
        <v>0</v>
      </c>
      <c r="H209" s="267"/>
    </row>
    <row r="210" spans="1:8" ht="6" customHeight="1" x14ac:dyDescent="0.2">
      <c r="A210" s="238"/>
      <c r="B210" s="149"/>
      <c r="D210" s="259"/>
      <c r="G210" s="157"/>
    </row>
    <row r="211" spans="1:8" ht="38.25" x14ac:dyDescent="0.2">
      <c r="A211" s="238"/>
      <c r="B211" s="149" t="s">
        <v>396</v>
      </c>
      <c r="C211" s="233" t="s">
        <v>351</v>
      </c>
      <c r="D211" s="259" t="s">
        <v>42</v>
      </c>
      <c r="E211" s="202">
        <f>E363</f>
        <v>2</v>
      </c>
      <c r="F211" s="2">
        <v>0</v>
      </c>
      <c r="G211" s="157">
        <f>F211*E211</f>
        <v>0</v>
      </c>
      <c r="H211" s="267"/>
    </row>
    <row r="212" spans="1:8" ht="6" customHeight="1" x14ac:dyDescent="0.2">
      <c r="A212" s="238"/>
      <c r="B212" s="149"/>
      <c r="G212" s="155"/>
      <c r="H212" s="267"/>
    </row>
    <row r="213" spans="1:8" ht="63.75" x14ac:dyDescent="0.2">
      <c r="A213" s="238"/>
      <c r="B213" s="149" t="s">
        <v>291</v>
      </c>
      <c r="C213" s="233" t="s">
        <v>345</v>
      </c>
      <c r="D213" s="259" t="s">
        <v>42</v>
      </c>
      <c r="E213" s="202">
        <f>E367</f>
        <v>6</v>
      </c>
      <c r="F213" s="2">
        <v>0</v>
      </c>
      <c r="G213" s="157">
        <f>F213*E213</f>
        <v>0</v>
      </c>
    </row>
    <row r="214" spans="1:8" ht="6" customHeight="1" x14ac:dyDescent="0.2">
      <c r="A214" s="238"/>
      <c r="B214" s="149"/>
      <c r="G214" s="155"/>
      <c r="H214" s="267"/>
    </row>
    <row r="215" spans="1:8" ht="38.25" x14ac:dyDescent="0.2">
      <c r="A215" s="238"/>
      <c r="B215" s="149" t="s">
        <v>507</v>
      </c>
      <c r="C215" s="233" t="s">
        <v>506</v>
      </c>
      <c r="D215" s="259" t="s">
        <v>42</v>
      </c>
      <c r="E215" s="202">
        <f>E371</f>
        <v>8</v>
      </c>
      <c r="F215" s="2">
        <v>0</v>
      </c>
      <c r="G215" s="157">
        <f>F215*E215</f>
        <v>0</v>
      </c>
    </row>
    <row r="216" spans="1:8" ht="6" customHeight="1" x14ac:dyDescent="0.2">
      <c r="A216" s="238"/>
      <c r="B216" s="149"/>
      <c r="D216" s="259"/>
      <c r="F216" s="50"/>
      <c r="G216" s="157"/>
    </row>
    <row r="217" spans="1:8" ht="60.75" customHeight="1" x14ac:dyDescent="0.2">
      <c r="A217" s="238"/>
      <c r="B217" s="149" t="s">
        <v>352</v>
      </c>
      <c r="C217" s="233" t="s">
        <v>353</v>
      </c>
      <c r="D217" s="259" t="s">
        <v>42</v>
      </c>
      <c r="E217" s="202">
        <f>E374+E375</f>
        <v>8</v>
      </c>
      <c r="F217" s="2">
        <v>0</v>
      </c>
      <c r="G217" s="157">
        <f>F217*E217</f>
        <v>0</v>
      </c>
    </row>
    <row r="218" spans="1:8" ht="6" customHeight="1" x14ac:dyDescent="0.2">
      <c r="A218" s="238"/>
      <c r="B218" s="149"/>
      <c r="D218" s="259"/>
      <c r="G218" s="157"/>
    </row>
    <row r="219" spans="1:8" ht="30.75" customHeight="1" x14ac:dyDescent="0.2">
      <c r="A219" s="238"/>
      <c r="B219" s="149" t="s">
        <v>126</v>
      </c>
      <c r="C219" s="233" t="s">
        <v>127</v>
      </c>
      <c r="D219" s="155" t="s">
        <v>42</v>
      </c>
      <c r="E219" s="202">
        <f>E203+E213+E211+E207*3+E217+E209*4+E215</f>
        <v>58</v>
      </c>
      <c r="F219" s="2">
        <v>0</v>
      </c>
      <c r="G219" s="157">
        <f>F219*E219</f>
        <v>0</v>
      </c>
    </row>
    <row r="220" spans="1:8" ht="6" customHeight="1" x14ac:dyDescent="0.2">
      <c r="A220" s="238"/>
      <c r="B220" s="149"/>
      <c r="G220" s="155"/>
    </row>
    <row r="221" spans="1:8" ht="30" customHeight="1" x14ac:dyDescent="0.2">
      <c r="A221" s="238"/>
      <c r="B221" s="149" t="s">
        <v>128</v>
      </c>
      <c r="C221" s="233" t="s">
        <v>129</v>
      </c>
      <c r="D221" s="155" t="s">
        <v>42</v>
      </c>
      <c r="E221" s="202">
        <f>E379+E381</f>
        <v>59</v>
      </c>
      <c r="F221" s="2">
        <v>0</v>
      </c>
      <c r="G221" s="157">
        <f>F221*E221</f>
        <v>0</v>
      </c>
    </row>
    <row r="222" spans="1:8" ht="6" customHeight="1" x14ac:dyDescent="0.2">
      <c r="A222" s="238"/>
      <c r="B222" s="149"/>
      <c r="G222" s="155"/>
    </row>
    <row r="223" spans="1:8" ht="58.5" customHeight="1" x14ac:dyDescent="0.2">
      <c r="A223" s="238"/>
      <c r="B223" s="149" t="s">
        <v>130</v>
      </c>
      <c r="C223" s="233" t="s">
        <v>197</v>
      </c>
      <c r="D223" s="155" t="s">
        <v>42</v>
      </c>
      <c r="E223" s="202">
        <f>E377</f>
        <v>20</v>
      </c>
      <c r="F223" s="2">
        <v>0</v>
      </c>
      <c r="G223" s="157">
        <f>F223*E223</f>
        <v>0</v>
      </c>
    </row>
    <row r="224" spans="1:8" ht="6" customHeight="1" x14ac:dyDescent="0.2">
      <c r="A224" s="238"/>
      <c r="B224" s="149"/>
      <c r="G224" s="155"/>
    </row>
    <row r="225" spans="1:7" ht="68.25" customHeight="1" x14ac:dyDescent="0.2">
      <c r="A225" s="238"/>
      <c r="B225" s="149" t="s">
        <v>131</v>
      </c>
      <c r="C225" s="233" t="s">
        <v>323</v>
      </c>
      <c r="D225" s="155" t="s">
        <v>59</v>
      </c>
      <c r="E225" s="202">
        <f>E281+E275+E270</f>
        <v>1138</v>
      </c>
      <c r="F225" s="2">
        <v>0</v>
      </c>
      <c r="G225" s="157">
        <f>F225*E225</f>
        <v>0</v>
      </c>
    </row>
    <row r="226" spans="1:7" ht="6" customHeight="1" x14ac:dyDescent="0.2">
      <c r="A226" s="238"/>
      <c r="B226" s="149"/>
      <c r="G226" s="155"/>
    </row>
    <row r="227" spans="1:7" ht="56.25" customHeight="1" x14ac:dyDescent="0.2">
      <c r="A227" s="238"/>
      <c r="B227" s="149" t="s">
        <v>132</v>
      </c>
      <c r="C227" s="233" t="s">
        <v>321</v>
      </c>
      <c r="D227" s="155" t="s">
        <v>59</v>
      </c>
      <c r="E227" s="202">
        <f>E225</f>
        <v>1138</v>
      </c>
      <c r="F227" s="2">
        <v>0</v>
      </c>
      <c r="G227" s="157">
        <f>F227*E227</f>
        <v>0</v>
      </c>
    </row>
    <row r="228" spans="1:7" ht="6" customHeight="1" x14ac:dyDescent="0.2">
      <c r="A228" s="238"/>
      <c r="B228" s="149"/>
      <c r="G228" s="155"/>
    </row>
    <row r="229" spans="1:7" ht="34.5" customHeight="1" x14ac:dyDescent="0.2">
      <c r="A229" s="238"/>
      <c r="B229" s="149" t="s">
        <v>133</v>
      </c>
      <c r="C229" s="233" t="s">
        <v>748</v>
      </c>
      <c r="D229" s="155" t="s">
        <v>42</v>
      </c>
      <c r="E229" s="202">
        <v>1</v>
      </c>
      <c r="F229" s="2">
        <v>0</v>
      </c>
      <c r="G229" s="157">
        <f>F229*E229</f>
        <v>0</v>
      </c>
    </row>
    <row r="230" spans="1:7" ht="6" customHeight="1" x14ac:dyDescent="0.2">
      <c r="A230" s="238"/>
      <c r="B230" s="149"/>
      <c r="G230" s="155"/>
    </row>
    <row r="231" spans="1:7" ht="44.25" customHeight="1" x14ac:dyDescent="0.2">
      <c r="A231" s="238"/>
      <c r="B231" s="149" t="s">
        <v>134</v>
      </c>
      <c r="C231" s="233" t="s">
        <v>135</v>
      </c>
      <c r="D231" s="155" t="s">
        <v>42</v>
      </c>
      <c r="E231" s="202">
        <f>E211+E213+E215</f>
        <v>16</v>
      </c>
      <c r="F231" s="2">
        <v>0</v>
      </c>
      <c r="G231" s="157">
        <f>F231*E231</f>
        <v>0</v>
      </c>
    </row>
    <row r="232" spans="1:7" ht="6" customHeight="1" x14ac:dyDescent="0.2">
      <c r="A232" s="238"/>
      <c r="B232" s="149"/>
      <c r="G232" s="155"/>
    </row>
    <row r="233" spans="1:7" ht="30" customHeight="1" x14ac:dyDescent="0.2">
      <c r="A233" s="238"/>
      <c r="B233" s="149" t="s">
        <v>136</v>
      </c>
      <c r="C233" s="233" t="s">
        <v>137</v>
      </c>
      <c r="D233" s="155" t="s">
        <v>42</v>
      </c>
      <c r="E233" s="202">
        <v>18</v>
      </c>
      <c r="F233" s="2">
        <v>0</v>
      </c>
      <c r="G233" s="157">
        <f>F233*E233</f>
        <v>0</v>
      </c>
    </row>
    <row r="234" spans="1:7" ht="6" customHeight="1" x14ac:dyDescent="0.2">
      <c r="A234" s="238"/>
      <c r="B234" s="149"/>
      <c r="G234" s="157"/>
    </row>
    <row r="235" spans="1:7" ht="89.25" x14ac:dyDescent="0.2">
      <c r="A235" s="238"/>
      <c r="B235" s="149" t="s">
        <v>138</v>
      </c>
      <c r="C235" s="233" t="s">
        <v>538</v>
      </c>
      <c r="D235" s="155" t="s">
        <v>40</v>
      </c>
      <c r="E235" s="202">
        <v>1</v>
      </c>
      <c r="F235" s="2">
        <v>0</v>
      </c>
      <c r="G235" s="157">
        <f>F235*E235</f>
        <v>0</v>
      </c>
    </row>
    <row r="236" spans="1:7" ht="6" customHeight="1" x14ac:dyDescent="0.2">
      <c r="A236" s="238"/>
      <c r="B236" s="149"/>
      <c r="G236" s="155"/>
    </row>
    <row r="237" spans="1:7" x14ac:dyDescent="0.2">
      <c r="B237" s="155" t="s">
        <v>139</v>
      </c>
      <c r="C237" s="233" t="s">
        <v>140</v>
      </c>
      <c r="D237" s="155">
        <v>10</v>
      </c>
      <c r="G237" s="152">
        <f>SUM(G168:G236)*(D237/100)</f>
        <v>0</v>
      </c>
    </row>
    <row r="238" spans="1:7" ht="6" customHeight="1" x14ac:dyDescent="0.2">
      <c r="C238" s="268"/>
      <c r="F238" s="32"/>
      <c r="G238" s="252"/>
    </row>
    <row r="239" spans="1:7" ht="13.5" thickBot="1" x14ac:dyDescent="0.25">
      <c r="A239" s="246"/>
      <c r="B239" s="223" t="s">
        <v>115</v>
      </c>
      <c r="C239" s="247" t="s">
        <v>608</v>
      </c>
      <c r="D239" s="247"/>
      <c r="E239" s="224"/>
      <c r="F239" s="35"/>
      <c r="G239" s="248">
        <f>SUM(G168:G238)</f>
        <v>0</v>
      </c>
    </row>
    <row r="240" spans="1:7" ht="13.5" thickTop="1" x14ac:dyDescent="0.2">
      <c r="A240" s="238"/>
      <c r="B240" s="149"/>
      <c r="G240" s="155"/>
    </row>
    <row r="241" spans="1:8" ht="9" customHeight="1" x14ac:dyDescent="0.2">
      <c r="C241" s="268"/>
      <c r="F241" s="32"/>
      <c r="G241" s="252"/>
    </row>
    <row r="242" spans="1:8" s="200" customFormat="1" ht="16.5" customHeight="1" x14ac:dyDescent="0.25">
      <c r="A242" s="197"/>
      <c r="B242" s="126" t="s">
        <v>609</v>
      </c>
      <c r="C242" s="269"/>
      <c r="D242" s="131"/>
      <c r="E242" s="198"/>
      <c r="F242" s="36"/>
      <c r="G242" s="270"/>
    </row>
    <row r="243" spans="1:8" ht="15" customHeight="1" x14ac:dyDescent="0.2">
      <c r="B243" s="420" t="s">
        <v>515</v>
      </c>
      <c r="C243" s="420"/>
      <c r="D243" s="420"/>
      <c r="E243" s="422"/>
      <c r="F243" s="32"/>
      <c r="G243" s="252"/>
    </row>
    <row r="244" spans="1:8" ht="15" customHeight="1" x14ac:dyDescent="0.2">
      <c r="B244" s="420"/>
      <c r="C244" s="420"/>
      <c r="D244" s="420"/>
      <c r="E244" s="422"/>
      <c r="F244" s="32"/>
      <c r="G244" s="252"/>
    </row>
    <row r="245" spans="1:8" ht="15" customHeight="1" x14ac:dyDescent="0.2">
      <c r="B245" s="420"/>
      <c r="C245" s="420"/>
      <c r="D245" s="420"/>
      <c r="E245" s="422"/>
      <c r="F245" s="32"/>
      <c r="G245" s="252"/>
    </row>
    <row r="246" spans="1:8" ht="15" customHeight="1" x14ac:dyDescent="0.2">
      <c r="B246" s="420"/>
      <c r="C246" s="420"/>
      <c r="D246" s="420"/>
      <c r="E246" s="422"/>
      <c r="F246" s="32"/>
      <c r="G246" s="252"/>
    </row>
    <row r="247" spans="1:8" ht="15" customHeight="1" x14ac:dyDescent="0.2">
      <c r="B247" s="420"/>
      <c r="C247" s="420"/>
      <c r="D247" s="420"/>
      <c r="E247" s="422"/>
      <c r="F247" s="32"/>
      <c r="G247" s="252"/>
      <c r="H247" s="272"/>
    </row>
    <row r="248" spans="1:8" ht="15" customHeight="1" x14ac:dyDescent="0.2">
      <c r="B248" s="420"/>
      <c r="C248" s="420"/>
      <c r="D248" s="420"/>
      <c r="E248" s="422"/>
      <c r="F248" s="32"/>
      <c r="G248" s="252"/>
    </row>
    <row r="249" spans="1:8" ht="15" customHeight="1" x14ac:dyDescent="0.2">
      <c r="B249" s="420"/>
      <c r="C249" s="420"/>
      <c r="D249" s="420"/>
      <c r="E249" s="422"/>
      <c r="F249" s="32"/>
      <c r="G249" s="252"/>
    </row>
    <row r="250" spans="1:8" ht="15" customHeight="1" x14ac:dyDescent="0.2">
      <c r="B250" s="420"/>
      <c r="C250" s="420"/>
      <c r="D250" s="420"/>
      <c r="E250" s="422"/>
      <c r="F250" s="32"/>
      <c r="G250" s="252"/>
    </row>
    <row r="251" spans="1:8" ht="15" customHeight="1" x14ac:dyDescent="0.2">
      <c r="B251" s="420"/>
      <c r="C251" s="420"/>
      <c r="D251" s="420"/>
      <c r="E251" s="422"/>
      <c r="F251" s="32"/>
      <c r="G251" s="252"/>
    </row>
    <row r="252" spans="1:8" ht="15" customHeight="1" x14ac:dyDescent="0.2">
      <c r="B252" s="420"/>
      <c r="C252" s="420"/>
      <c r="D252" s="420"/>
      <c r="E252" s="422"/>
      <c r="F252" s="32"/>
      <c r="G252" s="252"/>
    </row>
    <row r="253" spans="1:8" ht="15" customHeight="1" x14ac:dyDescent="0.2">
      <c r="B253" s="420"/>
      <c r="C253" s="420"/>
      <c r="D253" s="420"/>
      <c r="E253" s="422"/>
      <c r="F253" s="32"/>
      <c r="G253" s="252"/>
    </row>
    <row r="254" spans="1:8" ht="15" customHeight="1" x14ac:dyDescent="0.2">
      <c r="B254" s="420"/>
      <c r="C254" s="420"/>
      <c r="D254" s="420"/>
      <c r="E254" s="422"/>
      <c r="F254" s="32"/>
      <c r="G254" s="252"/>
    </row>
    <row r="255" spans="1:8" ht="15" customHeight="1" x14ac:dyDescent="0.2">
      <c r="B255" s="420"/>
      <c r="C255" s="420"/>
      <c r="D255" s="420"/>
      <c r="E255" s="422"/>
      <c r="F255" s="32"/>
      <c r="G255" s="252"/>
    </row>
    <row r="256" spans="1:8" ht="15" customHeight="1" x14ac:dyDescent="0.2">
      <c r="B256" s="420"/>
      <c r="C256" s="420"/>
      <c r="D256" s="420"/>
      <c r="E256" s="422"/>
      <c r="F256" s="32"/>
      <c r="G256" s="252"/>
    </row>
    <row r="257" spans="1:9" ht="15" customHeight="1" x14ac:dyDescent="0.2">
      <c r="B257" s="420"/>
      <c r="C257" s="420"/>
      <c r="D257" s="420"/>
      <c r="E257" s="422"/>
      <c r="F257" s="32"/>
      <c r="G257" s="252"/>
    </row>
    <row r="258" spans="1:9" ht="15" customHeight="1" x14ac:dyDescent="0.2">
      <c r="B258" s="420"/>
      <c r="C258" s="420"/>
      <c r="D258" s="420"/>
      <c r="E258" s="422"/>
      <c r="F258" s="32"/>
      <c r="G258" s="252"/>
    </row>
    <row r="259" spans="1:9" ht="15" customHeight="1" x14ac:dyDescent="0.2">
      <c r="B259" s="420"/>
      <c r="C259" s="420"/>
      <c r="D259" s="420"/>
      <c r="E259" s="422"/>
      <c r="F259" s="32"/>
      <c r="G259" s="252"/>
    </row>
    <row r="260" spans="1:9" s="273" customFormat="1" ht="13.5" thickBot="1" x14ac:dyDescent="0.25">
      <c r="B260" s="223" t="s">
        <v>55</v>
      </c>
      <c r="C260" s="247" t="s">
        <v>610</v>
      </c>
      <c r="D260" s="223"/>
      <c r="E260" s="224"/>
      <c r="F260" s="35"/>
      <c r="G260" s="248">
        <f>G395</f>
        <v>0</v>
      </c>
    </row>
    <row r="261" spans="1:9" ht="6" customHeight="1" thickTop="1" x14ac:dyDescent="0.2">
      <c r="C261" s="268"/>
      <c r="F261" s="32"/>
      <c r="G261" s="252"/>
    </row>
    <row r="262" spans="1:9" s="279" customFormat="1" ht="15" customHeight="1" x14ac:dyDescent="0.25">
      <c r="A262" s="238"/>
      <c r="B262" s="274"/>
      <c r="C262" s="275" t="s">
        <v>35</v>
      </c>
      <c r="D262" s="276" t="s">
        <v>36</v>
      </c>
      <c r="E262" s="277" t="s">
        <v>37</v>
      </c>
      <c r="F262" s="51" t="s">
        <v>38</v>
      </c>
      <c r="G262" s="278" t="s">
        <v>33</v>
      </c>
    </row>
    <row r="263" spans="1:9" ht="3.75" customHeight="1" x14ac:dyDescent="0.2">
      <c r="C263" s="268"/>
      <c r="F263" s="32"/>
      <c r="G263" s="252"/>
    </row>
    <row r="264" spans="1:9" s="201" customFormat="1" ht="15" customHeight="1" x14ac:dyDescent="0.2">
      <c r="B264" s="205" t="s">
        <v>55</v>
      </c>
      <c r="C264" s="216" t="s">
        <v>156</v>
      </c>
      <c r="D264" s="155"/>
      <c r="E264" s="202"/>
      <c r="F264" s="32"/>
      <c r="G264" s="252"/>
    </row>
    <row r="265" spans="1:9" ht="89.25" x14ac:dyDescent="0.2">
      <c r="B265" s="280" t="s">
        <v>56</v>
      </c>
      <c r="C265" s="281" t="s">
        <v>239</v>
      </c>
      <c r="D265" s="281"/>
      <c r="E265" s="282"/>
      <c r="F265" s="32"/>
      <c r="G265" s="252"/>
    </row>
    <row r="266" spans="1:9" ht="15" customHeight="1" x14ac:dyDescent="0.2">
      <c r="C266" s="283" t="s">
        <v>702</v>
      </c>
      <c r="D266" s="284"/>
      <c r="E266" s="285"/>
      <c r="F266" s="44"/>
      <c r="G266" s="286"/>
    </row>
    <row r="267" spans="1:9" ht="12.6" customHeight="1" x14ac:dyDescent="0.2">
      <c r="C267" s="287"/>
      <c r="D267" s="109"/>
      <c r="E267" s="288"/>
      <c r="F267" s="32"/>
      <c r="G267" s="252"/>
    </row>
    <row r="268" spans="1:9" s="294" customFormat="1" ht="11.25" x14ac:dyDescent="0.2">
      <c r="A268" s="289"/>
      <c r="B268" s="109"/>
      <c r="C268" s="290"/>
      <c r="D268" s="109"/>
      <c r="E268" s="291"/>
      <c r="F268" s="68"/>
      <c r="G268" s="292"/>
      <c r="H268" s="293"/>
    </row>
    <row r="269" spans="1:9" ht="12" customHeight="1" x14ac:dyDescent="0.2">
      <c r="C269" s="268" t="s">
        <v>701</v>
      </c>
      <c r="D269" s="155" t="s">
        <v>59</v>
      </c>
      <c r="E269" s="288">
        <v>6</v>
      </c>
      <c r="F269" s="2">
        <v>0</v>
      </c>
      <c r="G269" s="157">
        <f t="shared" ref="G269" si="8">F269*E269</f>
        <v>0</v>
      </c>
      <c r="I269" s="295"/>
    </row>
    <row r="270" spans="1:9" ht="15" customHeight="1" x14ac:dyDescent="0.2">
      <c r="C270" s="283" t="s">
        <v>458</v>
      </c>
      <c r="D270" s="284" t="s">
        <v>59</v>
      </c>
      <c r="E270" s="285">
        <v>218</v>
      </c>
      <c r="F270" s="44"/>
      <c r="G270" s="286"/>
    </row>
    <row r="271" spans="1:9" ht="12.6" customHeight="1" x14ac:dyDescent="0.2">
      <c r="C271" s="287"/>
      <c r="D271" s="109" t="s">
        <v>60</v>
      </c>
      <c r="E271" s="288">
        <f>ROUND((E270*1.02)/6,0)</f>
        <v>37</v>
      </c>
      <c r="F271" s="32"/>
      <c r="G271" s="252"/>
    </row>
    <row r="272" spans="1:9" s="294" customFormat="1" ht="11.25" x14ac:dyDescent="0.2">
      <c r="A272" s="289"/>
      <c r="B272" s="109"/>
      <c r="C272" s="290"/>
      <c r="D272" s="109" t="s">
        <v>42</v>
      </c>
      <c r="E272" s="291">
        <f>ROUND(E271,0)</f>
        <v>37</v>
      </c>
      <c r="F272" s="68"/>
      <c r="G272" s="292"/>
      <c r="H272" s="293"/>
    </row>
    <row r="273" spans="1:9" ht="12.6" customHeight="1" x14ac:dyDescent="0.2">
      <c r="C273" s="268" t="s">
        <v>524</v>
      </c>
      <c r="D273" s="155" t="s">
        <v>59</v>
      </c>
      <c r="E273" s="288">
        <f>E272*6-E274</f>
        <v>120</v>
      </c>
      <c r="F273" s="2">
        <v>0</v>
      </c>
      <c r="G273" s="157">
        <f>F273*E273</f>
        <v>0</v>
      </c>
      <c r="H273" s="296"/>
    </row>
    <row r="274" spans="1:9" ht="12.6" customHeight="1" x14ac:dyDescent="0.2">
      <c r="C274" s="268" t="s">
        <v>525</v>
      </c>
      <c r="D274" s="155" t="s">
        <v>59</v>
      </c>
      <c r="E274" s="288">
        <f>17*6</f>
        <v>102</v>
      </c>
      <c r="F274" s="2">
        <v>0</v>
      </c>
      <c r="G274" s="157">
        <f>F274*E274</f>
        <v>0</v>
      </c>
    </row>
    <row r="275" spans="1:9" ht="15" customHeight="1" x14ac:dyDescent="0.2">
      <c r="C275" s="283" t="s">
        <v>370</v>
      </c>
      <c r="D275" s="284" t="s">
        <v>59</v>
      </c>
      <c r="E275" s="285">
        <f>80.5+389+165.5+14.25+223+39.75</f>
        <v>912</v>
      </c>
      <c r="F275" s="44"/>
      <c r="G275" s="286"/>
    </row>
    <row r="276" spans="1:9" ht="12.6" customHeight="1" x14ac:dyDescent="0.2">
      <c r="C276" s="287"/>
      <c r="D276" s="109" t="s">
        <v>60</v>
      </c>
      <c r="E276" s="288">
        <f>ROUND((E275*1.02)/6,0)</f>
        <v>155</v>
      </c>
      <c r="F276" s="32"/>
      <c r="G276" s="252"/>
    </row>
    <row r="277" spans="1:9" s="294" customFormat="1" ht="11.25" x14ac:dyDescent="0.2">
      <c r="A277" s="289"/>
      <c r="B277" s="109"/>
      <c r="C277" s="290"/>
      <c r="D277" s="109" t="s">
        <v>42</v>
      </c>
      <c r="E277" s="291">
        <f>ROUND(E276,0)</f>
        <v>155</v>
      </c>
      <c r="F277" s="68"/>
      <c r="G277" s="292"/>
    </row>
    <row r="278" spans="1:9" ht="12.6" customHeight="1" x14ac:dyDescent="0.2">
      <c r="C278" s="268" t="s">
        <v>371</v>
      </c>
      <c r="D278" s="155" t="s">
        <v>59</v>
      </c>
      <c r="E278" s="288">
        <f>E277*6-E280-E279</f>
        <v>324</v>
      </c>
      <c r="F278" s="2">
        <v>0</v>
      </c>
      <c r="G278" s="157">
        <f>F278*E278</f>
        <v>0</v>
      </c>
    </row>
    <row r="279" spans="1:9" ht="38.25" x14ac:dyDescent="0.2">
      <c r="C279" s="268" t="s">
        <v>713</v>
      </c>
      <c r="D279" s="155" t="s">
        <v>59</v>
      </c>
      <c r="E279" s="288">
        <f>2*6</f>
        <v>12</v>
      </c>
      <c r="F279" s="2">
        <v>0</v>
      </c>
      <c r="G279" s="157">
        <f>F279*E279</f>
        <v>0</v>
      </c>
    </row>
    <row r="280" spans="1:9" ht="12.6" customHeight="1" x14ac:dyDescent="0.2">
      <c r="C280" s="268" t="s">
        <v>372</v>
      </c>
      <c r="D280" s="155" t="s">
        <v>59</v>
      </c>
      <c r="E280" s="288">
        <f>(6+30+16+2+29+7+(9))*6</f>
        <v>594</v>
      </c>
      <c r="F280" s="2">
        <v>0</v>
      </c>
      <c r="G280" s="157">
        <f>F280*E280</f>
        <v>0</v>
      </c>
    </row>
    <row r="281" spans="1:9" ht="15" customHeight="1" x14ac:dyDescent="0.2">
      <c r="C281" s="283" t="s">
        <v>61</v>
      </c>
      <c r="D281" s="284" t="s">
        <v>59</v>
      </c>
      <c r="E281" s="285">
        <f>4+4</f>
        <v>8</v>
      </c>
      <c r="F281" s="44"/>
      <c r="G281" s="286"/>
    </row>
    <row r="282" spans="1:9" ht="12.6" customHeight="1" x14ac:dyDescent="0.2">
      <c r="C282" s="287"/>
      <c r="D282" s="109" t="s">
        <v>60</v>
      </c>
      <c r="E282" s="288">
        <f>ROUNDUP((E281*1.02)/6,0)</f>
        <v>2</v>
      </c>
      <c r="F282" s="32"/>
      <c r="G282" s="252"/>
    </row>
    <row r="283" spans="1:9" s="294" customFormat="1" ht="11.25" x14ac:dyDescent="0.2">
      <c r="A283" s="289"/>
      <c r="B283" s="109"/>
      <c r="C283" s="290"/>
      <c r="D283" s="109" t="s">
        <v>42</v>
      </c>
      <c r="E283" s="291">
        <f>ROUND(E282,0)</f>
        <v>2</v>
      </c>
      <c r="F283" s="68"/>
      <c r="G283" s="292"/>
    </row>
    <row r="284" spans="1:9" ht="12.6" customHeight="1" x14ac:dyDescent="0.2">
      <c r="C284" s="268" t="s">
        <v>243</v>
      </c>
      <c r="D284" s="155" t="s">
        <v>59</v>
      </c>
      <c r="E284" s="288">
        <f>E283*6-E285</f>
        <v>12</v>
      </c>
      <c r="F284" s="2">
        <v>0</v>
      </c>
      <c r="G284" s="157">
        <f>F284*E284</f>
        <v>0</v>
      </c>
    </row>
    <row r="285" spans="1:9" ht="12.6" customHeight="1" x14ac:dyDescent="0.2">
      <c r="C285" s="268" t="s">
        <v>207</v>
      </c>
      <c r="D285" s="155" t="s">
        <v>59</v>
      </c>
      <c r="E285" s="288"/>
      <c r="F285" s="2">
        <v>0</v>
      </c>
      <c r="G285" s="157">
        <f>F285*E285</f>
        <v>0</v>
      </c>
    </row>
    <row r="286" spans="1:9" ht="6" customHeight="1" x14ac:dyDescent="0.2">
      <c r="E286" s="288"/>
    </row>
    <row r="287" spans="1:9" ht="13.5" customHeight="1" x14ac:dyDescent="0.2">
      <c r="B287" s="280" t="s">
        <v>62</v>
      </c>
      <c r="C287" s="159" t="s">
        <v>237</v>
      </c>
      <c r="D287" s="159"/>
      <c r="E287" s="288"/>
      <c r="F287" s="32"/>
      <c r="G287" s="252"/>
    </row>
    <row r="288" spans="1:9" ht="12" customHeight="1" x14ac:dyDescent="0.2">
      <c r="C288" s="268" t="s">
        <v>469</v>
      </c>
      <c r="D288" s="155" t="s">
        <v>42</v>
      </c>
      <c r="E288" s="288">
        <v>2</v>
      </c>
      <c r="F288" s="2">
        <v>0</v>
      </c>
      <c r="G288" s="157">
        <f t="shared" ref="G288" si="9">F288*E288</f>
        <v>0</v>
      </c>
      <c r="I288" s="295"/>
    </row>
    <row r="289" spans="3:9" ht="12" customHeight="1" x14ac:dyDescent="0.2">
      <c r="C289" s="268" t="s">
        <v>482</v>
      </c>
      <c r="D289" s="155" t="s">
        <v>42</v>
      </c>
      <c r="E289" s="288">
        <v>1</v>
      </c>
      <c r="F289" s="2">
        <v>0</v>
      </c>
      <c r="G289" s="157">
        <f t="shared" ref="G289" si="10">F289*E289</f>
        <v>0</v>
      </c>
      <c r="I289" s="295"/>
    </row>
    <row r="290" spans="3:9" ht="12" customHeight="1" x14ac:dyDescent="0.2">
      <c r="C290" s="268" t="s">
        <v>384</v>
      </c>
      <c r="D290" s="155" t="s">
        <v>42</v>
      </c>
      <c r="E290" s="288">
        <v>6</v>
      </c>
      <c r="F290" s="2">
        <v>0</v>
      </c>
      <c r="G290" s="157">
        <f t="shared" ref="G290:G296" si="11">F290*E290</f>
        <v>0</v>
      </c>
      <c r="I290" s="295"/>
    </row>
    <row r="291" spans="3:9" ht="12" customHeight="1" x14ac:dyDescent="0.2">
      <c r="C291" s="268" t="s">
        <v>465</v>
      </c>
      <c r="D291" s="155" t="s">
        <v>42</v>
      </c>
      <c r="E291" s="288">
        <v>2</v>
      </c>
      <c r="F291" s="2">
        <v>0</v>
      </c>
      <c r="G291" s="157">
        <f t="shared" ref="G291" si="12">F291*E291</f>
        <v>0</v>
      </c>
      <c r="I291" s="295"/>
    </row>
    <row r="292" spans="3:9" ht="12" customHeight="1" x14ac:dyDescent="0.2">
      <c r="C292" s="268" t="s">
        <v>473</v>
      </c>
      <c r="D292" s="155" t="s">
        <v>42</v>
      </c>
      <c r="E292" s="288">
        <v>1</v>
      </c>
      <c r="F292" s="2">
        <v>0</v>
      </c>
      <c r="G292" s="157">
        <f t="shared" ref="G292" si="13">F292*E292</f>
        <v>0</v>
      </c>
      <c r="I292" s="295"/>
    </row>
    <row r="293" spans="3:9" ht="12" customHeight="1" x14ac:dyDescent="0.2">
      <c r="C293" s="268" t="s">
        <v>63</v>
      </c>
      <c r="D293" s="155" t="s">
        <v>42</v>
      </c>
      <c r="E293" s="288">
        <v>16</v>
      </c>
      <c r="F293" s="2">
        <v>0</v>
      </c>
      <c r="G293" s="157">
        <f t="shared" si="11"/>
        <v>0</v>
      </c>
      <c r="I293" s="295"/>
    </row>
    <row r="294" spans="3:9" ht="12" customHeight="1" x14ac:dyDescent="0.2">
      <c r="C294" s="268" t="s">
        <v>358</v>
      </c>
      <c r="D294" s="155" t="s">
        <v>42</v>
      </c>
      <c r="E294" s="288">
        <v>8</v>
      </c>
      <c r="F294" s="2">
        <v>0</v>
      </c>
      <c r="G294" s="157">
        <f t="shared" si="11"/>
        <v>0</v>
      </c>
      <c r="I294" s="295"/>
    </row>
    <row r="295" spans="3:9" ht="12.6" customHeight="1" x14ac:dyDescent="0.2">
      <c r="C295" s="268" t="s">
        <v>471</v>
      </c>
      <c r="D295" s="155" t="s">
        <v>42</v>
      </c>
      <c r="E295" s="288">
        <v>2</v>
      </c>
      <c r="F295" s="2">
        <v>0</v>
      </c>
      <c r="G295" s="157">
        <f t="shared" ref="G295" si="14">F295*E295</f>
        <v>0</v>
      </c>
      <c r="I295" s="295"/>
    </row>
    <row r="296" spans="3:9" ht="12.6" customHeight="1" x14ac:dyDescent="0.2">
      <c r="C296" s="268" t="s">
        <v>374</v>
      </c>
      <c r="D296" s="155" t="s">
        <v>42</v>
      </c>
      <c r="E296" s="288">
        <v>2</v>
      </c>
      <c r="F296" s="2">
        <v>0</v>
      </c>
      <c r="G296" s="157">
        <f t="shared" si="11"/>
        <v>0</v>
      </c>
      <c r="I296" s="295"/>
    </row>
    <row r="297" spans="3:9" ht="12.6" customHeight="1" x14ac:dyDescent="0.2">
      <c r="C297" s="268" t="s">
        <v>494</v>
      </c>
      <c r="D297" s="155" t="s">
        <v>42</v>
      </c>
      <c r="E297" s="288">
        <v>4</v>
      </c>
      <c r="F297" s="2">
        <v>0</v>
      </c>
      <c r="G297" s="157">
        <f t="shared" ref="G297" si="15">F297*E297</f>
        <v>0</v>
      </c>
      <c r="I297" s="295"/>
    </row>
    <row r="298" spans="3:9" ht="12.6" customHeight="1" x14ac:dyDescent="0.2">
      <c r="C298" s="268" t="s">
        <v>461</v>
      </c>
      <c r="D298" s="155" t="s">
        <v>42</v>
      </c>
      <c r="E298" s="288">
        <v>3</v>
      </c>
      <c r="F298" s="2">
        <v>0</v>
      </c>
      <c r="G298" s="157">
        <f t="shared" ref="G298" si="16">F298*E298</f>
        <v>0</v>
      </c>
      <c r="I298" s="295"/>
    </row>
    <row r="299" spans="3:9" ht="12" customHeight="1" x14ac:dyDescent="0.2">
      <c r="C299" s="268" t="s">
        <v>341</v>
      </c>
      <c r="D299" s="155" t="s">
        <v>42</v>
      </c>
      <c r="E299" s="288">
        <v>1</v>
      </c>
      <c r="F299" s="2">
        <v>0</v>
      </c>
      <c r="G299" s="157">
        <f t="shared" ref="G299:G316" si="17">F299*E299</f>
        <v>0</v>
      </c>
      <c r="I299" s="295"/>
    </row>
    <row r="300" spans="3:9" ht="12" customHeight="1" x14ac:dyDescent="0.2">
      <c r="C300" s="268" t="s">
        <v>385</v>
      </c>
      <c r="D300" s="155" t="s">
        <v>42</v>
      </c>
      <c r="E300" s="288">
        <v>1</v>
      </c>
      <c r="F300" s="2">
        <v>0</v>
      </c>
      <c r="G300" s="157">
        <f t="shared" si="17"/>
        <v>0</v>
      </c>
      <c r="I300" s="295"/>
    </row>
    <row r="301" spans="3:9" ht="12" customHeight="1" x14ac:dyDescent="0.2">
      <c r="C301" s="268" t="s">
        <v>474</v>
      </c>
      <c r="D301" s="155" t="s">
        <v>42</v>
      </c>
      <c r="E301" s="288">
        <v>1</v>
      </c>
      <c r="F301" s="2">
        <v>0</v>
      </c>
      <c r="G301" s="157">
        <f t="shared" si="17"/>
        <v>0</v>
      </c>
      <c r="I301" s="295"/>
    </row>
    <row r="302" spans="3:9" ht="12" customHeight="1" x14ac:dyDescent="0.2">
      <c r="C302" s="268" t="s">
        <v>460</v>
      </c>
      <c r="D302" s="155" t="s">
        <v>42</v>
      </c>
      <c r="E302" s="288">
        <v>3</v>
      </c>
      <c r="F302" s="2">
        <v>0</v>
      </c>
      <c r="G302" s="157">
        <f t="shared" ref="G302" si="18">F302*E302</f>
        <v>0</v>
      </c>
      <c r="I302" s="295"/>
    </row>
    <row r="303" spans="3:9" ht="12" customHeight="1" x14ac:dyDescent="0.2">
      <c r="C303" s="268" t="s">
        <v>357</v>
      </c>
      <c r="D303" s="155" t="s">
        <v>42</v>
      </c>
      <c r="E303" s="288">
        <v>4</v>
      </c>
      <c r="F303" s="2">
        <v>0</v>
      </c>
      <c r="G303" s="157">
        <f t="shared" si="17"/>
        <v>0</v>
      </c>
      <c r="I303" s="295"/>
    </row>
    <row r="304" spans="3:9" ht="12" customHeight="1" x14ac:dyDescent="0.2">
      <c r="C304" s="268" t="s">
        <v>470</v>
      </c>
      <c r="D304" s="155" t="s">
        <v>42</v>
      </c>
      <c r="E304" s="288">
        <v>3</v>
      </c>
      <c r="F304" s="2">
        <v>0</v>
      </c>
      <c r="G304" s="157">
        <f t="shared" si="17"/>
        <v>0</v>
      </c>
      <c r="I304" s="295"/>
    </row>
    <row r="305" spans="2:9" ht="12" customHeight="1" x14ac:dyDescent="0.2">
      <c r="C305" s="268" t="s">
        <v>383</v>
      </c>
      <c r="D305" s="155" t="s">
        <v>42</v>
      </c>
      <c r="E305" s="288">
        <v>1</v>
      </c>
      <c r="F305" s="2">
        <v>0</v>
      </c>
      <c r="G305" s="157">
        <f t="shared" ref="G305" si="19">F305*E305</f>
        <v>0</v>
      </c>
      <c r="I305" s="295"/>
    </row>
    <row r="306" spans="2:9" ht="12" customHeight="1" x14ac:dyDescent="0.2">
      <c r="C306" s="268" t="s">
        <v>478</v>
      </c>
      <c r="D306" s="155" t="s">
        <v>42</v>
      </c>
      <c r="E306" s="288">
        <v>1</v>
      </c>
      <c r="F306" s="2">
        <v>0</v>
      </c>
      <c r="G306" s="157">
        <f t="shared" ref="G306" si="20">F306*E306</f>
        <v>0</v>
      </c>
      <c r="I306" s="295"/>
    </row>
    <row r="307" spans="2:9" ht="12" customHeight="1" x14ac:dyDescent="0.2">
      <c r="C307" s="268" t="s">
        <v>386</v>
      </c>
      <c r="D307" s="155" t="s">
        <v>42</v>
      </c>
      <c r="E307" s="288">
        <v>2</v>
      </c>
      <c r="F307" s="2">
        <v>0</v>
      </c>
      <c r="G307" s="157">
        <f t="shared" ref="G307" si="21">F307*E307</f>
        <v>0</v>
      </c>
      <c r="I307" s="295"/>
    </row>
    <row r="308" spans="2:9" ht="12" customHeight="1" x14ac:dyDescent="0.2">
      <c r="C308" s="268" t="s">
        <v>64</v>
      </c>
      <c r="D308" s="155" t="s">
        <v>42</v>
      </c>
      <c r="E308" s="288">
        <v>20</v>
      </c>
      <c r="F308" s="2">
        <v>0</v>
      </c>
      <c r="G308" s="157">
        <f t="shared" ref="G308:G309" si="22">F308*E308</f>
        <v>0</v>
      </c>
      <c r="I308" s="295"/>
    </row>
    <row r="309" spans="2:9" ht="12" customHeight="1" x14ac:dyDescent="0.2">
      <c r="C309" s="268" t="s">
        <v>381</v>
      </c>
      <c r="D309" s="155" t="s">
        <v>42</v>
      </c>
      <c r="E309" s="288">
        <v>5</v>
      </c>
      <c r="F309" s="2">
        <v>0</v>
      </c>
      <c r="G309" s="157">
        <f t="shared" si="22"/>
        <v>0</v>
      </c>
      <c r="I309" s="295"/>
    </row>
    <row r="310" spans="2:9" ht="12" customHeight="1" x14ac:dyDescent="0.2">
      <c r="C310" s="268" t="s">
        <v>467</v>
      </c>
      <c r="D310" s="155" t="s">
        <v>42</v>
      </c>
      <c r="E310" s="288">
        <v>2</v>
      </c>
      <c r="F310" s="2">
        <v>0</v>
      </c>
      <c r="G310" s="157">
        <f t="shared" ref="G310" si="23">F310*E310</f>
        <v>0</v>
      </c>
      <c r="I310" s="295"/>
    </row>
    <row r="311" spans="2:9" ht="12" customHeight="1" x14ac:dyDescent="0.2">
      <c r="C311" s="268" t="s">
        <v>495</v>
      </c>
      <c r="D311" s="155" t="s">
        <v>42</v>
      </c>
      <c r="E311" s="288">
        <v>1</v>
      </c>
      <c r="F311" s="2">
        <v>0</v>
      </c>
      <c r="G311" s="157">
        <f t="shared" ref="G311" si="24">F311*E311</f>
        <v>0</v>
      </c>
      <c r="I311" s="295"/>
    </row>
    <row r="312" spans="2:9" ht="12" customHeight="1" x14ac:dyDescent="0.2">
      <c r="C312" s="268" t="s">
        <v>484</v>
      </c>
      <c r="D312" s="155" t="s">
        <v>42</v>
      </c>
      <c r="E312" s="288">
        <v>1</v>
      </c>
      <c r="F312" s="2">
        <v>0</v>
      </c>
      <c r="G312" s="157">
        <f t="shared" ref="G312" si="25">F312*E312</f>
        <v>0</v>
      </c>
      <c r="I312" s="295"/>
    </row>
    <row r="313" spans="2:9" ht="12" customHeight="1" x14ac:dyDescent="0.2">
      <c r="C313" s="268" t="s">
        <v>483</v>
      </c>
      <c r="D313" s="155" t="s">
        <v>42</v>
      </c>
      <c r="E313" s="288">
        <v>1</v>
      </c>
      <c r="F313" s="2">
        <v>0</v>
      </c>
      <c r="G313" s="157">
        <f t="shared" ref="G313" si="26">F313*E313</f>
        <v>0</v>
      </c>
      <c r="I313" s="295"/>
    </row>
    <row r="314" spans="2:9" ht="12" customHeight="1" x14ac:dyDescent="0.2">
      <c r="C314" s="268" t="s">
        <v>389</v>
      </c>
      <c r="D314" s="155" t="s">
        <v>42</v>
      </c>
      <c r="E314" s="288">
        <v>3</v>
      </c>
      <c r="F314" s="2">
        <v>0</v>
      </c>
      <c r="G314" s="157">
        <f t="shared" ref="G314" si="27">F314*E314</f>
        <v>0</v>
      </c>
      <c r="I314" s="295"/>
    </row>
    <row r="315" spans="2:9" ht="12" customHeight="1" x14ac:dyDescent="0.2">
      <c r="C315" s="268" t="s">
        <v>463</v>
      </c>
      <c r="D315" s="155" t="s">
        <v>42</v>
      </c>
      <c r="E315" s="288">
        <v>1</v>
      </c>
      <c r="F315" s="2">
        <v>0</v>
      </c>
      <c r="G315" s="157">
        <f t="shared" ref="G315" si="28">F315*E315</f>
        <v>0</v>
      </c>
      <c r="I315" s="295"/>
    </row>
    <row r="316" spans="2:9" ht="12" customHeight="1" x14ac:dyDescent="0.2">
      <c r="C316" s="268" t="s">
        <v>344</v>
      </c>
      <c r="D316" s="155" t="s">
        <v>42</v>
      </c>
      <c r="E316" s="288">
        <v>1</v>
      </c>
      <c r="F316" s="2">
        <v>0</v>
      </c>
      <c r="G316" s="157">
        <f t="shared" si="17"/>
        <v>0</v>
      </c>
      <c r="I316" s="295"/>
    </row>
    <row r="317" spans="2:9" ht="12" customHeight="1" x14ac:dyDescent="0.2">
      <c r="C317" s="268" t="s">
        <v>387</v>
      </c>
      <c r="D317" s="155" t="s">
        <v>42</v>
      </c>
      <c r="E317" s="288">
        <v>3</v>
      </c>
      <c r="F317" s="2">
        <v>0</v>
      </c>
      <c r="G317" s="157">
        <f t="shared" ref="G317" si="29">F317*E317</f>
        <v>0</v>
      </c>
      <c r="I317" s="295"/>
    </row>
    <row r="318" spans="2:9" ht="12" customHeight="1" x14ac:dyDescent="0.2">
      <c r="C318" s="268" t="s">
        <v>244</v>
      </c>
      <c r="E318" s="288"/>
      <c r="F318" s="32"/>
      <c r="G318" s="157"/>
      <c r="I318" s="295"/>
    </row>
    <row r="319" spans="2:9" ht="6" customHeight="1" x14ac:dyDescent="0.2">
      <c r="E319" s="288"/>
      <c r="I319" s="295"/>
    </row>
    <row r="320" spans="2:9" x14ac:dyDescent="0.2">
      <c r="B320" s="155" t="s">
        <v>65</v>
      </c>
      <c r="C320" s="149" t="s">
        <v>238</v>
      </c>
      <c r="D320" s="159"/>
      <c r="E320" s="288"/>
      <c r="F320" s="32"/>
      <c r="G320" s="252"/>
      <c r="I320" s="295"/>
    </row>
    <row r="321" spans="2:9" ht="12.6" customHeight="1" x14ac:dyDescent="0.2">
      <c r="C321" s="268" t="s">
        <v>66</v>
      </c>
      <c r="D321" s="155" t="s">
        <v>42</v>
      </c>
      <c r="E321" s="288">
        <v>3</v>
      </c>
      <c r="F321" s="2">
        <v>0</v>
      </c>
      <c r="G321" s="157">
        <f t="shared" ref="G321:G332" si="30">F321*E321</f>
        <v>0</v>
      </c>
      <c r="I321" s="295"/>
    </row>
    <row r="322" spans="2:9" ht="12.6" customHeight="1" x14ac:dyDescent="0.2">
      <c r="C322" s="268" t="s">
        <v>375</v>
      </c>
      <c r="D322" s="155" t="s">
        <v>42</v>
      </c>
      <c r="E322" s="288">
        <v>19</v>
      </c>
      <c r="F322" s="2">
        <v>0</v>
      </c>
      <c r="G322" s="157">
        <f t="shared" si="30"/>
        <v>0</v>
      </c>
      <c r="I322" s="295"/>
    </row>
    <row r="323" spans="2:9" ht="12.6" customHeight="1" x14ac:dyDescent="0.2">
      <c r="C323" s="268" t="s">
        <v>462</v>
      </c>
      <c r="D323" s="155" t="s">
        <v>42</v>
      </c>
      <c r="E323" s="288">
        <v>4</v>
      </c>
      <c r="F323" s="2">
        <v>0</v>
      </c>
      <c r="G323" s="157">
        <f t="shared" ref="G323" si="31">F323*E323</f>
        <v>0</v>
      </c>
      <c r="I323" s="295"/>
    </row>
    <row r="324" spans="2:9" ht="12.6" customHeight="1" x14ac:dyDescent="0.2">
      <c r="C324" s="268" t="s">
        <v>380</v>
      </c>
      <c r="D324" s="155" t="s">
        <v>42</v>
      </c>
      <c r="E324" s="288">
        <v>14</v>
      </c>
      <c r="F324" s="2">
        <v>0</v>
      </c>
      <c r="G324" s="157">
        <f t="shared" si="30"/>
        <v>0</v>
      </c>
      <c r="I324" s="295"/>
    </row>
    <row r="325" spans="2:9" ht="12.6" customHeight="1" x14ac:dyDescent="0.2">
      <c r="C325" s="268" t="s">
        <v>477</v>
      </c>
      <c r="D325" s="155" t="s">
        <v>42</v>
      </c>
      <c r="E325" s="288">
        <v>2</v>
      </c>
      <c r="F325" s="2">
        <v>0</v>
      </c>
      <c r="G325" s="157">
        <f t="shared" ref="G325" si="32">F325*E325</f>
        <v>0</v>
      </c>
      <c r="I325" s="295"/>
    </row>
    <row r="326" spans="2:9" ht="12.6" customHeight="1" x14ac:dyDescent="0.2">
      <c r="C326" s="268" t="s">
        <v>466</v>
      </c>
      <c r="D326" s="155" t="s">
        <v>42</v>
      </c>
      <c r="E326" s="288">
        <v>2</v>
      </c>
      <c r="F326" s="2">
        <v>0</v>
      </c>
      <c r="G326" s="157">
        <f t="shared" ref="G326" si="33">F326*E326</f>
        <v>0</v>
      </c>
      <c r="I326" s="295"/>
    </row>
    <row r="327" spans="2:9" ht="12.6" customHeight="1" x14ac:dyDescent="0.2">
      <c r="C327" s="268" t="s">
        <v>464</v>
      </c>
      <c r="D327" s="155" t="s">
        <v>42</v>
      </c>
      <c r="E327" s="288">
        <v>1</v>
      </c>
      <c r="F327" s="2">
        <v>0</v>
      </c>
      <c r="G327" s="157">
        <f t="shared" ref="G327" si="34">F327*E327</f>
        <v>0</v>
      </c>
      <c r="I327" s="295"/>
    </row>
    <row r="328" spans="2:9" ht="12.6" customHeight="1" x14ac:dyDescent="0.2">
      <c r="C328" s="268" t="s">
        <v>320</v>
      </c>
      <c r="D328" s="155" t="s">
        <v>42</v>
      </c>
      <c r="E328" s="288">
        <v>1</v>
      </c>
      <c r="F328" s="2">
        <v>0</v>
      </c>
      <c r="G328" s="157">
        <f t="shared" si="30"/>
        <v>0</v>
      </c>
      <c r="I328" s="295"/>
    </row>
    <row r="329" spans="2:9" ht="12.6" customHeight="1" x14ac:dyDescent="0.2">
      <c r="C329" s="268" t="s">
        <v>376</v>
      </c>
      <c r="D329" s="155" t="s">
        <v>42</v>
      </c>
      <c r="E329" s="288">
        <v>3</v>
      </c>
      <c r="F329" s="2">
        <v>0</v>
      </c>
      <c r="G329" s="157">
        <f t="shared" ref="G329:G330" si="35">F329*E329</f>
        <v>0</v>
      </c>
      <c r="I329" s="295"/>
    </row>
    <row r="330" spans="2:9" ht="12.6" customHeight="1" x14ac:dyDescent="0.2">
      <c r="C330" s="268" t="s">
        <v>476</v>
      </c>
      <c r="D330" s="155" t="s">
        <v>42</v>
      </c>
      <c r="E330" s="288">
        <v>3</v>
      </c>
      <c r="F330" s="2">
        <v>0</v>
      </c>
      <c r="G330" s="157">
        <f t="shared" si="35"/>
        <v>0</v>
      </c>
      <c r="I330" s="295"/>
    </row>
    <row r="331" spans="2:9" ht="12.6" customHeight="1" x14ac:dyDescent="0.2">
      <c r="C331" s="268" t="s">
        <v>475</v>
      </c>
      <c r="D331" s="155" t="s">
        <v>42</v>
      </c>
      <c r="E331" s="288">
        <v>8</v>
      </c>
      <c r="F331" s="2">
        <v>0</v>
      </c>
      <c r="G331" s="157">
        <f t="shared" ref="G331" si="36">F331*E331</f>
        <v>0</v>
      </c>
      <c r="I331" s="295"/>
    </row>
    <row r="332" spans="2:9" ht="12.6" customHeight="1" x14ac:dyDescent="0.2">
      <c r="C332" s="268" t="s">
        <v>468</v>
      </c>
      <c r="D332" s="155" t="s">
        <v>42</v>
      </c>
      <c r="E332" s="288">
        <v>1</v>
      </c>
      <c r="F332" s="2">
        <v>0</v>
      </c>
      <c r="G332" s="157">
        <f t="shared" si="30"/>
        <v>0</v>
      </c>
      <c r="I332" s="295"/>
    </row>
    <row r="333" spans="2:9" ht="6" customHeight="1" x14ac:dyDescent="0.2">
      <c r="E333" s="288"/>
      <c r="F333" s="32"/>
    </row>
    <row r="334" spans="2:9" ht="42" customHeight="1" x14ac:dyDescent="0.2">
      <c r="B334" s="155" t="s">
        <v>67</v>
      </c>
      <c r="C334" s="159" t="s">
        <v>68</v>
      </c>
      <c r="D334" s="259"/>
      <c r="E334" s="288"/>
      <c r="F334" s="32"/>
      <c r="G334" s="252"/>
      <c r="I334" s="295"/>
    </row>
    <row r="335" spans="2:9" x14ac:dyDescent="0.2">
      <c r="C335" s="268" t="s">
        <v>404</v>
      </c>
      <c r="D335" s="155" t="s">
        <v>42</v>
      </c>
      <c r="E335" s="288">
        <v>6</v>
      </c>
      <c r="F335" s="2">
        <v>0</v>
      </c>
      <c r="G335" s="157">
        <f t="shared" ref="G335:G341" si="37">F335*E335</f>
        <v>0</v>
      </c>
      <c r="I335" s="295"/>
    </row>
    <row r="336" spans="2:9" x14ac:dyDescent="0.2">
      <c r="C336" s="268" t="s">
        <v>442</v>
      </c>
      <c r="D336" s="155" t="s">
        <v>42</v>
      </c>
      <c r="E336" s="288">
        <v>1</v>
      </c>
      <c r="F336" s="2">
        <v>0</v>
      </c>
      <c r="G336" s="157">
        <f t="shared" si="37"/>
        <v>0</v>
      </c>
      <c r="I336" s="295"/>
    </row>
    <row r="337" spans="2:10" x14ac:dyDescent="0.2">
      <c r="C337" s="268" t="s">
        <v>373</v>
      </c>
      <c r="D337" s="155" t="s">
        <v>42</v>
      </c>
      <c r="E337" s="288">
        <v>1</v>
      </c>
      <c r="F337" s="2">
        <v>0</v>
      </c>
      <c r="G337" s="157">
        <f t="shared" si="37"/>
        <v>0</v>
      </c>
      <c r="I337" s="295"/>
    </row>
    <row r="338" spans="2:10" x14ac:dyDescent="0.2">
      <c r="C338" s="268" t="s">
        <v>388</v>
      </c>
      <c r="D338" s="155" t="s">
        <v>42</v>
      </c>
      <c r="E338" s="288">
        <v>5</v>
      </c>
      <c r="F338" s="2">
        <v>0</v>
      </c>
      <c r="G338" s="157">
        <f t="shared" ref="G338:G339" si="38">F338*E338</f>
        <v>0</v>
      </c>
      <c r="I338" s="295"/>
    </row>
    <row r="339" spans="2:10" x14ac:dyDescent="0.2">
      <c r="C339" s="268" t="s">
        <v>378</v>
      </c>
      <c r="D339" s="155" t="s">
        <v>42</v>
      </c>
      <c r="E339" s="288">
        <v>5</v>
      </c>
      <c r="F339" s="2">
        <v>0</v>
      </c>
      <c r="G339" s="157">
        <f t="shared" si="38"/>
        <v>0</v>
      </c>
      <c r="I339" s="295"/>
    </row>
    <row r="340" spans="2:10" x14ac:dyDescent="0.2">
      <c r="C340" s="268" t="s">
        <v>485</v>
      </c>
      <c r="D340" s="155" t="s">
        <v>42</v>
      </c>
      <c r="E340" s="288">
        <v>2</v>
      </c>
      <c r="F340" s="2">
        <v>0</v>
      </c>
      <c r="G340" s="157">
        <f t="shared" si="37"/>
        <v>0</v>
      </c>
      <c r="I340" s="295"/>
    </row>
    <row r="341" spans="2:10" x14ac:dyDescent="0.2">
      <c r="C341" s="268" t="s">
        <v>459</v>
      </c>
      <c r="D341" s="155" t="s">
        <v>42</v>
      </c>
      <c r="E341" s="288">
        <v>2</v>
      </c>
      <c r="F341" s="2">
        <v>0</v>
      </c>
      <c r="G341" s="157">
        <f t="shared" si="37"/>
        <v>0</v>
      </c>
      <c r="I341" s="295"/>
    </row>
    <row r="342" spans="2:10" ht="6" customHeight="1" x14ac:dyDescent="0.2">
      <c r="E342" s="288"/>
      <c r="F342" s="32"/>
      <c r="J342" s="295"/>
    </row>
    <row r="343" spans="2:10" ht="51" x14ac:dyDescent="0.2">
      <c r="B343" s="155" t="s">
        <v>69</v>
      </c>
      <c r="C343" s="159" t="s">
        <v>233</v>
      </c>
      <c r="D343" s="159"/>
      <c r="E343" s="288"/>
      <c r="F343" s="32"/>
      <c r="G343" s="252"/>
      <c r="I343" s="295"/>
    </row>
    <row r="344" spans="2:10" ht="15.75" x14ac:dyDescent="0.2">
      <c r="C344" s="268" t="s">
        <v>260</v>
      </c>
      <c r="D344" s="297"/>
      <c r="E344" s="298"/>
      <c r="F344" s="32"/>
      <c r="G344" s="252"/>
      <c r="I344" s="295"/>
    </row>
    <row r="345" spans="2:10" x14ac:dyDescent="0.2">
      <c r="C345" s="268" t="s">
        <v>479</v>
      </c>
      <c r="D345" s="155" t="s">
        <v>42</v>
      </c>
      <c r="E345" s="299">
        <v>1</v>
      </c>
      <c r="F345" s="2">
        <v>0</v>
      </c>
      <c r="G345" s="157">
        <f>F345*E345</f>
        <v>0</v>
      </c>
      <c r="I345" s="295"/>
    </row>
    <row r="346" spans="2:10" x14ac:dyDescent="0.2">
      <c r="C346" s="268" t="s">
        <v>58</v>
      </c>
      <c r="D346" s="155" t="s">
        <v>42</v>
      </c>
      <c r="E346" s="299">
        <v>4</v>
      </c>
      <c r="F346" s="2">
        <v>0</v>
      </c>
      <c r="G346" s="157">
        <f>F346*E346</f>
        <v>0</v>
      </c>
      <c r="I346" s="295"/>
    </row>
    <row r="347" spans="2:10" x14ac:dyDescent="0.2">
      <c r="C347" s="268" t="s">
        <v>61</v>
      </c>
      <c r="D347" s="155" t="s">
        <v>42</v>
      </c>
      <c r="E347" s="299">
        <v>1</v>
      </c>
      <c r="F347" s="2">
        <v>0</v>
      </c>
      <c r="G347" s="157">
        <f>F347*E347</f>
        <v>0</v>
      </c>
      <c r="I347" s="295"/>
    </row>
    <row r="348" spans="2:10" ht="15.75" x14ac:dyDescent="0.2">
      <c r="C348" s="268" t="s">
        <v>379</v>
      </c>
      <c r="D348" s="297"/>
      <c r="E348" s="298"/>
      <c r="F348" s="32"/>
      <c r="G348" s="252"/>
      <c r="I348" s="295"/>
    </row>
    <row r="349" spans="2:10" x14ac:dyDescent="0.2">
      <c r="C349" s="268" t="s">
        <v>58</v>
      </c>
      <c r="D349" s="155" t="s">
        <v>42</v>
      </c>
      <c r="E349" s="299">
        <v>17</v>
      </c>
      <c r="F349" s="2">
        <v>0</v>
      </c>
      <c r="G349" s="157">
        <f>F349*E349</f>
        <v>0</v>
      </c>
      <c r="I349" s="295"/>
    </row>
    <row r="350" spans="2:10" x14ac:dyDescent="0.2">
      <c r="C350" s="268" t="s">
        <v>61</v>
      </c>
      <c r="D350" s="155" t="s">
        <v>42</v>
      </c>
      <c r="E350" s="299">
        <v>1</v>
      </c>
      <c r="F350" s="2">
        <v>0</v>
      </c>
      <c r="G350" s="157">
        <f>F350*E350</f>
        <v>0</v>
      </c>
      <c r="I350" s="295"/>
    </row>
    <row r="351" spans="2:10" x14ac:dyDescent="0.2">
      <c r="C351" s="268" t="s">
        <v>458</v>
      </c>
      <c r="D351" s="155" t="s">
        <v>42</v>
      </c>
      <c r="E351" s="299">
        <v>1</v>
      </c>
      <c r="F351" s="2">
        <v>0</v>
      </c>
      <c r="G351" s="157">
        <f>F351*E351</f>
        <v>0</v>
      </c>
      <c r="I351" s="295"/>
    </row>
    <row r="352" spans="2:10" ht="6" customHeight="1" x14ac:dyDescent="0.2">
      <c r="E352" s="288"/>
      <c r="I352" s="295"/>
    </row>
    <row r="353" spans="2:10" ht="63.75" x14ac:dyDescent="0.2">
      <c r="B353" s="155" t="s">
        <v>393</v>
      </c>
      <c r="C353" s="233" t="s">
        <v>440</v>
      </c>
      <c r="E353" s="288"/>
      <c r="H353" s="154"/>
      <c r="J353" s="295"/>
    </row>
    <row r="354" spans="2:10" ht="15.75" x14ac:dyDescent="0.2">
      <c r="C354" s="268" t="s">
        <v>486</v>
      </c>
      <c r="E354" s="288"/>
      <c r="F354" s="32"/>
      <c r="G354" s="252"/>
      <c r="J354" s="295"/>
    </row>
    <row r="355" spans="2:10" x14ac:dyDescent="0.2">
      <c r="C355" s="268" t="s">
        <v>392</v>
      </c>
      <c r="D355" s="155" t="s">
        <v>42</v>
      </c>
      <c r="E355" s="288">
        <v>2</v>
      </c>
      <c r="F355" s="2">
        <v>0</v>
      </c>
      <c r="G355" s="157">
        <f>F355*E355</f>
        <v>0</v>
      </c>
      <c r="J355" s="295"/>
    </row>
    <row r="356" spans="2:10" ht="6" customHeight="1" x14ac:dyDescent="0.2">
      <c r="E356" s="288"/>
      <c r="I356" s="295"/>
    </row>
    <row r="357" spans="2:10" ht="63.75" x14ac:dyDescent="0.2">
      <c r="B357" s="155" t="s">
        <v>496</v>
      </c>
      <c r="C357" s="233" t="s">
        <v>497</v>
      </c>
      <c r="E357" s="288"/>
      <c r="H357" s="154"/>
      <c r="J357" s="295"/>
    </row>
    <row r="358" spans="2:10" ht="15.75" x14ac:dyDescent="0.2">
      <c r="C358" s="268" t="s">
        <v>394</v>
      </c>
      <c r="E358" s="288"/>
      <c r="F358" s="32"/>
      <c r="G358" s="252"/>
      <c r="J358" s="295"/>
    </row>
    <row r="359" spans="2:10" x14ac:dyDescent="0.2">
      <c r="C359" s="268" t="s">
        <v>392</v>
      </c>
      <c r="D359" s="155" t="s">
        <v>42</v>
      </c>
      <c r="E359" s="288">
        <v>1</v>
      </c>
      <c r="F359" s="2">
        <v>0</v>
      </c>
      <c r="G359" s="157">
        <f>F359*E359</f>
        <v>0</v>
      </c>
      <c r="J359" s="295"/>
    </row>
    <row r="360" spans="2:10" ht="6" customHeight="1" x14ac:dyDescent="0.2">
      <c r="E360" s="288"/>
      <c r="J360" s="295"/>
    </row>
    <row r="361" spans="2:10" ht="54.75" customHeight="1" x14ac:dyDescent="0.2">
      <c r="B361" s="155" t="s">
        <v>350</v>
      </c>
      <c r="C361" s="233" t="s">
        <v>349</v>
      </c>
      <c r="E361" s="288"/>
      <c r="H361" s="154"/>
      <c r="J361" s="295"/>
    </row>
    <row r="362" spans="2:10" ht="15.75" x14ac:dyDescent="0.2">
      <c r="C362" s="268" t="s">
        <v>245</v>
      </c>
      <c r="E362" s="288"/>
      <c r="F362" s="32"/>
      <c r="G362" s="252"/>
      <c r="H362" s="154"/>
      <c r="J362" s="295"/>
    </row>
    <row r="363" spans="2:10" x14ac:dyDescent="0.2">
      <c r="C363" s="268" t="s">
        <v>58</v>
      </c>
      <c r="D363" s="155" t="s">
        <v>42</v>
      </c>
      <c r="E363" s="299">
        <v>2</v>
      </c>
      <c r="F363" s="2">
        <v>0</v>
      </c>
      <c r="G363" s="157">
        <f>F363*E363</f>
        <v>0</v>
      </c>
      <c r="H363" s="154"/>
      <c r="J363" s="295"/>
    </row>
    <row r="364" spans="2:10" ht="6" customHeight="1" x14ac:dyDescent="0.2">
      <c r="E364" s="299"/>
      <c r="H364" s="154"/>
      <c r="J364" s="295"/>
    </row>
    <row r="365" spans="2:10" ht="76.5" x14ac:dyDescent="0.2">
      <c r="B365" s="155" t="s">
        <v>347</v>
      </c>
      <c r="C365" s="159" t="s">
        <v>346</v>
      </c>
      <c r="D365" s="159"/>
      <c r="E365" s="299"/>
      <c r="F365" s="52"/>
      <c r="G365" s="300"/>
      <c r="I365" s="295"/>
    </row>
    <row r="366" spans="2:10" ht="15.75" x14ac:dyDescent="0.2">
      <c r="C366" s="268" t="s">
        <v>245</v>
      </c>
      <c r="E366" s="299"/>
      <c r="F366" s="52"/>
      <c r="G366" s="300"/>
      <c r="I366" s="295"/>
    </row>
    <row r="367" spans="2:10" x14ac:dyDescent="0.2">
      <c r="C367" s="268" t="s">
        <v>58</v>
      </c>
      <c r="D367" s="155" t="s">
        <v>42</v>
      </c>
      <c r="E367" s="299">
        <v>6</v>
      </c>
      <c r="F367" s="2">
        <v>0</v>
      </c>
      <c r="G367" s="157">
        <f>F367*E367</f>
        <v>0</v>
      </c>
      <c r="I367" s="295"/>
    </row>
    <row r="368" spans="2:10" ht="3.75" customHeight="1" x14ac:dyDescent="0.2">
      <c r="E368" s="299"/>
      <c r="F368" s="50"/>
      <c r="G368" s="185"/>
      <c r="I368" s="295"/>
    </row>
    <row r="369" spans="2:10" ht="15" x14ac:dyDescent="0.2">
      <c r="B369" s="82" t="s">
        <v>505</v>
      </c>
      <c r="C369" s="159" t="s">
        <v>503</v>
      </c>
      <c r="D369" s="159"/>
      <c r="E369" s="299"/>
      <c r="F369" s="52"/>
      <c r="G369" s="300"/>
      <c r="I369" s="295"/>
    </row>
    <row r="370" spans="2:10" x14ac:dyDescent="0.2">
      <c r="C370" s="81" t="s">
        <v>504</v>
      </c>
      <c r="E370" s="299"/>
      <c r="F370" s="52"/>
      <c r="G370" s="300"/>
      <c r="I370" s="295"/>
    </row>
    <row r="371" spans="2:10" x14ac:dyDescent="0.2">
      <c r="C371" s="268" t="s">
        <v>58</v>
      </c>
      <c r="D371" s="155" t="s">
        <v>42</v>
      </c>
      <c r="E371" s="299">
        <v>8</v>
      </c>
      <c r="F371" s="2">
        <v>0</v>
      </c>
      <c r="G371" s="157">
        <f>F371*E371</f>
        <v>0</v>
      </c>
      <c r="I371" s="295"/>
    </row>
    <row r="372" spans="2:10" ht="3.75" customHeight="1" x14ac:dyDescent="0.2">
      <c r="E372" s="299"/>
      <c r="F372" s="50"/>
      <c r="G372" s="185"/>
      <c r="I372" s="295"/>
    </row>
    <row r="373" spans="2:10" ht="38.25" x14ac:dyDescent="0.25">
      <c r="B373" s="155" t="s">
        <v>354</v>
      </c>
      <c r="C373" s="159" t="s">
        <v>355</v>
      </c>
      <c r="D373" s="301"/>
      <c r="E373" s="302"/>
      <c r="F373" s="32"/>
      <c r="G373" s="201"/>
      <c r="J373" s="295"/>
    </row>
    <row r="374" spans="2:10" x14ac:dyDescent="0.2">
      <c r="C374" s="233" t="s">
        <v>395</v>
      </c>
      <c r="D374" s="155" t="s">
        <v>42</v>
      </c>
      <c r="E374" s="299">
        <v>1</v>
      </c>
      <c r="F374" s="2">
        <v>0</v>
      </c>
      <c r="G374" s="157">
        <f>F374*E374</f>
        <v>0</v>
      </c>
      <c r="J374" s="295"/>
    </row>
    <row r="375" spans="2:10" x14ac:dyDescent="0.2">
      <c r="C375" s="233" t="s">
        <v>356</v>
      </c>
      <c r="D375" s="155" t="s">
        <v>42</v>
      </c>
      <c r="E375" s="299">
        <v>7</v>
      </c>
      <c r="F375" s="2">
        <v>0</v>
      </c>
      <c r="G375" s="157">
        <f>F375*E375</f>
        <v>0</v>
      </c>
      <c r="J375" s="295"/>
    </row>
    <row r="376" spans="2:10" ht="6" customHeight="1" x14ac:dyDescent="0.2">
      <c r="E376" s="303"/>
      <c r="F376" s="32"/>
      <c r="G376" s="201"/>
    </row>
    <row r="377" spans="2:10" ht="65.25" customHeight="1" x14ac:dyDescent="0.2">
      <c r="B377" s="155" t="s">
        <v>70</v>
      </c>
      <c r="C377" s="159" t="s">
        <v>168</v>
      </c>
      <c r="D377" s="155" t="s">
        <v>42</v>
      </c>
      <c r="E377" s="288">
        <v>20</v>
      </c>
      <c r="F377" s="2">
        <v>0</v>
      </c>
      <c r="G377" s="157">
        <f>F377*E377</f>
        <v>0</v>
      </c>
      <c r="I377" s="295"/>
    </row>
    <row r="378" spans="2:10" ht="6" customHeight="1" x14ac:dyDescent="0.2">
      <c r="E378" s="288"/>
    </row>
    <row r="379" spans="2:10" ht="44.25" customHeight="1" x14ac:dyDescent="0.2">
      <c r="B379" s="155" t="s">
        <v>71</v>
      </c>
      <c r="C379" s="159" t="s">
        <v>166</v>
      </c>
      <c r="D379" s="155" t="s">
        <v>42</v>
      </c>
      <c r="E379" s="288">
        <f>E374+E375+E346+E349+E350+E355*3+E359*4+E345+E351+E347</f>
        <v>43</v>
      </c>
      <c r="F379" s="2">
        <v>0</v>
      </c>
      <c r="G379" s="157">
        <f>F379*E379</f>
        <v>0</v>
      </c>
    </row>
    <row r="380" spans="2:10" ht="3" customHeight="1" x14ac:dyDescent="0.2">
      <c r="C380" s="159"/>
      <c r="E380" s="288"/>
      <c r="G380" s="157"/>
    </row>
    <row r="381" spans="2:10" ht="39" customHeight="1" x14ac:dyDescent="0.2">
      <c r="B381" s="155" t="s">
        <v>72</v>
      </c>
      <c r="C381" s="159" t="s">
        <v>167</v>
      </c>
      <c r="D381" s="155" t="s">
        <v>42</v>
      </c>
      <c r="E381" s="288">
        <f>E367+E363+E371</f>
        <v>16</v>
      </c>
      <c r="F381" s="2">
        <v>0</v>
      </c>
      <c r="G381" s="157">
        <f>F381*E381</f>
        <v>0</v>
      </c>
    </row>
    <row r="382" spans="2:10" ht="6" customHeight="1" x14ac:dyDescent="0.2">
      <c r="C382" s="159"/>
      <c r="G382" s="157"/>
    </row>
    <row r="383" spans="2:10" ht="25.5" x14ac:dyDescent="0.2">
      <c r="B383" s="155" t="s">
        <v>704</v>
      </c>
      <c r="C383" s="159" t="s">
        <v>706</v>
      </c>
      <c r="D383" s="159"/>
      <c r="E383" s="299"/>
      <c r="F383" s="52"/>
      <c r="G383" s="300"/>
      <c r="I383" s="295"/>
    </row>
    <row r="384" spans="2:10" x14ac:dyDescent="0.2">
      <c r="C384" s="268" t="s">
        <v>703</v>
      </c>
      <c r="D384" s="155" t="s">
        <v>42</v>
      </c>
      <c r="E384" s="288">
        <v>4</v>
      </c>
      <c r="F384" s="2">
        <v>0</v>
      </c>
      <c r="G384" s="157">
        <f>F384*E384</f>
        <v>0</v>
      </c>
      <c r="I384" s="295"/>
    </row>
    <row r="385" spans="1:10" ht="6" customHeight="1" x14ac:dyDescent="0.2">
      <c r="E385" s="299"/>
      <c r="H385" s="154"/>
      <c r="J385" s="295"/>
    </row>
    <row r="386" spans="1:10" ht="38.25" x14ac:dyDescent="0.2">
      <c r="B386" s="155" t="s">
        <v>705</v>
      </c>
      <c r="C386" s="159" t="s">
        <v>707</v>
      </c>
      <c r="D386" s="159"/>
      <c r="E386" s="299"/>
      <c r="F386" s="52"/>
      <c r="G386" s="300"/>
      <c r="I386" s="295"/>
    </row>
    <row r="387" spans="1:10" x14ac:dyDescent="0.2">
      <c r="C387" s="268" t="s">
        <v>703</v>
      </c>
      <c r="D387" s="155" t="s">
        <v>42</v>
      </c>
      <c r="E387" s="288">
        <v>2</v>
      </c>
      <c r="F387" s="2">
        <v>0</v>
      </c>
      <c r="G387" s="157">
        <f>F387*E387</f>
        <v>0</v>
      </c>
      <c r="I387" s="295"/>
    </row>
    <row r="388" spans="1:10" ht="6" customHeight="1" x14ac:dyDescent="0.2">
      <c r="E388" s="299"/>
      <c r="H388" s="154"/>
      <c r="J388" s="295"/>
    </row>
    <row r="389" spans="1:10" ht="25.5" x14ac:dyDescent="0.2">
      <c r="B389" s="155" t="s">
        <v>73</v>
      </c>
      <c r="C389" s="159" t="s">
        <v>74</v>
      </c>
      <c r="D389" s="155" t="s">
        <v>59</v>
      </c>
      <c r="E389" s="202">
        <f>E281+E275</f>
        <v>920</v>
      </c>
      <c r="F389" s="2">
        <v>0</v>
      </c>
      <c r="G389" s="157">
        <f>F389*E389</f>
        <v>0</v>
      </c>
    </row>
    <row r="390" spans="1:10" ht="4.5" customHeight="1" x14ac:dyDescent="0.2">
      <c r="C390" s="159"/>
      <c r="G390" s="157"/>
    </row>
    <row r="391" spans="1:10" ht="55.5" customHeight="1" x14ac:dyDescent="0.2">
      <c r="B391" s="155" t="s">
        <v>154</v>
      </c>
      <c r="C391" s="233" t="s">
        <v>205</v>
      </c>
      <c r="D391" s="155" t="s">
        <v>42</v>
      </c>
      <c r="E391" s="202">
        <v>1</v>
      </c>
      <c r="F391" s="2">
        <v>0</v>
      </c>
      <c r="G391" s="157">
        <f>F391*E391</f>
        <v>0</v>
      </c>
    </row>
    <row r="392" spans="1:10" ht="4.5" customHeight="1" x14ac:dyDescent="0.2"/>
    <row r="393" spans="1:10" x14ac:dyDescent="0.2">
      <c r="B393" s="155" t="s">
        <v>75</v>
      </c>
      <c r="C393" s="233" t="s">
        <v>76</v>
      </c>
      <c r="D393" s="155">
        <v>10</v>
      </c>
      <c r="G393" s="152">
        <f>SUM(G265:G392)*(D393/100)</f>
        <v>0</v>
      </c>
    </row>
    <row r="394" spans="1:10" ht="3" customHeight="1" x14ac:dyDescent="0.2">
      <c r="C394" s="268"/>
      <c r="F394" s="32"/>
      <c r="G394" s="252"/>
    </row>
    <row r="395" spans="1:10" s="246" customFormat="1" ht="13.5" thickBot="1" x14ac:dyDescent="0.25">
      <c r="B395" s="223" t="s">
        <v>55</v>
      </c>
      <c r="C395" s="247" t="s">
        <v>611</v>
      </c>
      <c r="D395" s="247"/>
      <c r="E395" s="224"/>
      <c r="F395" s="35"/>
      <c r="G395" s="248">
        <f>SUM(G264:G394)</f>
        <v>0</v>
      </c>
    </row>
    <row r="396" spans="1:10" s="204" customFormat="1" ht="13.5" thickTop="1" x14ac:dyDescent="0.2">
      <c r="B396" s="205"/>
      <c r="C396" s="216"/>
      <c r="D396" s="206"/>
      <c r="E396" s="207"/>
      <c r="F396" s="41"/>
      <c r="G396" s="208"/>
    </row>
    <row r="397" spans="1:10" ht="7.9" customHeight="1" x14ac:dyDescent="0.2"/>
    <row r="398" spans="1:10" s="307" customFormat="1" ht="15.75" x14ac:dyDescent="0.2">
      <c r="A398" s="202"/>
      <c r="B398" s="304" t="s">
        <v>660</v>
      </c>
      <c r="C398" s="148"/>
      <c r="D398" s="146"/>
      <c r="E398" s="305"/>
      <c r="F398" s="40"/>
      <c r="G398" s="306"/>
    </row>
    <row r="399" spans="1:10" x14ac:dyDescent="0.2">
      <c r="B399" s="308" t="s">
        <v>298</v>
      </c>
      <c r="E399" s="245"/>
    </row>
    <row r="400" spans="1:10" s="307" customFormat="1" ht="10.9" customHeight="1" x14ac:dyDescent="0.2">
      <c r="A400" s="202"/>
      <c r="B400" s="304"/>
      <c r="C400" s="148"/>
      <c r="D400" s="146"/>
      <c r="E400" s="305"/>
      <c r="F400" s="40"/>
      <c r="G400" s="306"/>
    </row>
    <row r="401" spans="1:7" s="200" customFormat="1" ht="16.5" x14ac:dyDescent="0.25">
      <c r="A401" s="217"/>
      <c r="B401" s="125" t="s">
        <v>78</v>
      </c>
      <c r="C401" s="126" t="s">
        <v>294</v>
      </c>
      <c r="D401" s="125"/>
      <c r="E401" s="219"/>
      <c r="F401" s="42"/>
      <c r="G401" s="128"/>
    </row>
    <row r="402" spans="1:7" ht="6" customHeight="1" x14ac:dyDescent="0.2">
      <c r="A402" s="204"/>
      <c r="B402" s="205"/>
      <c r="C402" s="216"/>
      <c r="D402" s="205"/>
      <c r="E402" s="309"/>
      <c r="F402" s="41"/>
      <c r="G402" s="208"/>
    </row>
    <row r="403" spans="1:7" x14ac:dyDescent="0.2">
      <c r="A403" s="204"/>
      <c r="C403" s="240" t="s">
        <v>35</v>
      </c>
      <c r="D403" s="241" t="s">
        <v>36</v>
      </c>
      <c r="E403" s="310" t="s">
        <v>37</v>
      </c>
      <c r="F403" s="34" t="s">
        <v>38</v>
      </c>
      <c r="G403" s="243" t="s">
        <v>33</v>
      </c>
    </row>
    <row r="404" spans="1:7" ht="6" customHeight="1" x14ac:dyDescent="0.2">
      <c r="A404" s="204"/>
      <c r="E404" s="245"/>
    </row>
    <row r="405" spans="1:7" ht="25.5" x14ac:dyDescent="0.2">
      <c r="A405" s="204"/>
      <c r="B405" s="155" t="s">
        <v>80</v>
      </c>
      <c r="C405" s="311" t="s">
        <v>336</v>
      </c>
      <c r="D405" s="155" t="s">
        <v>40</v>
      </c>
      <c r="E405" s="121">
        <v>1</v>
      </c>
      <c r="F405" s="2">
        <v>0</v>
      </c>
      <c r="G405" s="157">
        <f>F405*E405</f>
        <v>0</v>
      </c>
    </row>
    <row r="406" spans="1:7" ht="6" customHeight="1" x14ac:dyDescent="0.2">
      <c r="A406" s="204"/>
      <c r="C406" s="201"/>
      <c r="E406" s="245"/>
    </row>
    <row r="407" spans="1:7" ht="63.75" x14ac:dyDescent="0.2">
      <c r="A407" s="204"/>
      <c r="B407" s="155" t="s">
        <v>93</v>
      </c>
      <c r="C407" s="233" t="s">
        <v>333</v>
      </c>
      <c r="D407" s="155" t="s">
        <v>87</v>
      </c>
      <c r="E407" s="245">
        <v>60</v>
      </c>
      <c r="F407" s="2">
        <v>0</v>
      </c>
      <c r="G407" s="157">
        <f>F407*E407</f>
        <v>0</v>
      </c>
    </row>
    <row r="408" spans="1:7" ht="6" customHeight="1" x14ac:dyDescent="0.2">
      <c r="A408" s="204"/>
      <c r="E408" s="245"/>
    </row>
    <row r="409" spans="1:7" x14ac:dyDescent="0.2">
      <c r="A409" s="204"/>
      <c r="B409" s="155" t="s">
        <v>113</v>
      </c>
      <c r="C409" s="233" t="s">
        <v>334</v>
      </c>
      <c r="D409" s="155">
        <v>10</v>
      </c>
      <c r="E409" s="245"/>
      <c r="G409" s="152">
        <f>SUM(G404:G408)*(D409/100)</f>
        <v>0</v>
      </c>
    </row>
    <row r="410" spans="1:7" ht="6" customHeight="1" x14ac:dyDescent="0.2">
      <c r="A410" s="204"/>
      <c r="E410" s="245"/>
    </row>
    <row r="411" spans="1:7" s="314" customFormat="1" ht="13.5" thickBot="1" x14ac:dyDescent="0.25">
      <c r="A411" s="312"/>
      <c r="B411" s="223" t="s">
        <v>78</v>
      </c>
      <c r="C411" s="247" t="s">
        <v>335</v>
      </c>
      <c r="D411" s="223"/>
      <c r="E411" s="313"/>
      <c r="F411" s="35"/>
      <c r="G411" s="248">
        <f>SUM(G404:G409)</f>
        <v>0</v>
      </c>
    </row>
    <row r="412" spans="1:7" ht="13.5" thickTop="1" x14ac:dyDescent="0.2">
      <c r="A412" s="204"/>
      <c r="B412" s="205"/>
      <c r="C412" s="216"/>
      <c r="D412" s="205"/>
      <c r="E412" s="309"/>
      <c r="F412" s="41"/>
      <c r="G412" s="208"/>
    </row>
    <row r="413" spans="1:7" s="200" customFormat="1" ht="16.5" x14ac:dyDescent="0.25">
      <c r="A413" s="217"/>
      <c r="B413" s="125" t="s">
        <v>115</v>
      </c>
      <c r="C413" s="218" t="s">
        <v>295</v>
      </c>
      <c r="D413" s="125"/>
      <c r="E413" s="219"/>
      <c r="F413" s="42"/>
      <c r="G413" s="128"/>
    </row>
    <row r="414" spans="1:7" ht="6" customHeight="1" x14ac:dyDescent="0.2">
      <c r="A414" s="204"/>
      <c r="B414" s="205"/>
      <c r="C414" s="216"/>
      <c r="D414" s="205"/>
      <c r="E414" s="309"/>
      <c r="F414" s="41"/>
      <c r="G414" s="208"/>
    </row>
    <row r="415" spans="1:7" ht="45.6" customHeight="1" x14ac:dyDescent="0.2">
      <c r="B415" s="155" t="s">
        <v>337</v>
      </c>
      <c r="C415" s="159" t="s">
        <v>744</v>
      </c>
      <c r="D415" s="155" t="s">
        <v>40</v>
      </c>
      <c r="E415" s="245">
        <v>1</v>
      </c>
      <c r="F415" s="2">
        <v>0</v>
      </c>
      <c r="G415" s="157">
        <f>F415*E415</f>
        <v>0</v>
      </c>
    </row>
    <row r="416" spans="1:7" ht="6" customHeight="1" x14ac:dyDescent="0.2">
      <c r="C416" s="201"/>
      <c r="E416" s="245"/>
    </row>
    <row r="417" spans="1:7" ht="38.25" x14ac:dyDescent="0.2">
      <c r="B417" s="155" t="s">
        <v>338</v>
      </c>
      <c r="C417" s="233" t="s">
        <v>401</v>
      </c>
      <c r="D417" s="203"/>
      <c r="E417" s="203"/>
      <c r="F417" s="52"/>
      <c r="G417" s="203"/>
    </row>
    <row r="418" spans="1:7" x14ac:dyDescent="0.2">
      <c r="C418" s="253" t="s">
        <v>657</v>
      </c>
      <c r="D418" s="155" t="s">
        <v>42</v>
      </c>
      <c r="E418" s="245">
        <v>6</v>
      </c>
      <c r="F418" s="2">
        <v>0</v>
      </c>
      <c r="G418" s="157">
        <f>F418*E418</f>
        <v>0</v>
      </c>
    </row>
    <row r="419" spans="1:7" x14ac:dyDescent="0.2">
      <c r="C419" s="253" t="s">
        <v>656</v>
      </c>
      <c r="D419" s="155" t="s">
        <v>42</v>
      </c>
      <c r="E419" s="245">
        <v>2</v>
      </c>
      <c r="F419" s="2">
        <v>0</v>
      </c>
      <c r="G419" s="157">
        <f>F419*E419</f>
        <v>0</v>
      </c>
    </row>
    <row r="420" spans="1:7" x14ac:dyDescent="0.2">
      <c r="C420" s="253" t="s">
        <v>658</v>
      </c>
      <c r="D420" s="155" t="s">
        <v>42</v>
      </c>
      <c r="E420" s="245">
        <v>2</v>
      </c>
      <c r="F420" s="2">
        <v>0</v>
      </c>
      <c r="G420" s="157">
        <f>F420*E420</f>
        <v>0</v>
      </c>
    </row>
    <row r="421" spans="1:7" ht="6" customHeight="1" x14ac:dyDescent="0.2">
      <c r="E421" s="245"/>
      <c r="F421" s="52"/>
      <c r="G421" s="157"/>
    </row>
    <row r="422" spans="1:7" ht="38.25" x14ac:dyDescent="0.2">
      <c r="B422" s="149" t="s">
        <v>339</v>
      </c>
      <c r="C422" s="233" t="s">
        <v>747</v>
      </c>
      <c r="D422" s="155" t="s">
        <v>42</v>
      </c>
      <c r="E422" s="245">
        <v>1</v>
      </c>
      <c r="F422" s="2">
        <v>0</v>
      </c>
      <c r="G422" s="157">
        <f>F422*E422</f>
        <v>0</v>
      </c>
    </row>
    <row r="423" spans="1:7" ht="6" customHeight="1" x14ac:dyDescent="0.2">
      <c r="E423" s="245"/>
    </row>
    <row r="424" spans="1:7" x14ac:dyDescent="0.2">
      <c r="B424" s="155" t="s">
        <v>139</v>
      </c>
      <c r="C424" s="233" t="s">
        <v>334</v>
      </c>
      <c r="D424" s="155">
        <v>10</v>
      </c>
      <c r="E424" s="245"/>
      <c r="G424" s="152">
        <f>SUM(G414:G422)*(D424/100)</f>
        <v>0</v>
      </c>
    </row>
    <row r="425" spans="1:7" ht="6" customHeight="1" x14ac:dyDescent="0.2">
      <c r="E425" s="245"/>
    </row>
    <row r="426" spans="1:7" ht="13.5" thickBot="1" x14ac:dyDescent="0.25">
      <c r="B426" s="223" t="s">
        <v>115</v>
      </c>
      <c r="C426" s="315" t="s">
        <v>340</v>
      </c>
      <c r="D426" s="247" t="s">
        <v>77</v>
      </c>
      <c r="E426" s="316"/>
      <c r="F426" s="35"/>
      <c r="G426" s="248">
        <f>SUM(G415:G425)</f>
        <v>0</v>
      </c>
    </row>
    <row r="427" spans="1:7" ht="13.5" thickTop="1" x14ac:dyDescent="0.2">
      <c r="A427" s="204"/>
      <c r="B427" s="205"/>
      <c r="C427" s="216"/>
      <c r="D427" s="205"/>
      <c r="E427" s="309"/>
      <c r="F427" s="41"/>
      <c r="G427" s="208"/>
    </row>
    <row r="428" spans="1:7" s="200" customFormat="1" ht="16.5" x14ac:dyDescent="0.25">
      <c r="A428" s="217"/>
      <c r="B428" s="125" t="s">
        <v>55</v>
      </c>
      <c r="C428" s="218" t="s">
        <v>296</v>
      </c>
      <c r="D428" s="125"/>
      <c r="E428" s="219"/>
      <c r="F428" s="42"/>
      <c r="G428" s="128"/>
    </row>
    <row r="429" spans="1:7" ht="5.25" customHeight="1" x14ac:dyDescent="0.2">
      <c r="A429" s="204"/>
      <c r="B429" s="205"/>
      <c r="C429" s="216"/>
      <c r="D429" s="205"/>
      <c r="E429" s="309"/>
      <c r="F429" s="41"/>
      <c r="G429" s="208"/>
    </row>
    <row r="430" spans="1:7" x14ac:dyDescent="0.2">
      <c r="B430" s="420" t="s">
        <v>343</v>
      </c>
      <c r="C430" s="420"/>
      <c r="D430" s="420"/>
      <c r="E430" s="422"/>
      <c r="F430" s="32"/>
      <c r="G430" s="252"/>
    </row>
    <row r="431" spans="1:7" x14ac:dyDescent="0.2">
      <c r="B431" s="420"/>
      <c r="C431" s="420"/>
      <c r="D431" s="420"/>
      <c r="E431" s="422"/>
      <c r="F431" s="32"/>
      <c r="G431" s="252"/>
    </row>
    <row r="432" spans="1:7" x14ac:dyDescent="0.2">
      <c r="B432" s="420"/>
      <c r="C432" s="420"/>
      <c r="D432" s="420"/>
      <c r="E432" s="422"/>
      <c r="F432" s="32"/>
      <c r="G432" s="252"/>
    </row>
    <row r="433" spans="2:20" x14ac:dyDescent="0.2">
      <c r="B433" s="420"/>
      <c r="C433" s="420"/>
      <c r="D433" s="420"/>
      <c r="E433" s="422"/>
      <c r="F433" s="32"/>
      <c r="G433" s="252"/>
    </row>
    <row r="434" spans="2:20" x14ac:dyDescent="0.2">
      <c r="B434" s="420"/>
      <c r="C434" s="420"/>
      <c r="D434" s="420"/>
      <c r="E434" s="422"/>
      <c r="F434" s="32"/>
      <c r="G434" s="252"/>
    </row>
    <row r="435" spans="2:20" x14ac:dyDescent="0.2">
      <c r="B435" s="420"/>
      <c r="C435" s="420"/>
      <c r="D435" s="420"/>
      <c r="E435" s="422"/>
      <c r="F435" s="32"/>
      <c r="G435" s="252"/>
    </row>
    <row r="436" spans="2:20" x14ac:dyDescent="0.2">
      <c r="B436" s="420"/>
      <c r="C436" s="420"/>
      <c r="D436" s="420"/>
      <c r="E436" s="422"/>
      <c r="F436" s="32"/>
      <c r="G436" s="252"/>
    </row>
    <row r="437" spans="2:20" ht="9.75" customHeight="1" x14ac:dyDescent="0.2">
      <c r="C437" s="268"/>
      <c r="E437" s="121"/>
      <c r="F437" s="32"/>
      <c r="G437" s="252"/>
    </row>
    <row r="438" spans="2:20" x14ac:dyDescent="0.2">
      <c r="C438" s="317" t="s">
        <v>35</v>
      </c>
      <c r="D438" s="241" t="s">
        <v>36</v>
      </c>
      <c r="E438" s="318" t="s">
        <v>37</v>
      </c>
      <c r="F438" s="38" t="s">
        <v>38</v>
      </c>
      <c r="G438" s="319" t="s">
        <v>33</v>
      </c>
    </row>
    <row r="439" spans="2:20" ht="6" customHeight="1" x14ac:dyDescent="0.2">
      <c r="C439" s="320"/>
      <c r="D439" s="205"/>
      <c r="E439" s="321"/>
      <c r="F439" s="39"/>
      <c r="G439" s="322"/>
    </row>
    <row r="440" spans="2:20" ht="32.25" customHeight="1" x14ac:dyDescent="0.2">
      <c r="B440" s="155" t="s">
        <v>181</v>
      </c>
      <c r="C440" s="159" t="s">
        <v>282</v>
      </c>
      <c r="D440" s="159"/>
      <c r="E440" s="149"/>
      <c r="F440" s="32"/>
      <c r="G440" s="252"/>
      <c r="H440" s="323"/>
      <c r="I440" s="323"/>
      <c r="J440" s="323"/>
      <c r="K440" s="323"/>
      <c r="L440" s="323"/>
      <c r="M440" s="323"/>
      <c r="N440" s="323"/>
      <c r="O440" s="323"/>
      <c r="P440" s="323"/>
      <c r="Q440" s="323"/>
      <c r="R440" s="323"/>
      <c r="S440" s="323"/>
      <c r="T440" s="323"/>
    </row>
    <row r="441" spans="2:20" x14ac:dyDescent="0.2">
      <c r="B441" s="159"/>
      <c r="C441" s="159" t="s">
        <v>564</v>
      </c>
      <c r="D441" s="155" t="s">
        <v>59</v>
      </c>
      <c r="E441" s="121">
        <f>16*10</f>
        <v>160</v>
      </c>
      <c r="F441" s="2">
        <v>0</v>
      </c>
      <c r="G441" s="157">
        <f>F441*E441</f>
        <v>0</v>
      </c>
      <c r="H441" s="323"/>
      <c r="I441" s="323"/>
      <c r="J441" s="324"/>
      <c r="K441" s="323"/>
      <c r="L441" s="323"/>
      <c r="M441" s="323"/>
      <c r="N441" s="323"/>
      <c r="O441" s="323"/>
      <c r="P441" s="323"/>
      <c r="Q441" s="323"/>
      <c r="R441" s="323"/>
      <c r="S441" s="323"/>
      <c r="T441" s="323"/>
    </row>
    <row r="442" spans="2:20" x14ac:dyDescent="0.2">
      <c r="B442" s="159"/>
      <c r="C442" s="159" t="s">
        <v>565</v>
      </c>
      <c r="D442" s="155" t="s">
        <v>59</v>
      </c>
      <c r="E442" s="121">
        <v>530</v>
      </c>
      <c r="F442" s="2">
        <v>0</v>
      </c>
      <c r="G442" s="157">
        <f>F442*E442</f>
        <v>0</v>
      </c>
      <c r="H442" s="323"/>
      <c r="I442" s="323"/>
      <c r="J442" s="324"/>
      <c r="K442" s="323"/>
      <c r="L442" s="323"/>
      <c r="M442" s="323"/>
      <c r="N442" s="323"/>
      <c r="O442" s="323"/>
      <c r="P442" s="323"/>
      <c r="Q442" s="323"/>
      <c r="R442" s="323"/>
      <c r="S442" s="323"/>
      <c r="T442" s="323"/>
    </row>
    <row r="443" spans="2:20" ht="6.6" customHeight="1" x14ac:dyDescent="0.2">
      <c r="B443" s="159"/>
      <c r="C443" s="159"/>
      <c r="E443" s="121"/>
      <c r="F443" s="32"/>
      <c r="G443" s="157"/>
      <c r="H443" s="323"/>
      <c r="I443" s="323"/>
      <c r="J443" s="324"/>
      <c r="K443" s="323"/>
      <c r="L443" s="323"/>
      <c r="M443" s="323"/>
      <c r="N443" s="323"/>
      <c r="O443" s="323"/>
      <c r="P443" s="323"/>
      <c r="Q443" s="323"/>
      <c r="R443" s="323"/>
      <c r="S443" s="323"/>
      <c r="T443" s="323"/>
    </row>
    <row r="444" spans="2:20" ht="13.5" customHeight="1" x14ac:dyDescent="0.2">
      <c r="B444" s="280" t="s">
        <v>62</v>
      </c>
      <c r="C444" s="159" t="s">
        <v>237</v>
      </c>
      <c r="D444" s="159"/>
      <c r="E444" s="288"/>
      <c r="F444" s="32"/>
      <c r="G444" s="252"/>
    </row>
    <row r="445" spans="2:20" ht="13.5" customHeight="1" x14ac:dyDescent="0.2">
      <c r="B445" s="280"/>
      <c r="C445" s="159" t="s">
        <v>668</v>
      </c>
      <c r="D445" s="155" t="s">
        <v>42</v>
      </c>
      <c r="E445" s="288">
        <v>2</v>
      </c>
      <c r="F445" s="2">
        <v>0</v>
      </c>
      <c r="G445" s="157">
        <f t="shared" ref="G445:G451" si="39">F445*E445</f>
        <v>0</v>
      </c>
    </row>
    <row r="446" spans="2:20" ht="13.5" customHeight="1" x14ac:dyDescent="0.2">
      <c r="B446" s="280"/>
      <c r="C446" s="159" t="s">
        <v>667</v>
      </c>
      <c r="D446" s="155" t="s">
        <v>42</v>
      </c>
      <c r="E446" s="288">
        <v>2</v>
      </c>
      <c r="F446" s="2">
        <v>0</v>
      </c>
      <c r="G446" s="157">
        <f t="shared" si="39"/>
        <v>0</v>
      </c>
    </row>
    <row r="447" spans="2:20" ht="13.5" customHeight="1" x14ac:dyDescent="0.2">
      <c r="B447" s="280"/>
      <c r="C447" s="159" t="s">
        <v>653</v>
      </c>
      <c r="D447" s="155" t="s">
        <v>42</v>
      </c>
      <c r="E447" s="288">
        <v>2</v>
      </c>
      <c r="F447" s="2">
        <v>0</v>
      </c>
      <c r="G447" s="157">
        <f t="shared" si="39"/>
        <v>0</v>
      </c>
    </row>
    <row r="448" spans="2:20" ht="13.5" customHeight="1" x14ac:dyDescent="0.2">
      <c r="B448" s="280"/>
      <c r="C448" s="159" t="s">
        <v>669</v>
      </c>
      <c r="D448" s="155" t="s">
        <v>42</v>
      </c>
      <c r="E448" s="288">
        <v>1</v>
      </c>
      <c r="F448" s="2">
        <v>0</v>
      </c>
      <c r="G448" s="157">
        <f t="shared" si="39"/>
        <v>0</v>
      </c>
    </row>
    <row r="449" spans="1:9" ht="13.5" customHeight="1" x14ac:dyDescent="0.2">
      <c r="B449" s="280"/>
      <c r="C449" s="159" t="s">
        <v>671</v>
      </c>
      <c r="D449" s="155" t="s">
        <v>42</v>
      </c>
      <c r="E449" s="288">
        <v>2</v>
      </c>
      <c r="F449" s="2">
        <v>0</v>
      </c>
      <c r="G449" s="157">
        <f t="shared" si="39"/>
        <v>0</v>
      </c>
    </row>
    <row r="450" spans="1:9" ht="13.5" customHeight="1" x14ac:dyDescent="0.2">
      <c r="B450" s="280"/>
      <c r="C450" s="159" t="s">
        <v>529</v>
      </c>
      <c r="D450" s="155" t="s">
        <v>42</v>
      </c>
      <c r="E450" s="288">
        <v>4</v>
      </c>
      <c r="F450" s="2">
        <v>0</v>
      </c>
      <c r="G450" s="157">
        <f t="shared" si="39"/>
        <v>0</v>
      </c>
    </row>
    <row r="451" spans="1:9" ht="12" customHeight="1" x14ac:dyDescent="0.2">
      <c r="C451" s="268" t="s">
        <v>670</v>
      </c>
      <c r="D451" s="155" t="s">
        <v>42</v>
      </c>
      <c r="E451" s="288">
        <v>2</v>
      </c>
      <c r="F451" s="2">
        <v>0</v>
      </c>
      <c r="G451" s="157">
        <f t="shared" si="39"/>
        <v>0</v>
      </c>
      <c r="I451" s="295"/>
    </row>
    <row r="452" spans="1:9" ht="6" customHeight="1" x14ac:dyDescent="0.2">
      <c r="C452" s="320"/>
      <c r="D452" s="205"/>
      <c r="E452" s="321"/>
      <c r="F452" s="39"/>
      <c r="G452" s="322"/>
    </row>
    <row r="453" spans="1:9" ht="38.25" x14ac:dyDescent="0.2">
      <c r="B453" s="325" t="s">
        <v>67</v>
      </c>
      <c r="C453" s="159" t="s">
        <v>68</v>
      </c>
      <c r="F453" s="32"/>
      <c r="G453" s="157"/>
    </row>
    <row r="454" spans="1:9" x14ac:dyDescent="0.2">
      <c r="C454" s="268" t="s">
        <v>480</v>
      </c>
      <c r="D454" s="155" t="s">
        <v>42</v>
      </c>
      <c r="E454" s="288">
        <v>2</v>
      </c>
      <c r="F454" s="2">
        <v>0</v>
      </c>
      <c r="G454" s="157">
        <f>F454*E454</f>
        <v>0</v>
      </c>
      <c r="I454" s="295"/>
    </row>
    <row r="455" spans="1:9" x14ac:dyDescent="0.2">
      <c r="C455" s="268" t="s">
        <v>373</v>
      </c>
      <c r="D455" s="155" t="s">
        <v>42</v>
      </c>
      <c r="E455" s="288">
        <v>2</v>
      </c>
      <c r="F455" s="2">
        <v>0</v>
      </c>
      <c r="G455" s="157">
        <f>F455*E455</f>
        <v>0</v>
      </c>
    </row>
    <row r="456" spans="1:9" x14ac:dyDescent="0.2">
      <c r="C456" s="268" t="s">
        <v>659</v>
      </c>
      <c r="D456" s="155" t="s">
        <v>42</v>
      </c>
      <c r="E456" s="288">
        <v>2</v>
      </c>
      <c r="F456" s="2">
        <v>0</v>
      </c>
      <c r="G456" s="157">
        <f>F456*E456</f>
        <v>0</v>
      </c>
    </row>
    <row r="457" spans="1:9" ht="6" customHeight="1" x14ac:dyDescent="0.2">
      <c r="C457" s="268"/>
      <c r="F457" s="32"/>
      <c r="G457" s="157"/>
    </row>
    <row r="458" spans="1:9" x14ac:dyDescent="0.2">
      <c r="B458" s="155" t="s">
        <v>75</v>
      </c>
      <c r="C458" s="233" t="s">
        <v>76</v>
      </c>
      <c r="D458" s="155">
        <v>10</v>
      </c>
      <c r="E458" s="121"/>
      <c r="G458" s="152">
        <f>SUM(G444:G457)*(D458/100)</f>
        <v>0</v>
      </c>
    </row>
    <row r="459" spans="1:9" ht="4.9000000000000004" customHeight="1" x14ac:dyDescent="0.2">
      <c r="C459" s="268"/>
      <c r="E459" s="121"/>
      <c r="F459" s="32"/>
      <c r="G459" s="252"/>
    </row>
    <row r="460" spans="1:9" ht="13.5" thickBot="1" x14ac:dyDescent="0.25">
      <c r="B460" s="223" t="s">
        <v>55</v>
      </c>
      <c r="C460" s="315" t="s">
        <v>342</v>
      </c>
      <c r="D460" s="247" t="s">
        <v>77</v>
      </c>
      <c r="E460" s="316"/>
      <c r="F460" s="35"/>
      <c r="G460" s="248">
        <f>SUM(G439:G459)</f>
        <v>0</v>
      </c>
    </row>
    <row r="461" spans="1:9" ht="9" customHeight="1" thickTop="1" x14ac:dyDescent="0.2">
      <c r="A461" s="204"/>
      <c r="B461" s="205"/>
      <c r="C461" s="216"/>
      <c r="D461" s="205"/>
      <c r="E461" s="309"/>
      <c r="F461" s="41"/>
      <c r="G461" s="208"/>
    </row>
    <row r="462" spans="1:9" s="200" customFormat="1" ht="17.25" thickBot="1" x14ac:dyDescent="0.3">
      <c r="A462" s="209"/>
      <c r="B462" s="210"/>
      <c r="C462" s="211" t="s">
        <v>297</v>
      </c>
      <c r="D462" s="210"/>
      <c r="E462" s="326"/>
      <c r="F462" s="33"/>
      <c r="G462" s="213">
        <f>G460+G426+G411</f>
        <v>0</v>
      </c>
    </row>
    <row r="463" spans="1:9" ht="13.5" thickTop="1" x14ac:dyDescent="0.2">
      <c r="A463" s="204"/>
      <c r="B463" s="205"/>
      <c r="C463" s="216"/>
      <c r="D463" s="205"/>
    </row>
    <row r="464" spans="1:9" x14ac:dyDescent="0.2">
      <c r="A464" s="204"/>
      <c r="B464" s="205"/>
      <c r="C464" s="216"/>
      <c r="D464" s="205"/>
    </row>
    <row r="465" spans="1:7" x14ac:dyDescent="0.2">
      <c r="A465" s="204"/>
      <c r="B465" s="205"/>
      <c r="C465" s="216"/>
      <c r="D465" s="205"/>
    </row>
    <row r="466" spans="1:7" x14ac:dyDescent="0.2">
      <c r="A466" s="204"/>
      <c r="B466" s="205"/>
      <c r="C466" s="216"/>
      <c r="D466" s="205"/>
    </row>
    <row r="467" spans="1:7" x14ac:dyDescent="0.2">
      <c r="A467" s="204"/>
      <c r="B467" s="205"/>
      <c r="C467" s="216"/>
      <c r="D467" s="205"/>
    </row>
    <row r="468" spans="1:7" x14ac:dyDescent="0.2">
      <c r="A468" s="204"/>
      <c r="B468" s="205"/>
      <c r="C468" s="216"/>
      <c r="D468" s="205"/>
    </row>
    <row r="469" spans="1:7" s="200" customFormat="1" ht="16.5" x14ac:dyDescent="0.25">
      <c r="A469" s="217"/>
      <c r="B469" s="125" t="s">
        <v>582</v>
      </c>
      <c r="C469" s="126" t="s">
        <v>612</v>
      </c>
      <c r="D469" s="125"/>
      <c r="E469" s="232"/>
      <c r="F469" s="42"/>
      <c r="G469" s="128"/>
    </row>
    <row r="470" spans="1:7" ht="4.5" customHeight="1" x14ac:dyDescent="0.2">
      <c r="A470" s="204"/>
      <c r="B470" s="205"/>
      <c r="C470" s="216"/>
      <c r="D470" s="205"/>
      <c r="E470" s="207"/>
      <c r="F470" s="41"/>
      <c r="G470" s="208"/>
    </row>
    <row r="471" spans="1:7" ht="38.25" x14ac:dyDescent="0.2">
      <c r="A471" s="204"/>
      <c r="B471" s="205" t="s">
        <v>193</v>
      </c>
      <c r="C471" s="216" t="s">
        <v>583</v>
      </c>
      <c r="D471" s="205"/>
      <c r="E471" s="207"/>
      <c r="F471" s="41"/>
      <c r="G471" s="208"/>
    </row>
    <row r="472" spans="1:7" ht="6" customHeight="1" x14ac:dyDescent="0.2"/>
    <row r="473" spans="1:7" ht="25.5" x14ac:dyDescent="0.2">
      <c r="B473" s="155" t="s">
        <v>443</v>
      </c>
      <c r="C473" s="233" t="s">
        <v>398</v>
      </c>
      <c r="D473" s="155" t="s">
        <v>59</v>
      </c>
      <c r="E473" s="202">
        <v>70</v>
      </c>
      <c r="F473" s="2">
        <v>0</v>
      </c>
      <c r="G473" s="157">
        <f>F473*E473</f>
        <v>0</v>
      </c>
    </row>
    <row r="474" spans="1:7" ht="4.5" customHeight="1" x14ac:dyDescent="0.2">
      <c r="G474" s="157"/>
    </row>
    <row r="475" spans="1:7" ht="25.5" x14ac:dyDescent="0.2">
      <c r="B475" s="155" t="s">
        <v>444</v>
      </c>
      <c r="C475" s="233" t="s">
        <v>584</v>
      </c>
      <c r="D475" s="155" t="s">
        <v>86</v>
      </c>
      <c r="E475" s="202">
        <f>4*5+20*8</f>
        <v>180</v>
      </c>
      <c r="F475" s="2">
        <v>0</v>
      </c>
      <c r="G475" s="157">
        <f>F475*E475</f>
        <v>0</v>
      </c>
    </row>
    <row r="476" spans="1:7" ht="6.75" customHeight="1" x14ac:dyDescent="0.2">
      <c r="F476" s="67"/>
      <c r="G476" s="157"/>
    </row>
    <row r="477" spans="1:7" ht="25.5" x14ac:dyDescent="0.2">
      <c r="B477" s="155" t="s">
        <v>445</v>
      </c>
      <c r="C477" s="233" t="s">
        <v>399</v>
      </c>
      <c r="D477" s="155" t="s">
        <v>59</v>
      </c>
      <c r="E477" s="202">
        <v>20</v>
      </c>
      <c r="F477" s="2">
        <v>0</v>
      </c>
      <c r="G477" s="157">
        <f>F477*E477</f>
        <v>0</v>
      </c>
    </row>
    <row r="478" spans="1:7" ht="8.25" customHeight="1" x14ac:dyDescent="0.2">
      <c r="F478" s="67"/>
      <c r="G478" s="157"/>
    </row>
    <row r="479" spans="1:7" ht="6.75" customHeight="1" x14ac:dyDescent="0.2">
      <c r="B479" s="205"/>
      <c r="C479" s="216"/>
      <c r="D479" s="327"/>
      <c r="E479" s="245"/>
      <c r="G479" s="157"/>
    </row>
    <row r="480" spans="1:7" ht="38.25" x14ac:dyDescent="0.2">
      <c r="B480" s="328" t="s">
        <v>413</v>
      </c>
      <c r="C480" s="216" t="s">
        <v>414</v>
      </c>
      <c r="D480" s="155" t="s">
        <v>86</v>
      </c>
      <c r="E480" s="202">
        <f>E475</f>
        <v>180</v>
      </c>
      <c r="F480" s="2">
        <v>0</v>
      </c>
      <c r="G480" s="157">
        <f>F480*E480</f>
        <v>0</v>
      </c>
    </row>
    <row r="481" spans="2:7" ht="6" customHeight="1" x14ac:dyDescent="0.2">
      <c r="B481" s="205"/>
      <c r="C481" s="216"/>
      <c r="D481" s="327"/>
      <c r="E481" s="245"/>
      <c r="G481" s="157"/>
    </row>
    <row r="482" spans="2:7" ht="133.5" customHeight="1" x14ac:dyDescent="0.2">
      <c r="B482" s="328" t="s">
        <v>415</v>
      </c>
      <c r="C482" s="233" t="s">
        <v>416</v>
      </c>
      <c r="D482" s="155" t="s">
        <v>86</v>
      </c>
      <c r="E482" s="202">
        <f>ROUND((E480)*1.1,0)</f>
        <v>198</v>
      </c>
      <c r="F482" s="2">
        <v>0</v>
      </c>
      <c r="G482" s="157">
        <f>F482*E482</f>
        <v>0</v>
      </c>
    </row>
    <row r="483" spans="2:7" ht="6" customHeight="1" x14ac:dyDescent="0.2">
      <c r="G483" s="157"/>
    </row>
    <row r="484" spans="2:7" ht="76.5" x14ac:dyDescent="0.2">
      <c r="B484" s="328" t="s">
        <v>417</v>
      </c>
      <c r="C484" s="233" t="s">
        <v>427</v>
      </c>
      <c r="D484" s="155" t="s">
        <v>87</v>
      </c>
      <c r="E484" s="202">
        <f>E480*0.25</f>
        <v>45</v>
      </c>
      <c r="F484" s="2">
        <v>0</v>
      </c>
      <c r="G484" s="157">
        <f>F484*E484</f>
        <v>0</v>
      </c>
    </row>
    <row r="485" spans="2:7" ht="6" customHeight="1" x14ac:dyDescent="0.2">
      <c r="G485" s="157"/>
    </row>
    <row r="486" spans="2:7" ht="51" x14ac:dyDescent="0.2">
      <c r="B486" s="155" t="s">
        <v>418</v>
      </c>
      <c r="C486" s="233" t="s">
        <v>428</v>
      </c>
      <c r="D486" s="201"/>
      <c r="F486" s="67"/>
      <c r="G486" s="252"/>
    </row>
    <row r="487" spans="2:7" ht="51" x14ac:dyDescent="0.2">
      <c r="C487" s="329" t="s">
        <v>419</v>
      </c>
      <c r="D487" s="155" t="s">
        <v>87</v>
      </c>
      <c r="E487" s="202">
        <f>E480*0.25</f>
        <v>45</v>
      </c>
      <c r="F487" s="2">
        <v>0</v>
      </c>
      <c r="G487" s="157">
        <f>F487*E487</f>
        <v>0</v>
      </c>
    </row>
    <row r="488" spans="2:7" ht="6" customHeight="1" x14ac:dyDescent="0.2">
      <c r="B488" s="205"/>
      <c r="C488" s="216"/>
      <c r="D488" s="327"/>
      <c r="E488" s="245"/>
      <c r="G488" s="157"/>
    </row>
    <row r="489" spans="2:7" ht="73.5" customHeight="1" x14ac:dyDescent="0.2">
      <c r="B489" s="328" t="s">
        <v>420</v>
      </c>
      <c r="C489" s="233" t="s">
        <v>652</v>
      </c>
      <c r="D489" s="155" t="s">
        <v>86</v>
      </c>
      <c r="E489" s="202">
        <f>E475</f>
        <v>180</v>
      </c>
      <c r="F489" s="2">
        <v>0</v>
      </c>
      <c r="G489" s="157">
        <f>F489*E489</f>
        <v>0</v>
      </c>
    </row>
    <row r="490" spans="2:7" ht="6" customHeight="1" x14ac:dyDescent="0.2">
      <c r="G490" s="157"/>
    </row>
    <row r="491" spans="2:7" ht="63.75" x14ac:dyDescent="0.2">
      <c r="B491" s="328" t="s">
        <v>421</v>
      </c>
      <c r="C491" s="233" t="s">
        <v>422</v>
      </c>
      <c r="D491" s="155" t="s">
        <v>86</v>
      </c>
      <c r="E491" s="202">
        <f>E489</f>
        <v>180</v>
      </c>
      <c r="F491" s="2">
        <v>0</v>
      </c>
      <c r="G491" s="157">
        <f>F491*E491</f>
        <v>0</v>
      </c>
    </row>
    <row r="492" spans="2:7" ht="6" customHeight="1" x14ac:dyDescent="0.2">
      <c r="G492" s="157"/>
    </row>
    <row r="493" spans="2:7" ht="25.5" x14ac:dyDescent="0.2">
      <c r="B493" s="328" t="s">
        <v>423</v>
      </c>
      <c r="C493" s="233" t="s">
        <v>429</v>
      </c>
      <c r="D493" s="155" t="s">
        <v>42</v>
      </c>
      <c r="E493" s="202">
        <v>10</v>
      </c>
      <c r="F493" s="2">
        <v>0</v>
      </c>
      <c r="G493" s="157">
        <f>F493*E493</f>
        <v>0</v>
      </c>
    </row>
    <row r="494" spans="2:7" ht="6" customHeight="1" x14ac:dyDescent="0.2">
      <c r="G494" s="157"/>
    </row>
    <row r="495" spans="2:7" ht="25.5" x14ac:dyDescent="0.2">
      <c r="B495" s="328" t="s">
        <v>424</v>
      </c>
      <c r="C495" s="233" t="s">
        <v>425</v>
      </c>
      <c r="D495" s="155" t="s">
        <v>59</v>
      </c>
      <c r="E495" s="202">
        <f>E473</f>
        <v>70</v>
      </c>
      <c r="F495" s="2">
        <v>0</v>
      </c>
      <c r="G495" s="157">
        <f>F495*E495</f>
        <v>0</v>
      </c>
    </row>
    <row r="496" spans="2:7" ht="6" customHeight="1" x14ac:dyDescent="0.2">
      <c r="G496" s="157"/>
    </row>
    <row r="497" spans="1:7" ht="51" x14ac:dyDescent="0.2">
      <c r="B497" s="328" t="s">
        <v>426</v>
      </c>
      <c r="C497" s="233" t="s">
        <v>432</v>
      </c>
      <c r="D497" s="155" t="s">
        <v>59</v>
      </c>
      <c r="E497" s="202">
        <f>E477</f>
        <v>20</v>
      </c>
      <c r="F497" s="2">
        <v>0</v>
      </c>
      <c r="G497" s="157">
        <f>F497*E497</f>
        <v>0</v>
      </c>
    </row>
    <row r="498" spans="1:7" ht="6" customHeight="1" x14ac:dyDescent="0.2">
      <c r="B498" s="205"/>
      <c r="C498" s="216"/>
      <c r="D498" s="327"/>
      <c r="E498" s="245"/>
      <c r="G498" s="157"/>
    </row>
    <row r="499" spans="1:7" ht="25.5" x14ac:dyDescent="0.2">
      <c r="B499" s="328" t="s">
        <v>430</v>
      </c>
      <c r="C499" s="233" t="s">
        <v>431</v>
      </c>
      <c r="D499" s="155" t="s">
        <v>40</v>
      </c>
      <c r="E499" s="202">
        <v>1</v>
      </c>
      <c r="F499" s="2">
        <v>0</v>
      </c>
      <c r="G499" s="157">
        <f>F499*E499</f>
        <v>0</v>
      </c>
    </row>
    <row r="500" spans="1:7" ht="6" customHeight="1" x14ac:dyDescent="0.2">
      <c r="B500" s="205"/>
      <c r="C500" s="216"/>
      <c r="D500" s="327"/>
      <c r="E500" s="245"/>
      <c r="G500" s="157"/>
    </row>
    <row r="501" spans="1:7" x14ac:dyDescent="0.2">
      <c r="B501" s="155" t="s">
        <v>446</v>
      </c>
      <c r="C501" s="233" t="s">
        <v>447</v>
      </c>
      <c r="D501" s="155">
        <v>10</v>
      </c>
      <c r="G501" s="152">
        <f>SUM(G471:G500)*(D501/100)</f>
        <v>0</v>
      </c>
    </row>
    <row r="502" spans="1:7" ht="6" customHeight="1" x14ac:dyDescent="0.2"/>
    <row r="503" spans="1:7" ht="26.25" thickBot="1" x14ac:dyDescent="0.25">
      <c r="A503" s="246"/>
      <c r="B503" s="223" t="s">
        <v>454</v>
      </c>
      <c r="C503" s="315" t="s">
        <v>613</v>
      </c>
      <c r="D503" s="247"/>
      <c r="E503" s="224"/>
      <c r="F503" s="35"/>
      <c r="G503" s="248">
        <f>SUM(G471:G501)</f>
        <v>0</v>
      </c>
    </row>
    <row r="504" spans="1:7" ht="13.5" thickTop="1" x14ac:dyDescent="0.2"/>
    <row r="527" spans="1:9" s="200" customFormat="1" ht="21" customHeight="1" x14ac:dyDescent="0.25">
      <c r="A527" s="201"/>
      <c r="B527" s="155"/>
      <c r="C527" s="233"/>
      <c r="D527" s="155"/>
      <c r="E527" s="202"/>
      <c r="F527" s="2"/>
      <c r="G527" s="152"/>
      <c r="H527" s="203"/>
      <c r="I527" s="203"/>
    </row>
    <row r="528" spans="1:9" ht="21" customHeight="1" x14ac:dyDescent="0.2"/>
    <row r="533" spans="1:9" s="200" customFormat="1" ht="16.5" x14ac:dyDescent="0.25">
      <c r="A533" s="201"/>
      <c r="B533" s="155"/>
      <c r="C533" s="233"/>
      <c r="D533" s="155"/>
      <c r="E533" s="202"/>
      <c r="F533" s="2"/>
      <c r="G533" s="152"/>
      <c r="H533" s="203"/>
      <c r="I533" s="203"/>
    </row>
    <row r="537" spans="1:9" s="200" customFormat="1" ht="16.5" x14ac:dyDescent="0.25">
      <c r="A537" s="201"/>
      <c r="B537" s="155"/>
      <c r="C537" s="233"/>
      <c r="D537" s="155"/>
      <c r="E537" s="202"/>
      <c r="F537" s="2"/>
      <c r="G537" s="152"/>
      <c r="H537" s="203"/>
      <c r="I537" s="203"/>
    </row>
    <row r="538" spans="1:9" s="200" customFormat="1" ht="38.25" customHeight="1" x14ac:dyDescent="0.25">
      <c r="A538" s="201"/>
      <c r="B538" s="155"/>
      <c r="C538" s="233"/>
      <c r="D538" s="155"/>
      <c r="E538" s="202"/>
      <c r="F538" s="2"/>
      <c r="G538" s="152"/>
      <c r="H538" s="203"/>
      <c r="I538" s="203"/>
    </row>
    <row r="539" spans="1:9" s="200" customFormat="1" ht="12" customHeight="1" x14ac:dyDescent="0.25">
      <c r="A539" s="201"/>
      <c r="B539" s="155"/>
      <c r="C539" s="233"/>
      <c r="D539" s="155"/>
      <c r="E539" s="202"/>
      <c r="F539" s="2"/>
      <c r="G539" s="152"/>
      <c r="H539" s="203"/>
      <c r="I539" s="203"/>
    </row>
    <row r="541" spans="1:9" s="200" customFormat="1" ht="16.5" x14ac:dyDescent="0.25">
      <c r="A541" s="201"/>
      <c r="B541" s="155"/>
      <c r="C541" s="233"/>
      <c r="D541" s="155"/>
      <c r="E541" s="202"/>
      <c r="F541" s="2"/>
      <c r="G541" s="152"/>
      <c r="H541" s="203"/>
      <c r="I541" s="203"/>
    </row>
    <row r="542" spans="1:9" ht="15" customHeight="1" x14ac:dyDescent="0.2"/>
    <row r="556" spans="1:9" s="220" customFormat="1" ht="16.5" x14ac:dyDescent="0.25">
      <c r="A556" s="201"/>
      <c r="B556" s="155"/>
      <c r="C556" s="233"/>
      <c r="D556" s="155"/>
      <c r="E556" s="202"/>
      <c r="F556" s="2"/>
      <c r="G556" s="152"/>
      <c r="H556" s="203"/>
      <c r="I556" s="203"/>
    </row>
    <row r="557" spans="1:9" ht="6.75" customHeight="1" x14ac:dyDescent="0.2"/>
    <row r="559" spans="1:9" ht="12" customHeight="1" x14ac:dyDescent="0.2"/>
    <row r="561" ht="82.5" customHeight="1" x14ac:dyDescent="0.2"/>
    <row r="562" ht="6.75" customHeight="1" x14ac:dyDescent="0.2"/>
    <row r="564" ht="8.25" customHeight="1" x14ac:dyDescent="0.2"/>
    <row r="566" ht="6.75" customHeight="1" x14ac:dyDescent="0.2"/>
    <row r="568" ht="6.75" customHeight="1" x14ac:dyDescent="0.2"/>
    <row r="569" ht="69" customHeight="1" x14ac:dyDescent="0.2"/>
    <row r="574" ht="27.75" customHeight="1" x14ac:dyDescent="0.2"/>
    <row r="575" ht="7.5" customHeight="1" x14ac:dyDescent="0.2"/>
    <row r="576" ht="27.75" customHeight="1" x14ac:dyDescent="0.2"/>
    <row r="577" ht="7.5" customHeight="1" x14ac:dyDescent="0.2"/>
    <row r="579" ht="7.5" customHeight="1" x14ac:dyDescent="0.2"/>
    <row r="580" ht="54.75" customHeight="1" x14ac:dyDescent="0.2"/>
    <row r="581" ht="9.9499999999999993" customHeight="1" x14ac:dyDescent="0.2"/>
    <row r="582" ht="60" customHeight="1" x14ac:dyDescent="0.2"/>
    <row r="583" ht="9.9499999999999993" customHeight="1" x14ac:dyDescent="0.2"/>
    <row r="585" ht="9.9499999999999993" customHeight="1" x14ac:dyDescent="0.2"/>
    <row r="590" ht="6.75" customHeight="1" x14ac:dyDescent="0.2"/>
    <row r="593" ht="7.5" customHeight="1" x14ac:dyDescent="0.2"/>
    <row r="597" ht="9" customHeight="1" x14ac:dyDescent="0.2"/>
    <row r="598" ht="82.5" customHeight="1" x14ac:dyDescent="0.2"/>
    <row r="599" ht="9.75" customHeight="1" x14ac:dyDescent="0.2"/>
    <row r="602" ht="9.75" customHeight="1" x14ac:dyDescent="0.2"/>
    <row r="603" ht="27.75" customHeight="1" x14ac:dyDescent="0.2"/>
    <row r="604" ht="6" customHeight="1" x14ac:dyDescent="0.2"/>
    <row r="605" ht="145.5" customHeight="1" x14ac:dyDescent="0.2"/>
    <row r="606" ht="6" customHeight="1" x14ac:dyDescent="0.2"/>
    <row r="608" ht="43.5" customHeight="1" x14ac:dyDescent="0.2"/>
    <row r="612" ht="9.75" customHeight="1" x14ac:dyDescent="0.2"/>
    <row r="614" ht="6.75" customHeight="1" x14ac:dyDescent="0.2"/>
    <row r="617" ht="5.25" customHeight="1" x14ac:dyDescent="0.2"/>
    <row r="618" ht="80.25" customHeight="1" x14ac:dyDescent="0.2"/>
    <row r="621" ht="9" customHeight="1" x14ac:dyDescent="0.2"/>
    <row r="623" ht="6" customHeight="1" x14ac:dyDescent="0.2"/>
    <row r="624" ht="54.75" customHeight="1" x14ac:dyDescent="0.2"/>
    <row r="625" ht="3.75" customHeight="1" x14ac:dyDescent="0.2"/>
    <row r="627" ht="4.5" customHeight="1" x14ac:dyDescent="0.2"/>
    <row r="628" ht="27.75" customHeight="1" x14ac:dyDescent="0.2"/>
    <row r="629" ht="5.25" customHeight="1" x14ac:dyDescent="0.2"/>
    <row r="631" ht="6" customHeight="1" x14ac:dyDescent="0.2"/>
    <row r="632" ht="18" customHeight="1" x14ac:dyDescent="0.2"/>
    <row r="633" ht="8.25" customHeight="1" x14ac:dyDescent="0.2"/>
    <row r="635" ht="9.75" customHeight="1" x14ac:dyDescent="0.2"/>
    <row r="642" spans="1:9" s="200" customFormat="1" ht="16.5" x14ac:dyDescent="0.25">
      <c r="A642" s="201"/>
      <c r="B642" s="155"/>
      <c r="C642" s="233"/>
      <c r="D642" s="155"/>
      <c r="E642" s="202"/>
      <c r="F642" s="2"/>
      <c r="G642" s="152"/>
      <c r="H642" s="203"/>
      <c r="I642" s="203"/>
    </row>
    <row r="643" spans="1:9" ht="6" customHeight="1" x14ac:dyDescent="0.2"/>
    <row r="644" spans="1:9" ht="15" customHeight="1" x14ac:dyDescent="0.2"/>
    <row r="648" spans="1:9" s="220" customFormat="1" ht="16.5" x14ac:dyDescent="0.25">
      <c r="A648" s="201"/>
      <c r="B648" s="155"/>
      <c r="C648" s="233"/>
      <c r="D648" s="155"/>
      <c r="E648" s="202"/>
      <c r="F648" s="2"/>
      <c r="G648" s="152"/>
      <c r="H648" s="203"/>
      <c r="I648" s="203"/>
    </row>
    <row r="653" spans="1:9" ht="8.25" customHeight="1" x14ac:dyDescent="0.2"/>
    <row r="655" spans="1:9" ht="7.5" customHeight="1" x14ac:dyDescent="0.2"/>
    <row r="657" spans="2:9" ht="7.5" customHeight="1" x14ac:dyDescent="0.2"/>
    <row r="660" spans="2:9" ht="8.25" customHeight="1" x14ac:dyDescent="0.2"/>
    <row r="663" spans="2:9" ht="6.75" customHeight="1" x14ac:dyDescent="0.2"/>
    <row r="665" spans="2:9" s="201" customFormat="1" x14ac:dyDescent="0.2">
      <c r="B665" s="155"/>
      <c r="C665" s="233"/>
      <c r="D665" s="155"/>
      <c r="E665" s="202"/>
      <c r="F665" s="2"/>
      <c r="G665" s="152"/>
      <c r="H665" s="203"/>
      <c r="I665" s="203"/>
    </row>
    <row r="666" spans="2:9" ht="8.25" customHeight="1" x14ac:dyDescent="0.2"/>
    <row r="667" spans="2:9" ht="68.25" customHeight="1" x14ac:dyDescent="0.2"/>
    <row r="668" spans="2:9" ht="9.9499999999999993" customHeight="1" x14ac:dyDescent="0.2"/>
    <row r="669" spans="2:9" ht="56.25" customHeight="1" x14ac:dyDescent="0.2"/>
    <row r="670" spans="2:9" ht="9.9499999999999993" customHeight="1" x14ac:dyDescent="0.2"/>
    <row r="671" spans="2:9" ht="34.5" customHeight="1" x14ac:dyDescent="0.2"/>
    <row r="672" spans="2:9" ht="9.9499999999999993" customHeight="1" x14ac:dyDescent="0.2"/>
    <row r="674" spans="1:9" ht="6" customHeight="1" x14ac:dyDescent="0.2"/>
    <row r="677" spans="1:9" ht="15" customHeight="1" x14ac:dyDescent="0.2"/>
    <row r="678" spans="1:9" s="200" customFormat="1" ht="16.5" customHeight="1" x14ac:dyDescent="0.25">
      <c r="A678" s="201"/>
      <c r="B678" s="155"/>
      <c r="C678" s="233"/>
      <c r="D678" s="155"/>
      <c r="E678" s="202"/>
      <c r="F678" s="2"/>
      <c r="G678" s="152"/>
      <c r="H678" s="203"/>
      <c r="I678" s="203"/>
    </row>
    <row r="679" spans="1:9" ht="3" customHeight="1" x14ac:dyDescent="0.2"/>
    <row r="680" spans="1:9" ht="15" customHeight="1" x14ac:dyDescent="0.2"/>
    <row r="681" spans="1:9" ht="15" customHeight="1" x14ac:dyDescent="0.2"/>
    <row r="682" spans="1:9" ht="15" customHeight="1" x14ac:dyDescent="0.2"/>
    <row r="683" spans="1:9" ht="15" customHeight="1" x14ac:dyDescent="0.2"/>
    <row r="684" spans="1:9" ht="15" customHeight="1" x14ac:dyDescent="0.2"/>
    <row r="685" spans="1:9" ht="15" customHeight="1" x14ac:dyDescent="0.2"/>
    <row r="686" spans="1:9" ht="15" customHeight="1" x14ac:dyDescent="0.2"/>
    <row r="687" spans="1:9" ht="15" customHeight="1" x14ac:dyDescent="0.2"/>
    <row r="688" spans="1:9" ht="15" customHeight="1" x14ac:dyDescent="0.2"/>
    <row r="689" spans="1:9" ht="15" customHeight="1" x14ac:dyDescent="0.2"/>
    <row r="690" spans="1:9" ht="15" customHeight="1" x14ac:dyDescent="0.2"/>
    <row r="691" spans="1:9" ht="15" customHeight="1" x14ac:dyDescent="0.2"/>
    <row r="692" spans="1:9" ht="15" customHeight="1" x14ac:dyDescent="0.2"/>
    <row r="693" spans="1:9" ht="15" customHeight="1" x14ac:dyDescent="0.2"/>
    <row r="694" spans="1:9" ht="15" customHeight="1" x14ac:dyDescent="0.2"/>
    <row r="695" spans="1:9" ht="15" customHeight="1" x14ac:dyDescent="0.2"/>
    <row r="697" spans="1:9" s="330" customFormat="1" x14ac:dyDescent="0.2">
      <c r="A697" s="201"/>
      <c r="B697" s="155"/>
      <c r="C697" s="233"/>
      <c r="D697" s="155"/>
      <c r="E697" s="202"/>
      <c r="F697" s="2"/>
      <c r="G697" s="152"/>
      <c r="H697" s="203"/>
      <c r="I697" s="203"/>
    </row>
    <row r="698" spans="1:9" s="273" customFormat="1" ht="13.5" thickBot="1" x14ac:dyDescent="0.25">
      <c r="A698" s="201"/>
      <c r="B698" s="155"/>
      <c r="C698" s="233"/>
      <c r="D698" s="155"/>
      <c r="E698" s="202"/>
      <c r="F698" s="2"/>
      <c r="G698" s="152"/>
      <c r="H698" s="203"/>
      <c r="I698" s="203"/>
    </row>
    <row r="699" spans="1:9" ht="10.5" customHeight="1" thickTop="1" x14ac:dyDescent="0.2"/>
    <row r="700" spans="1:9" s="279" customFormat="1" ht="15" customHeight="1" x14ac:dyDescent="0.2">
      <c r="A700" s="201"/>
      <c r="B700" s="155"/>
      <c r="C700" s="233"/>
      <c r="D700" s="155"/>
      <c r="E700" s="202"/>
      <c r="F700" s="2"/>
      <c r="G700" s="152"/>
      <c r="H700" s="203"/>
      <c r="I700" s="203"/>
    </row>
    <row r="701" spans="1:9" ht="9.9499999999999993" customHeight="1" x14ac:dyDescent="0.2"/>
    <row r="702" spans="1:9" s="201" customFormat="1" ht="15" customHeight="1" x14ac:dyDescent="0.2">
      <c r="B702" s="155"/>
      <c r="C702" s="233"/>
      <c r="D702" s="155"/>
      <c r="E702" s="202"/>
      <c r="F702" s="2"/>
      <c r="G702" s="152"/>
      <c r="H702" s="203"/>
      <c r="I702" s="203"/>
    </row>
    <row r="709" spans="2:9" s="201" customFormat="1" x14ac:dyDescent="0.2">
      <c r="B709" s="155"/>
      <c r="C709" s="233"/>
      <c r="D709" s="155"/>
      <c r="E709" s="202"/>
      <c r="F709" s="2"/>
      <c r="G709" s="152"/>
      <c r="H709" s="203"/>
      <c r="I709" s="203"/>
    </row>
    <row r="710" spans="2:9" s="201" customFormat="1" ht="8.25" customHeight="1" x14ac:dyDescent="0.2">
      <c r="B710" s="155"/>
      <c r="C710" s="233"/>
      <c r="D710" s="155"/>
      <c r="E710" s="202"/>
      <c r="F710" s="2"/>
      <c r="G710" s="152"/>
      <c r="H710" s="203"/>
      <c r="I710" s="203"/>
    </row>
    <row r="711" spans="2:9" s="201" customFormat="1" x14ac:dyDescent="0.2">
      <c r="B711" s="155"/>
      <c r="C711" s="233"/>
      <c r="D711" s="155"/>
      <c r="E711" s="202"/>
      <c r="F711" s="2"/>
      <c r="G711" s="152"/>
      <c r="H711" s="203"/>
      <c r="I711" s="203"/>
    </row>
    <row r="712" spans="2:9" s="201" customFormat="1" x14ac:dyDescent="0.2">
      <c r="B712" s="155"/>
      <c r="C712" s="233"/>
      <c r="D712" s="155"/>
      <c r="E712" s="202"/>
      <c r="F712" s="2"/>
      <c r="G712" s="152"/>
      <c r="H712" s="203"/>
      <c r="I712" s="203"/>
    </row>
    <row r="713" spans="2:9" s="201" customFormat="1" x14ac:dyDescent="0.2">
      <c r="B713" s="155"/>
      <c r="C713" s="233"/>
      <c r="D713" s="155"/>
      <c r="E713" s="202"/>
      <c r="F713" s="2"/>
      <c r="G713" s="152"/>
      <c r="H713" s="203"/>
      <c r="I713" s="203"/>
    </row>
    <row r="714" spans="2:9" s="201" customFormat="1" x14ac:dyDescent="0.2">
      <c r="B714" s="155"/>
      <c r="C714" s="233"/>
      <c r="D714" s="155"/>
      <c r="E714" s="202"/>
      <c r="F714" s="2"/>
      <c r="G714" s="152"/>
      <c r="H714" s="203"/>
      <c r="I714" s="203"/>
    </row>
    <row r="715" spans="2:9" s="201" customFormat="1" x14ac:dyDescent="0.2">
      <c r="B715" s="155"/>
      <c r="C715" s="233"/>
      <c r="D715" s="155"/>
      <c r="E715" s="202"/>
      <c r="F715" s="2"/>
      <c r="G715" s="152"/>
      <c r="H715" s="203"/>
      <c r="I715" s="203"/>
    </row>
    <row r="716" spans="2:9" s="201" customFormat="1" ht="7.5" customHeight="1" x14ac:dyDescent="0.2">
      <c r="B716" s="155"/>
      <c r="C716" s="233"/>
      <c r="D716" s="155"/>
      <c r="E716" s="202"/>
      <c r="F716" s="2"/>
      <c r="G716" s="152"/>
      <c r="H716" s="203"/>
      <c r="I716" s="203"/>
    </row>
    <row r="718" spans="2:9" ht="7.5" customHeight="1" x14ac:dyDescent="0.2"/>
    <row r="719" spans="2:9" ht="55.5" customHeight="1" x14ac:dyDescent="0.2"/>
    <row r="720" spans="2:9" ht="6.75" customHeight="1" x14ac:dyDescent="0.2"/>
    <row r="722" spans="1:9" ht="8.25" customHeight="1" x14ac:dyDescent="0.2"/>
    <row r="723" spans="1:9" s="246" customFormat="1" ht="13.5" thickBot="1" x14ac:dyDescent="0.25">
      <c r="A723" s="201"/>
      <c r="B723" s="155"/>
      <c r="C723" s="233"/>
      <c r="D723" s="155"/>
      <c r="E723" s="202"/>
      <c r="F723" s="2"/>
      <c r="G723" s="152"/>
      <c r="H723" s="203"/>
      <c r="I723" s="203"/>
    </row>
    <row r="724" spans="1:9" s="204" customFormat="1" ht="13.5" thickTop="1" x14ac:dyDescent="0.2">
      <c r="A724" s="201"/>
      <c r="B724" s="155"/>
      <c r="C724" s="233"/>
      <c r="D724" s="155"/>
      <c r="E724" s="202"/>
      <c r="F724" s="2"/>
      <c r="G724" s="152"/>
      <c r="H724" s="203"/>
      <c r="I724" s="203"/>
    </row>
    <row r="725" spans="1:9" s="307" customFormat="1" ht="15" x14ac:dyDescent="0.2">
      <c r="A725" s="201"/>
      <c r="B725" s="155"/>
      <c r="C725" s="233"/>
      <c r="D725" s="155"/>
      <c r="E725" s="202"/>
      <c r="F725" s="2"/>
      <c r="G725" s="152"/>
      <c r="H725" s="203"/>
      <c r="I725" s="203"/>
    </row>
    <row r="726" spans="1:9" s="307" customFormat="1" ht="21" customHeight="1" x14ac:dyDescent="0.2">
      <c r="A726" s="201"/>
      <c r="B726" s="155"/>
      <c r="C726" s="233"/>
      <c r="D726" s="155"/>
      <c r="E726" s="202"/>
      <c r="F726" s="2"/>
      <c r="G726" s="152"/>
      <c r="H726" s="203"/>
      <c r="I726" s="203"/>
    </row>
  </sheetData>
  <mergeCells count="6">
    <mergeCell ref="B430:E436"/>
    <mergeCell ref="B3:C3"/>
    <mergeCell ref="B243:E259"/>
    <mergeCell ref="B36:E36"/>
    <mergeCell ref="B39:E50"/>
    <mergeCell ref="B160:E162"/>
  </mergeCells>
  <conditionalFormatting sqref="F389 F391 F473 F475 F477 F495 F487 F480 F482 F484 F489 F491 F497 F499 F405 F407 F418:F420 F422 F445:F451 F441:F442 F454:F456 F381 F377 F379 F367 F355 F374:F375 F363 F335:F341 F349:F351 F371 F321:F332 F288:F317 F359 F345:F347 F284:F285 F278:F280 F273:F274 F235 F219 F221 F223 F225 F227 F229 F231 F233 F213 F207 F217 F211 F215 F209 F203:F204 F187:F190 F193:F195 F198:F200 F184 F179 F62 F170 F172 F151 F148 F135 F140 F142 F91 F89 F113 F106 F109 F111 F104 F115 F58 F60 F56 F132:F133 F126 F85 F123 F118:F121 F137 F87 F83 F64 F129:F130 F175:F176 F144 F67:F76 F79:F80 F146 F269 F384 F387">
    <cfRule type="expression" dxfId="186" priority="280">
      <formula>F56=""</formula>
    </cfRule>
  </conditionalFormatting>
  <conditionalFormatting sqref="F181">
    <cfRule type="expression" dxfId="185" priority="5">
      <formula>F181=""</formula>
    </cfRule>
  </conditionalFormatting>
  <conditionalFormatting sqref="F415">
    <cfRule type="expression" dxfId="184" priority="2">
      <formula>F415=""</formula>
    </cfRule>
  </conditionalFormatting>
  <conditionalFormatting sqref="F125">
    <cfRule type="expression" dxfId="183" priority="4">
      <formula>F125=""</formula>
    </cfRule>
  </conditionalFormatting>
  <conditionalFormatting sqref="F131">
    <cfRule type="expression" dxfId="182" priority="3">
      <formula>F131=""</formula>
    </cfRule>
  </conditionalFormatting>
  <conditionalFormatting sqref="F493">
    <cfRule type="expression" dxfId="181" priority="1">
      <formula>F493=""</formula>
    </cfRule>
  </conditionalFormatting>
  <pageMargins left="0.70866141732283472" right="0.70866141732283472" top="0.74803149606299213" bottom="0.74803149606299213" header="0.31496062992125984" footer="0.31496062992125984"/>
  <pageSetup paperSize="9" scale="77" orientation="portrait" r:id="rId1"/>
  <headerFooter>
    <oddHeader>&amp;R&amp;9 1848-V/20
PZI</oddHeader>
    <oddFooter>&amp;R&amp;9&amp;P/&amp;N</oddFooter>
  </headerFooter>
  <rowBreaks count="8" manualBreakCount="8">
    <brk id="34" max="6" man="1"/>
    <brk id="138" max="6" man="1"/>
    <brk id="157" max="6" man="1"/>
    <brk id="232" max="6" man="1"/>
    <brk id="241" max="6" man="1"/>
    <brk id="396" max="6" man="1"/>
    <brk id="462" max="6" man="1"/>
    <brk id="49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T262"/>
  <sheetViews>
    <sheetView view="pageBreakPreview" topLeftCell="A229" zoomScaleNormal="100" zoomScaleSheetLayoutView="100" workbookViewId="0">
      <selection activeCell="C60" sqref="C60"/>
    </sheetView>
  </sheetViews>
  <sheetFormatPr defaultColWidth="9.140625" defaultRowHeight="12.75" x14ac:dyDescent="0.2"/>
  <cols>
    <col min="1" max="1" width="0.85546875" style="201" customWidth="1"/>
    <col min="2" max="2" width="7.28515625" style="155" customWidth="1"/>
    <col min="3" max="3" width="53.140625" style="239" customWidth="1"/>
    <col min="4" max="4" width="7" style="155" customWidth="1"/>
    <col min="5" max="5" width="8.7109375" style="202" customWidth="1"/>
    <col min="6" max="6" width="9.7109375" style="2" bestFit="1" customWidth="1"/>
    <col min="7" max="7" width="17.140625" style="152" customWidth="1"/>
    <col min="8" max="8" width="9.140625" style="323"/>
    <col min="9" max="9" width="8.140625" style="323" bestFit="1" customWidth="1"/>
    <col min="10" max="10" width="10.85546875" style="323" bestFit="1" customWidth="1"/>
    <col min="11" max="11" width="11" style="323" customWidth="1"/>
    <col min="12" max="12" width="10.85546875" style="323" bestFit="1" customWidth="1"/>
    <col min="13" max="20" width="9.140625" style="323"/>
    <col min="21" max="16384" width="9.140625" style="203"/>
  </cols>
  <sheetData>
    <row r="3" spans="1:20" s="200" customFormat="1" ht="16.5" x14ac:dyDescent="0.25">
      <c r="A3" s="197"/>
      <c r="B3" s="126" t="s">
        <v>648</v>
      </c>
      <c r="C3" s="133"/>
      <c r="D3" s="131"/>
      <c r="E3" s="198"/>
      <c r="F3" s="47"/>
      <c r="G3" s="199"/>
      <c r="H3" s="323"/>
      <c r="I3" s="323"/>
      <c r="J3" s="323"/>
      <c r="K3" s="323"/>
      <c r="L3" s="323"/>
      <c r="M3" s="323"/>
      <c r="N3" s="323"/>
      <c r="O3" s="323"/>
      <c r="P3" s="323"/>
      <c r="Q3" s="323"/>
      <c r="R3" s="323"/>
      <c r="S3" s="323"/>
      <c r="T3" s="323"/>
    </row>
    <row r="4" spans="1:20" s="200" customFormat="1" ht="16.5" x14ac:dyDescent="0.25">
      <c r="A4" s="197"/>
      <c r="B4" s="126"/>
      <c r="C4" s="133"/>
      <c r="D4" s="131"/>
      <c r="E4" s="198"/>
      <c r="F4" s="47"/>
      <c r="G4" s="199"/>
      <c r="H4" s="323"/>
      <c r="I4" s="323"/>
      <c r="J4" s="323"/>
      <c r="K4" s="323"/>
      <c r="L4" s="323"/>
      <c r="M4" s="323"/>
      <c r="N4" s="323"/>
      <c r="O4" s="323"/>
      <c r="P4" s="323"/>
      <c r="Q4" s="323"/>
      <c r="R4" s="323"/>
      <c r="S4" s="323"/>
      <c r="T4" s="323"/>
    </row>
    <row r="5" spans="1:20" ht="16.5" x14ac:dyDescent="0.2">
      <c r="B5" s="126" t="s">
        <v>711</v>
      </c>
      <c r="C5" s="218"/>
    </row>
    <row r="6" spans="1:20" x14ac:dyDescent="0.2">
      <c r="A6" s="204"/>
      <c r="B6" s="205" t="s">
        <v>78</v>
      </c>
      <c r="C6" s="206" t="s">
        <v>249</v>
      </c>
      <c r="D6" s="205"/>
      <c r="E6" s="207"/>
      <c r="F6" s="41"/>
      <c r="G6" s="208">
        <f>G39</f>
        <v>0</v>
      </c>
    </row>
    <row r="7" spans="1:20" x14ac:dyDescent="0.2">
      <c r="A7" s="204"/>
      <c r="B7" s="205" t="s">
        <v>115</v>
      </c>
      <c r="C7" s="235" t="s">
        <v>250</v>
      </c>
      <c r="D7" s="205"/>
      <c r="E7" s="207"/>
      <c r="F7" s="41"/>
      <c r="G7" s="208">
        <f>G127</f>
        <v>0</v>
      </c>
      <c r="I7" s="324">
        <f>G9/34</f>
        <v>0</v>
      </c>
    </row>
    <row r="8" spans="1:20" x14ac:dyDescent="0.2">
      <c r="A8" s="204"/>
      <c r="B8" s="205" t="s">
        <v>55</v>
      </c>
      <c r="C8" s="235" t="s">
        <v>251</v>
      </c>
      <c r="D8" s="205"/>
      <c r="E8" s="207"/>
      <c r="F8" s="41"/>
      <c r="G8" s="208">
        <f>G261</f>
        <v>0</v>
      </c>
    </row>
    <row r="9" spans="1:20" s="200" customFormat="1" ht="17.25" thickBot="1" x14ac:dyDescent="0.3">
      <c r="A9" s="209"/>
      <c r="B9" s="210"/>
      <c r="C9" s="211" t="s">
        <v>252</v>
      </c>
      <c r="D9" s="210"/>
      <c r="E9" s="212"/>
      <c r="F9" s="33"/>
      <c r="G9" s="213">
        <f>SUM(G6:G8)</f>
        <v>0</v>
      </c>
      <c r="H9" s="323"/>
      <c r="I9" s="324"/>
      <c r="J9" s="323"/>
      <c r="K9" s="323"/>
      <c r="L9" s="323"/>
      <c r="M9" s="323"/>
      <c r="N9" s="323"/>
      <c r="O9" s="323"/>
      <c r="P9" s="323"/>
      <c r="Q9" s="323"/>
      <c r="R9" s="323"/>
      <c r="S9" s="323"/>
      <c r="T9" s="323"/>
    </row>
    <row r="10" spans="1:20" ht="13.5" thickTop="1" x14ac:dyDescent="0.2">
      <c r="A10" s="204"/>
      <c r="B10" s="205"/>
      <c r="C10" s="235"/>
      <c r="D10" s="205"/>
      <c r="E10" s="207"/>
      <c r="F10" s="41"/>
      <c r="G10" s="208"/>
    </row>
    <row r="11" spans="1:20" x14ac:dyDescent="0.2">
      <c r="A11" s="204"/>
      <c r="B11" s="205"/>
      <c r="C11" s="239" t="s">
        <v>32</v>
      </c>
      <c r="G11" s="152">
        <f>G9*0.22</f>
        <v>0</v>
      </c>
    </row>
    <row r="12" spans="1:20" ht="17.25" thickBot="1" x14ac:dyDescent="0.25">
      <c r="A12" s="204"/>
      <c r="B12" s="223"/>
      <c r="C12" s="211" t="s">
        <v>253</v>
      </c>
      <c r="D12" s="210"/>
      <c r="E12" s="212"/>
      <c r="F12" s="33"/>
      <c r="G12" s="213">
        <f>G9+G11</f>
        <v>0</v>
      </c>
    </row>
    <row r="13" spans="1:20" ht="13.5" thickTop="1" x14ac:dyDescent="0.2">
      <c r="A13" s="204"/>
      <c r="B13" s="205"/>
      <c r="C13" s="235"/>
      <c r="D13" s="205"/>
      <c r="E13" s="207"/>
      <c r="F13" s="41"/>
      <c r="G13" s="208"/>
    </row>
    <row r="16" spans="1:20" s="307" customFormat="1" ht="46.9" customHeight="1" x14ac:dyDescent="0.2">
      <c r="A16" s="333"/>
      <c r="B16" s="429" t="s">
        <v>578</v>
      </c>
      <c r="C16" s="430"/>
      <c r="D16" s="430"/>
      <c r="E16" s="430"/>
      <c r="F16" s="40"/>
      <c r="G16" s="306"/>
      <c r="H16" s="323"/>
      <c r="I16" s="323"/>
      <c r="J16" s="323"/>
      <c r="K16" s="323"/>
      <c r="L16" s="323"/>
      <c r="M16" s="323"/>
      <c r="N16" s="323"/>
      <c r="O16" s="323"/>
      <c r="P16" s="323"/>
      <c r="Q16" s="323"/>
      <c r="R16" s="323"/>
      <c r="S16" s="323"/>
      <c r="T16" s="323"/>
    </row>
    <row r="17" spans="1:20" s="307" customFormat="1" ht="8.25" customHeight="1" x14ac:dyDescent="0.2">
      <c r="A17" s="333"/>
      <c r="B17" s="304"/>
      <c r="C17" s="148"/>
      <c r="D17" s="146"/>
      <c r="E17" s="305"/>
      <c r="F17" s="40"/>
      <c r="G17" s="306"/>
      <c r="H17" s="323"/>
      <c r="I17" s="323"/>
      <c r="J17" s="323"/>
      <c r="K17" s="323"/>
      <c r="L17" s="323"/>
      <c r="M17" s="323"/>
      <c r="N17" s="323"/>
      <c r="O17" s="323"/>
      <c r="P17" s="323"/>
      <c r="Q17" s="323"/>
      <c r="R17" s="323"/>
      <c r="S17" s="323"/>
      <c r="T17" s="323"/>
    </row>
    <row r="18" spans="1:20" x14ac:dyDescent="0.2">
      <c r="B18" s="431" t="s">
        <v>649</v>
      </c>
      <c r="C18" s="430"/>
      <c r="D18" s="430"/>
      <c r="E18" s="430"/>
    </row>
    <row r="19" spans="1:20" x14ac:dyDescent="0.2">
      <c r="B19" s="431"/>
      <c r="C19" s="430"/>
      <c r="D19" s="430"/>
      <c r="E19" s="430"/>
    </row>
    <row r="20" spans="1:20" x14ac:dyDescent="0.2">
      <c r="B20" s="431"/>
      <c r="C20" s="430"/>
      <c r="D20" s="430"/>
      <c r="E20" s="430"/>
    </row>
    <row r="21" spans="1:20" x14ac:dyDescent="0.2">
      <c r="A21" s="203"/>
      <c r="B21" s="431"/>
      <c r="C21" s="430"/>
      <c r="D21" s="430"/>
      <c r="E21" s="430"/>
      <c r="F21" s="32"/>
      <c r="G21" s="201"/>
    </row>
    <row r="22" spans="1:20" x14ac:dyDescent="0.2">
      <c r="A22" s="203"/>
      <c r="B22" s="431"/>
      <c r="C22" s="430"/>
      <c r="D22" s="430"/>
      <c r="E22" s="430"/>
      <c r="F22" s="32"/>
      <c r="G22" s="201"/>
    </row>
    <row r="23" spans="1:20" x14ac:dyDescent="0.2">
      <c r="A23" s="203"/>
      <c r="B23" s="431"/>
      <c r="C23" s="430"/>
      <c r="D23" s="430"/>
      <c r="E23" s="430"/>
      <c r="F23" s="32"/>
      <c r="G23" s="201"/>
    </row>
    <row r="24" spans="1:20" x14ac:dyDescent="0.2">
      <c r="A24" s="203"/>
      <c r="B24" s="431"/>
      <c r="C24" s="430"/>
      <c r="D24" s="430"/>
      <c r="E24" s="430"/>
      <c r="F24" s="32"/>
      <c r="G24" s="201"/>
    </row>
    <row r="25" spans="1:20" x14ac:dyDescent="0.2">
      <c r="A25" s="203"/>
      <c r="B25" s="431"/>
      <c r="C25" s="430"/>
      <c r="D25" s="430"/>
      <c r="E25" s="430"/>
      <c r="F25" s="32"/>
      <c r="G25" s="201"/>
    </row>
    <row r="26" spans="1:20" x14ac:dyDescent="0.2">
      <c r="A26" s="203"/>
      <c r="B26" s="431"/>
      <c r="C26" s="430"/>
      <c r="D26" s="430"/>
      <c r="E26" s="430"/>
      <c r="F26" s="32"/>
      <c r="G26" s="201"/>
    </row>
    <row r="27" spans="1:20" x14ac:dyDescent="0.2">
      <c r="A27" s="203"/>
      <c r="B27" s="430"/>
      <c r="C27" s="430"/>
      <c r="D27" s="430"/>
      <c r="E27" s="430"/>
      <c r="F27" s="32"/>
      <c r="G27" s="201"/>
    </row>
    <row r="28" spans="1:20" x14ac:dyDescent="0.2">
      <c r="A28" s="203"/>
      <c r="B28" s="430"/>
      <c r="C28" s="430"/>
      <c r="D28" s="430"/>
      <c r="E28" s="430"/>
      <c r="F28" s="32"/>
      <c r="G28" s="201"/>
    </row>
    <row r="29" spans="1:20" x14ac:dyDescent="0.2">
      <c r="A29" s="203"/>
      <c r="B29" s="430"/>
      <c r="C29" s="430"/>
      <c r="D29" s="430"/>
      <c r="E29" s="430"/>
      <c r="F29" s="32"/>
      <c r="G29" s="201"/>
    </row>
    <row r="30" spans="1:20" x14ac:dyDescent="0.2">
      <c r="A30" s="203"/>
      <c r="B30" s="430"/>
      <c r="C30" s="430"/>
      <c r="D30" s="430"/>
      <c r="E30" s="430"/>
      <c r="F30" s="32"/>
      <c r="G30" s="201"/>
    </row>
    <row r="31" spans="1:20" x14ac:dyDescent="0.2">
      <c r="A31" s="203"/>
      <c r="B31" s="430"/>
      <c r="C31" s="430"/>
      <c r="D31" s="430"/>
      <c r="E31" s="430"/>
      <c r="F31" s="32"/>
      <c r="G31" s="201"/>
    </row>
    <row r="32" spans="1:20" x14ac:dyDescent="0.2">
      <c r="A32" s="203"/>
      <c r="B32" s="430"/>
      <c r="C32" s="430"/>
      <c r="D32" s="430"/>
      <c r="E32" s="430"/>
      <c r="F32" s="32"/>
      <c r="G32" s="201"/>
    </row>
    <row r="33" spans="1:9" x14ac:dyDescent="0.2">
      <c r="A33" s="203"/>
      <c r="B33" s="430"/>
      <c r="C33" s="430"/>
      <c r="D33" s="430"/>
      <c r="E33" s="430"/>
      <c r="F33" s="32"/>
      <c r="G33" s="201"/>
    </row>
    <row r="34" spans="1:9" x14ac:dyDescent="0.2">
      <c r="A34" s="203"/>
      <c r="B34" s="430"/>
      <c r="C34" s="430"/>
      <c r="D34" s="430"/>
      <c r="E34" s="430"/>
      <c r="F34" s="32"/>
      <c r="G34" s="201"/>
    </row>
    <row r="35" spans="1:9" x14ac:dyDescent="0.2">
      <c r="A35" s="203"/>
      <c r="B35" s="430"/>
      <c r="C35" s="430"/>
      <c r="D35" s="430"/>
      <c r="E35" s="430"/>
      <c r="F35" s="32"/>
      <c r="G35" s="201"/>
    </row>
    <row r="36" spans="1:9" x14ac:dyDescent="0.2">
      <c r="A36" s="203"/>
      <c r="B36" s="430"/>
      <c r="C36" s="430"/>
      <c r="D36" s="430"/>
      <c r="E36" s="430"/>
      <c r="F36" s="32"/>
      <c r="G36" s="201"/>
    </row>
    <row r="37" spans="1:9" x14ac:dyDescent="0.2">
      <c r="A37" s="203"/>
      <c r="B37" s="430"/>
      <c r="C37" s="430"/>
      <c r="D37" s="430"/>
      <c r="E37" s="430"/>
      <c r="F37" s="32"/>
      <c r="G37" s="201"/>
    </row>
    <row r="38" spans="1:9" ht="15" x14ac:dyDescent="0.2">
      <c r="A38" s="203"/>
      <c r="B38" s="334"/>
      <c r="C38" s="334"/>
      <c r="D38" s="334"/>
      <c r="E38" s="334"/>
      <c r="F38" s="32"/>
      <c r="G38" s="201"/>
    </row>
    <row r="39" spans="1:9" ht="16.5" x14ac:dyDescent="0.2">
      <c r="B39" s="126" t="s">
        <v>208</v>
      </c>
      <c r="E39" s="245"/>
      <c r="G39" s="208">
        <f>G78+G120</f>
        <v>0</v>
      </c>
    </row>
    <row r="40" spans="1:9" x14ac:dyDescent="0.2">
      <c r="A40" s="238"/>
      <c r="B40" s="427" t="s">
        <v>226</v>
      </c>
      <c r="C40" s="427"/>
      <c r="D40" s="427"/>
      <c r="E40" s="427"/>
      <c r="G40" s="155"/>
    </row>
    <row r="41" spans="1:9" x14ac:dyDescent="0.2">
      <c r="A41" s="238"/>
      <c r="B41" s="427"/>
      <c r="C41" s="427"/>
      <c r="D41" s="427"/>
      <c r="E41" s="427"/>
      <c r="G41" s="155"/>
    </row>
    <row r="42" spans="1:9" x14ac:dyDescent="0.2">
      <c r="A42" s="238"/>
      <c r="B42" s="427"/>
      <c r="C42" s="427"/>
      <c r="D42" s="427"/>
      <c r="E42" s="427"/>
      <c r="G42" s="155"/>
    </row>
    <row r="43" spans="1:9" x14ac:dyDescent="0.2">
      <c r="A43" s="238"/>
      <c r="B43" s="427"/>
      <c r="C43" s="427"/>
      <c r="D43" s="427"/>
      <c r="E43" s="427"/>
      <c r="G43" s="155"/>
    </row>
    <row r="44" spans="1:9" x14ac:dyDescent="0.2">
      <c r="A44" s="238"/>
      <c r="B44" s="427"/>
      <c r="C44" s="427"/>
      <c r="D44" s="427"/>
      <c r="E44" s="427"/>
      <c r="G44" s="155"/>
      <c r="I44" s="335"/>
    </row>
    <row r="45" spans="1:9" x14ac:dyDescent="0.2">
      <c r="A45" s="238"/>
      <c r="B45" s="427"/>
      <c r="C45" s="427"/>
      <c r="D45" s="427"/>
      <c r="E45" s="427"/>
      <c r="G45" s="155"/>
      <c r="I45" s="335"/>
    </row>
    <row r="46" spans="1:9" x14ac:dyDescent="0.2">
      <c r="A46" s="238"/>
      <c r="B46" s="427"/>
      <c r="C46" s="427"/>
      <c r="D46" s="427"/>
      <c r="E46" s="427"/>
      <c r="G46" s="155"/>
    </row>
    <row r="47" spans="1:9" x14ac:dyDescent="0.2">
      <c r="A47" s="238"/>
      <c r="B47" s="427"/>
      <c r="C47" s="427"/>
      <c r="D47" s="427"/>
      <c r="E47" s="427"/>
      <c r="G47" s="155"/>
    </row>
    <row r="48" spans="1:9" x14ac:dyDescent="0.2">
      <c r="A48" s="238"/>
      <c r="B48" s="427"/>
      <c r="C48" s="427"/>
      <c r="D48" s="427"/>
      <c r="E48" s="427"/>
      <c r="G48" s="155"/>
    </row>
    <row r="49" spans="1:7" x14ac:dyDescent="0.2">
      <c r="A49" s="238"/>
      <c r="B49" s="427"/>
      <c r="C49" s="427"/>
      <c r="D49" s="427"/>
      <c r="E49" s="427"/>
      <c r="G49" s="155"/>
    </row>
    <row r="50" spans="1:7" x14ac:dyDescent="0.2">
      <c r="A50" s="238"/>
      <c r="B50" s="427"/>
      <c r="C50" s="427"/>
      <c r="D50" s="427"/>
      <c r="E50" s="427"/>
      <c r="G50" s="155"/>
    </row>
    <row r="51" spans="1:7" ht="16.5" customHeight="1" x14ac:dyDescent="0.2">
      <c r="A51" s="238"/>
      <c r="B51" s="427"/>
      <c r="C51" s="427"/>
      <c r="D51" s="427"/>
      <c r="E51" s="427"/>
      <c r="G51" s="155"/>
    </row>
    <row r="52" spans="1:7" x14ac:dyDescent="0.2">
      <c r="C52" s="317" t="s">
        <v>35</v>
      </c>
      <c r="D52" s="241" t="s">
        <v>36</v>
      </c>
      <c r="E52" s="318" t="s">
        <v>37</v>
      </c>
      <c r="F52" s="38" t="s">
        <v>38</v>
      </c>
      <c r="G52" s="319" t="s">
        <v>33</v>
      </c>
    </row>
    <row r="53" spans="1:7" x14ac:dyDescent="0.2">
      <c r="A53" s="204"/>
      <c r="B53" s="205" t="s">
        <v>78</v>
      </c>
      <c r="C53" s="235" t="s">
        <v>227</v>
      </c>
      <c r="D53" s="205"/>
      <c r="E53" s="309"/>
      <c r="F53" s="41"/>
      <c r="G53" s="208"/>
    </row>
    <row r="54" spans="1:7" ht="7.5" customHeight="1" x14ac:dyDescent="0.2">
      <c r="A54" s="204"/>
      <c r="B54" s="205"/>
      <c r="C54" s="235"/>
      <c r="D54" s="205"/>
      <c r="E54" s="309"/>
      <c r="F54" s="41"/>
      <c r="G54" s="208"/>
    </row>
    <row r="55" spans="1:7" ht="102" x14ac:dyDescent="0.2">
      <c r="B55" s="245" t="s">
        <v>80</v>
      </c>
      <c r="C55" s="239" t="s">
        <v>328</v>
      </c>
      <c r="D55" s="203"/>
      <c r="E55" s="203"/>
      <c r="F55" s="52"/>
      <c r="G55" s="203"/>
    </row>
    <row r="56" spans="1:7" ht="63.75" x14ac:dyDescent="0.2">
      <c r="C56" s="253" t="s">
        <v>729</v>
      </c>
      <c r="D56" s="155" t="s">
        <v>59</v>
      </c>
      <c r="E56" s="245">
        <f>E209+E195+E200+E210</f>
        <v>318</v>
      </c>
      <c r="F56" s="2">
        <v>0</v>
      </c>
      <c r="G56" s="157">
        <f>F56*E56</f>
        <v>0</v>
      </c>
    </row>
    <row r="57" spans="1:7" ht="8.25" customHeight="1" x14ac:dyDescent="0.2">
      <c r="C57" s="253"/>
      <c r="E57" s="245"/>
    </row>
    <row r="58" spans="1:7" ht="38.25" x14ac:dyDescent="0.2">
      <c r="B58" s="155" t="s">
        <v>82</v>
      </c>
      <c r="C58" s="239" t="s">
        <v>327</v>
      </c>
      <c r="D58" s="155" t="s">
        <v>59</v>
      </c>
      <c r="E58" s="245">
        <f>E207+E208+E195+E200</f>
        <v>391</v>
      </c>
      <c r="F58" s="2">
        <v>0</v>
      </c>
      <c r="G58" s="157">
        <f>F58*E58</f>
        <v>0</v>
      </c>
    </row>
    <row r="59" spans="1:7" ht="8.25" customHeight="1" x14ac:dyDescent="0.2">
      <c r="E59" s="245"/>
      <c r="G59" s="157"/>
    </row>
    <row r="60" spans="1:7" ht="114.75" x14ac:dyDescent="0.2">
      <c r="B60" s="155" t="s">
        <v>267</v>
      </c>
      <c r="C60" s="239" t="s">
        <v>745</v>
      </c>
      <c r="D60" s="203"/>
      <c r="E60" s="203"/>
      <c r="F60" s="52"/>
      <c r="G60" s="203"/>
    </row>
    <row r="61" spans="1:7" ht="14.25" x14ac:dyDescent="0.2">
      <c r="C61" s="253" t="s">
        <v>329</v>
      </c>
      <c r="D61" s="155" t="s">
        <v>86</v>
      </c>
      <c r="E61" s="245">
        <f>E56*2</f>
        <v>636</v>
      </c>
      <c r="F61" s="2">
        <v>0</v>
      </c>
      <c r="G61" s="157">
        <f>F61*E61</f>
        <v>0</v>
      </c>
    </row>
    <row r="62" spans="1:7" ht="9" customHeight="1" x14ac:dyDescent="0.2">
      <c r="E62" s="245"/>
      <c r="G62" s="157"/>
    </row>
    <row r="63" spans="1:7" ht="114.75" x14ac:dyDescent="0.2">
      <c r="B63" s="155" t="s">
        <v>88</v>
      </c>
      <c r="C63" s="239" t="s">
        <v>455</v>
      </c>
      <c r="E63" s="245"/>
      <c r="G63" s="157"/>
    </row>
    <row r="64" spans="1:7" x14ac:dyDescent="0.2">
      <c r="C64" s="239" t="s">
        <v>360</v>
      </c>
      <c r="D64" s="155" t="s">
        <v>42</v>
      </c>
      <c r="E64" s="202">
        <v>2</v>
      </c>
      <c r="F64" s="2">
        <v>0</v>
      </c>
      <c r="G64" s="157">
        <f t="shared" ref="G64" si="0">F64*E64</f>
        <v>0</v>
      </c>
    </row>
    <row r="65" spans="1:20" x14ac:dyDescent="0.2">
      <c r="C65" s="239" t="s">
        <v>268</v>
      </c>
      <c r="D65" s="155" t="s">
        <v>42</v>
      </c>
      <c r="E65" s="202">
        <v>36</v>
      </c>
      <c r="F65" s="2">
        <v>0</v>
      </c>
      <c r="G65" s="157">
        <f t="shared" ref="G65:G70" si="1">F65*E65</f>
        <v>0</v>
      </c>
    </row>
    <row r="66" spans="1:20" x14ac:dyDescent="0.2">
      <c r="C66" s="239" t="s">
        <v>549</v>
      </c>
      <c r="D66" s="155" t="s">
        <v>42</v>
      </c>
      <c r="E66" s="202">
        <v>2</v>
      </c>
      <c r="F66" s="2">
        <v>0</v>
      </c>
      <c r="G66" s="157">
        <f t="shared" si="1"/>
        <v>0</v>
      </c>
    </row>
    <row r="67" spans="1:20" x14ac:dyDescent="0.2">
      <c r="C67" s="239" t="s">
        <v>554</v>
      </c>
      <c r="D67" s="155" t="s">
        <v>42</v>
      </c>
      <c r="E67" s="202">
        <v>1</v>
      </c>
      <c r="F67" s="2">
        <v>0</v>
      </c>
      <c r="G67" s="157">
        <f t="shared" si="1"/>
        <v>0</v>
      </c>
    </row>
    <row r="68" spans="1:20" x14ac:dyDescent="0.2">
      <c r="C68" s="239" t="s">
        <v>400</v>
      </c>
      <c r="D68" s="155" t="s">
        <v>42</v>
      </c>
      <c r="E68" s="202">
        <v>18</v>
      </c>
      <c r="F68" s="2">
        <v>0</v>
      </c>
      <c r="G68" s="157">
        <f t="shared" si="1"/>
        <v>0</v>
      </c>
    </row>
    <row r="69" spans="1:20" x14ac:dyDescent="0.2">
      <c r="C69" s="239" t="s">
        <v>710</v>
      </c>
      <c r="D69" s="155" t="s">
        <v>42</v>
      </c>
      <c r="E69" s="202">
        <v>1</v>
      </c>
      <c r="F69" s="2">
        <v>0</v>
      </c>
      <c r="G69" s="157">
        <f t="shared" si="1"/>
        <v>0</v>
      </c>
      <c r="H69" s="203"/>
      <c r="I69" s="203"/>
      <c r="J69" s="203"/>
      <c r="K69" s="203"/>
      <c r="L69" s="203"/>
      <c r="M69" s="203"/>
      <c r="N69" s="203"/>
      <c r="O69" s="203"/>
      <c r="P69" s="203"/>
      <c r="Q69" s="203"/>
      <c r="R69" s="203"/>
      <c r="S69" s="203"/>
      <c r="T69" s="203"/>
    </row>
    <row r="70" spans="1:20" x14ac:dyDescent="0.2">
      <c r="C70" s="239" t="s">
        <v>709</v>
      </c>
      <c r="D70" s="155" t="s">
        <v>42</v>
      </c>
      <c r="E70" s="202">
        <v>5</v>
      </c>
      <c r="F70" s="2">
        <v>0</v>
      </c>
      <c r="G70" s="157">
        <f t="shared" si="1"/>
        <v>0</v>
      </c>
    </row>
    <row r="71" spans="1:20" ht="6" customHeight="1" x14ac:dyDescent="0.2">
      <c r="G71" s="157"/>
    </row>
    <row r="72" spans="1:20" ht="25.5" x14ac:dyDescent="0.2">
      <c r="B72" s="155" t="s">
        <v>182</v>
      </c>
      <c r="C72" s="239" t="s">
        <v>209</v>
      </c>
      <c r="D72" s="155" t="s">
        <v>54</v>
      </c>
      <c r="E72" s="202">
        <f>34</f>
        <v>34</v>
      </c>
      <c r="F72" s="2">
        <v>0</v>
      </c>
      <c r="G72" s="157">
        <f>F72*E72</f>
        <v>0</v>
      </c>
    </row>
    <row r="73" spans="1:20" ht="6" customHeight="1" x14ac:dyDescent="0.2"/>
    <row r="74" spans="1:20" ht="38.25" x14ac:dyDescent="0.2">
      <c r="B74" s="155" t="s">
        <v>89</v>
      </c>
      <c r="C74" s="239" t="s">
        <v>210</v>
      </c>
      <c r="D74" s="155" t="s">
        <v>86</v>
      </c>
      <c r="E74" s="245">
        <f>E61</f>
        <v>636</v>
      </c>
      <c r="F74" s="2">
        <v>0</v>
      </c>
      <c r="G74" s="157">
        <f>F74*E74</f>
        <v>0</v>
      </c>
    </row>
    <row r="75" spans="1:20" ht="6" customHeight="1" x14ac:dyDescent="0.2">
      <c r="E75" s="245"/>
    </row>
    <row r="76" spans="1:20" x14ac:dyDescent="0.2">
      <c r="B76" s="155" t="s">
        <v>90</v>
      </c>
      <c r="C76" s="239" t="s">
        <v>91</v>
      </c>
      <c r="D76" s="155">
        <v>10</v>
      </c>
      <c r="E76" s="245"/>
      <c r="G76" s="152">
        <f>SUM(G56:G75)*(D76/100)</f>
        <v>0</v>
      </c>
    </row>
    <row r="77" spans="1:20" ht="6.75" customHeight="1" x14ac:dyDescent="0.2">
      <c r="E77" s="245"/>
    </row>
    <row r="78" spans="1:20" ht="13.5" thickBot="1" x14ac:dyDescent="0.25">
      <c r="A78" s="246"/>
      <c r="B78" s="223" t="s">
        <v>78</v>
      </c>
      <c r="C78" s="315" t="s">
        <v>211</v>
      </c>
      <c r="D78" s="223"/>
      <c r="E78" s="313"/>
      <c r="F78" s="35"/>
      <c r="G78" s="248">
        <f>SUM(G54:G76)</f>
        <v>0</v>
      </c>
    </row>
    <row r="79" spans="1:20" ht="13.5" thickTop="1" x14ac:dyDescent="0.2">
      <c r="E79" s="245"/>
    </row>
    <row r="80" spans="1:20" x14ac:dyDescent="0.2">
      <c r="E80" s="245"/>
    </row>
    <row r="81" spans="1:20" x14ac:dyDescent="0.2">
      <c r="A81" s="204"/>
      <c r="B81" s="205" t="s">
        <v>79</v>
      </c>
      <c r="C81" s="235" t="s">
        <v>212</v>
      </c>
      <c r="D81" s="205"/>
      <c r="E81" s="309"/>
      <c r="F81" s="41"/>
      <c r="G81" s="208"/>
    </row>
    <row r="82" spans="1:20" ht="7.5" customHeight="1" x14ac:dyDescent="0.2">
      <c r="A82" s="204"/>
      <c r="B82" s="205"/>
      <c r="C82" s="235"/>
      <c r="D82" s="205"/>
      <c r="E82" s="309"/>
      <c r="F82" s="41"/>
      <c r="G82" s="208"/>
    </row>
    <row r="83" spans="1:20" x14ac:dyDescent="0.2">
      <c r="A83" s="204"/>
      <c r="B83" s="205"/>
      <c r="C83" s="235" t="s">
        <v>92</v>
      </c>
      <c r="D83" s="205"/>
      <c r="E83" s="309"/>
      <c r="F83" s="41"/>
      <c r="G83" s="208"/>
    </row>
    <row r="84" spans="1:20" ht="89.25" x14ac:dyDescent="0.2">
      <c r="A84" s="204"/>
      <c r="B84" s="155" t="s">
        <v>213</v>
      </c>
      <c r="C84" s="239" t="s">
        <v>456</v>
      </c>
      <c r="D84" s="203"/>
      <c r="E84" s="336"/>
      <c r="F84" s="52"/>
      <c r="G84" s="203"/>
    </row>
    <row r="85" spans="1:20" ht="36" customHeight="1" x14ac:dyDescent="0.2">
      <c r="A85" s="204"/>
      <c r="C85" s="253" t="s">
        <v>732</v>
      </c>
      <c r="D85" s="274" t="s">
        <v>87</v>
      </c>
      <c r="E85" s="337">
        <f>(281-E88*10)*1.8+E88*2</f>
        <v>425.8</v>
      </c>
      <c r="F85" s="46">
        <v>0</v>
      </c>
      <c r="G85" s="338">
        <f>F85*E85</f>
        <v>0</v>
      </c>
    </row>
    <row r="86" spans="1:20" ht="8.25" customHeight="1" x14ac:dyDescent="0.2">
      <c r="A86" s="204"/>
      <c r="B86" s="205"/>
      <c r="C86" s="339"/>
      <c r="D86" s="205"/>
      <c r="E86" s="309"/>
      <c r="F86" s="41"/>
      <c r="G86" s="208"/>
    </row>
    <row r="87" spans="1:20" ht="54.75" customHeight="1" x14ac:dyDescent="0.2">
      <c r="A87" s="204"/>
      <c r="B87" s="340" t="s">
        <v>240</v>
      </c>
      <c r="C87" s="239" t="s">
        <v>285</v>
      </c>
      <c r="D87" s="201"/>
      <c r="E87" s="201"/>
      <c r="F87" s="32"/>
      <c r="G87" s="201"/>
    </row>
    <row r="88" spans="1:20" x14ac:dyDescent="0.2">
      <c r="A88" s="204"/>
      <c r="C88" s="239" t="s">
        <v>689</v>
      </c>
      <c r="D88" s="274" t="s">
        <v>42</v>
      </c>
      <c r="E88" s="337">
        <v>5</v>
      </c>
      <c r="F88" s="46">
        <v>0</v>
      </c>
      <c r="G88" s="338">
        <f>F88*E88</f>
        <v>0</v>
      </c>
    </row>
    <row r="89" spans="1:20" ht="7.5" customHeight="1" x14ac:dyDescent="0.2">
      <c r="A89" s="204"/>
      <c r="D89" s="274"/>
      <c r="E89" s="337"/>
      <c r="F89" s="41"/>
      <c r="G89" s="338"/>
    </row>
    <row r="90" spans="1:20" x14ac:dyDescent="0.2">
      <c r="B90" s="155" t="s">
        <v>96</v>
      </c>
      <c r="C90" s="239" t="s">
        <v>230</v>
      </c>
      <c r="D90" s="203"/>
      <c r="E90" s="203"/>
      <c r="F90" s="331"/>
      <c r="G90" s="203"/>
    </row>
    <row r="91" spans="1:20" ht="14.25" x14ac:dyDescent="0.2">
      <c r="C91" s="253" t="s">
        <v>330</v>
      </c>
      <c r="D91" s="155" t="s">
        <v>86</v>
      </c>
      <c r="E91" s="202">
        <f>E56*0.6</f>
        <v>190.79999999999998</v>
      </c>
      <c r="F91" s="2">
        <v>0</v>
      </c>
      <c r="G91" s="157">
        <f>F91*E91</f>
        <v>0</v>
      </c>
    </row>
    <row r="92" spans="1:20" ht="8.25" customHeight="1" x14ac:dyDescent="0.2">
      <c r="C92" s="253"/>
      <c r="G92" s="157"/>
    </row>
    <row r="93" spans="1:20" s="345" customFormat="1" ht="51" x14ac:dyDescent="0.2">
      <c r="A93" s="201"/>
      <c r="B93" s="155" t="s">
        <v>100</v>
      </c>
      <c r="C93" s="239" t="s">
        <v>457</v>
      </c>
      <c r="D93" s="341"/>
      <c r="E93" s="342"/>
      <c r="F93" s="41"/>
      <c r="G93" s="343"/>
      <c r="H93" s="344"/>
      <c r="I93" s="344"/>
      <c r="J93" s="344"/>
      <c r="K93" s="344"/>
      <c r="L93" s="344"/>
      <c r="M93" s="344"/>
      <c r="N93" s="344"/>
      <c r="O93" s="344"/>
      <c r="P93" s="344"/>
      <c r="Q93" s="344"/>
      <c r="R93" s="344"/>
      <c r="S93" s="344"/>
      <c r="T93" s="344"/>
    </row>
    <row r="94" spans="1:20" s="345" customFormat="1" ht="38.25" x14ac:dyDescent="0.2">
      <c r="A94" s="201"/>
      <c r="B94" s="155"/>
      <c r="C94" s="239" t="s">
        <v>159</v>
      </c>
      <c r="D94" s="155" t="s">
        <v>87</v>
      </c>
      <c r="E94" s="202">
        <f>0.32*2*(SUM(E64:E70))</f>
        <v>41.6</v>
      </c>
      <c r="F94" s="2">
        <v>0</v>
      </c>
      <c r="G94" s="157">
        <f>F94*E94</f>
        <v>0</v>
      </c>
      <c r="H94" s="344"/>
      <c r="I94" s="344"/>
      <c r="J94" s="344"/>
      <c r="K94" s="344"/>
      <c r="L94" s="344"/>
      <c r="M94" s="344"/>
      <c r="N94" s="344"/>
      <c r="O94" s="344"/>
      <c r="P94" s="344"/>
      <c r="Q94" s="344"/>
      <c r="R94" s="344"/>
      <c r="S94" s="344"/>
      <c r="T94" s="344"/>
    </row>
    <row r="95" spans="1:20" s="349" customFormat="1" ht="51" x14ac:dyDescent="0.2">
      <c r="A95" s="346"/>
      <c r="B95" s="155"/>
      <c r="C95" s="239" t="s">
        <v>286</v>
      </c>
      <c r="D95" s="155" t="s">
        <v>87</v>
      </c>
      <c r="E95" s="202">
        <f>0.32*(E56)</f>
        <v>101.76</v>
      </c>
      <c r="F95" s="2">
        <v>0</v>
      </c>
      <c r="G95" s="157">
        <f>F95*E95</f>
        <v>0</v>
      </c>
      <c r="H95" s="347"/>
      <c r="I95" s="348"/>
      <c r="J95" s="347"/>
      <c r="K95" s="347"/>
      <c r="L95" s="347"/>
      <c r="M95" s="347"/>
      <c r="N95" s="347"/>
      <c r="O95" s="347"/>
      <c r="P95" s="347"/>
      <c r="Q95" s="347"/>
      <c r="R95" s="347"/>
      <c r="S95" s="347"/>
      <c r="T95" s="347"/>
    </row>
    <row r="96" spans="1:20" s="353" customFormat="1" ht="51" x14ac:dyDescent="0.2">
      <c r="A96" s="350"/>
      <c r="B96" s="155"/>
      <c r="C96" s="239" t="s">
        <v>257</v>
      </c>
      <c r="D96" s="155" t="s">
        <v>87</v>
      </c>
      <c r="E96" s="202">
        <f>E85-E94-E95-E98-E195*0.03*0.03*3.14-E200*0.04*0.04*3.14-E209*0.0325*0.0325*3.14</f>
        <v>139.43347354166667</v>
      </c>
      <c r="F96" s="2">
        <v>0</v>
      </c>
      <c r="G96" s="157">
        <f>F96*E96</f>
        <v>0</v>
      </c>
      <c r="H96" s="351"/>
      <c r="I96" s="352"/>
      <c r="J96" s="351"/>
      <c r="K96" s="351"/>
      <c r="L96" s="351"/>
      <c r="M96" s="351"/>
      <c r="N96" s="351"/>
      <c r="O96" s="351"/>
      <c r="P96" s="351"/>
      <c r="Q96" s="351"/>
      <c r="R96" s="351"/>
      <c r="S96" s="351"/>
      <c r="T96" s="351"/>
    </row>
    <row r="97" spans="1:20" s="345" customFormat="1" ht="8.25" customHeight="1" x14ac:dyDescent="0.2">
      <c r="A97" s="201"/>
      <c r="B97" s="155"/>
      <c r="C97" s="239"/>
      <c r="D97" s="155"/>
      <c r="E97" s="202"/>
      <c r="F97" s="2"/>
      <c r="G97" s="157"/>
      <c r="H97" s="344"/>
      <c r="I97" s="344"/>
      <c r="J97" s="344"/>
      <c r="K97" s="344"/>
      <c r="L97" s="344"/>
      <c r="M97" s="344"/>
      <c r="N97" s="344"/>
      <c r="O97" s="344"/>
      <c r="P97" s="344"/>
      <c r="Q97" s="344"/>
      <c r="R97" s="344"/>
      <c r="S97" s="344"/>
      <c r="T97" s="344"/>
    </row>
    <row r="98" spans="1:20" s="349" customFormat="1" ht="51" x14ac:dyDescent="0.2">
      <c r="A98" s="346"/>
      <c r="B98" s="155" t="s">
        <v>229</v>
      </c>
      <c r="C98" s="239" t="s">
        <v>438</v>
      </c>
      <c r="D98" s="155" t="s">
        <v>86</v>
      </c>
      <c r="E98" s="202">
        <f>(E85)*1/3</f>
        <v>141.93333333333334</v>
      </c>
      <c r="F98" s="2">
        <v>0</v>
      </c>
      <c r="G98" s="157">
        <f>F98*E98</f>
        <v>0</v>
      </c>
      <c r="H98" s="347"/>
      <c r="I98" s="347"/>
      <c r="J98" s="347"/>
      <c r="K98" s="347"/>
      <c r="L98" s="347"/>
      <c r="M98" s="347"/>
      <c r="N98" s="347"/>
      <c r="O98" s="347"/>
      <c r="P98" s="347"/>
      <c r="Q98" s="347"/>
      <c r="R98" s="347"/>
      <c r="S98" s="347"/>
      <c r="T98" s="347"/>
    </row>
    <row r="99" spans="1:20" s="349" customFormat="1" ht="7.5" customHeight="1" x14ac:dyDescent="0.2">
      <c r="A99" s="346"/>
      <c r="B99" s="155"/>
      <c r="C99" s="239"/>
      <c r="D99" s="155"/>
      <c r="E99" s="202"/>
      <c r="F99" s="2"/>
      <c r="G99" s="157"/>
      <c r="H99" s="347"/>
      <c r="I99" s="347"/>
      <c r="J99" s="347"/>
      <c r="K99" s="347"/>
      <c r="L99" s="347"/>
      <c r="M99" s="347"/>
      <c r="N99" s="347"/>
      <c r="O99" s="347"/>
      <c r="P99" s="347"/>
      <c r="Q99" s="347"/>
      <c r="R99" s="347"/>
      <c r="S99" s="347"/>
      <c r="T99" s="347"/>
    </row>
    <row r="100" spans="1:20" s="345" customFormat="1" ht="89.25" x14ac:dyDescent="0.2">
      <c r="A100" s="201"/>
      <c r="B100" s="155" t="s">
        <v>287</v>
      </c>
      <c r="C100" s="239" t="s">
        <v>269</v>
      </c>
      <c r="D100" s="155" t="s">
        <v>87</v>
      </c>
      <c r="E100" s="202">
        <f>E85-E98</f>
        <v>283.86666666666667</v>
      </c>
      <c r="F100" s="2">
        <v>0</v>
      </c>
      <c r="G100" s="157">
        <f>F100*E100</f>
        <v>0</v>
      </c>
      <c r="H100" s="344"/>
      <c r="I100" s="344"/>
      <c r="J100" s="344"/>
      <c r="K100" s="344"/>
      <c r="L100" s="344"/>
      <c r="M100" s="344"/>
      <c r="N100" s="344"/>
      <c r="O100" s="344"/>
      <c r="P100" s="344"/>
      <c r="Q100" s="344"/>
      <c r="R100" s="344"/>
      <c r="S100" s="344"/>
      <c r="T100" s="344"/>
    </row>
    <row r="101" spans="1:20" s="345" customFormat="1" ht="6.75" customHeight="1" x14ac:dyDescent="0.2">
      <c r="A101" s="201"/>
      <c r="B101" s="155"/>
      <c r="C101" s="239"/>
      <c r="D101" s="155"/>
      <c r="E101" s="202"/>
      <c r="F101" s="2"/>
      <c r="G101" s="157"/>
      <c r="H101" s="344"/>
      <c r="I101" s="344"/>
      <c r="J101" s="344"/>
      <c r="K101" s="344"/>
      <c r="L101" s="344"/>
      <c r="M101" s="344"/>
      <c r="N101" s="344"/>
      <c r="O101" s="344"/>
      <c r="P101" s="344"/>
      <c r="Q101" s="344"/>
      <c r="R101" s="344"/>
      <c r="S101" s="344"/>
      <c r="T101" s="344"/>
    </row>
    <row r="102" spans="1:20" ht="51" x14ac:dyDescent="0.2">
      <c r="B102" s="155" t="s">
        <v>104</v>
      </c>
      <c r="C102" s="239" t="s">
        <v>361</v>
      </c>
      <c r="D102" s="155" t="s">
        <v>59</v>
      </c>
      <c r="E102" s="245">
        <f>E209+E195+E200+E210+(SUM(E64:E71))*2.5</f>
        <v>480.5</v>
      </c>
      <c r="F102" s="2">
        <v>0</v>
      </c>
      <c r="G102" s="157">
        <f>F102*E102</f>
        <v>0</v>
      </c>
    </row>
    <row r="103" spans="1:20" x14ac:dyDescent="0.2">
      <c r="E103" s="245"/>
      <c r="G103" s="157"/>
    </row>
    <row r="104" spans="1:20" x14ac:dyDescent="0.2">
      <c r="A104" s="204"/>
      <c r="B104" s="205"/>
      <c r="C104" s="235" t="s">
        <v>106</v>
      </c>
      <c r="D104" s="205"/>
      <c r="E104" s="309"/>
      <c r="F104" s="41"/>
      <c r="G104" s="208"/>
    </row>
    <row r="105" spans="1:20" x14ac:dyDescent="0.2">
      <c r="A105" s="204"/>
      <c r="B105" s="205"/>
      <c r="C105" s="235"/>
      <c r="D105" s="205"/>
      <c r="E105" s="309"/>
      <c r="F105" s="41"/>
      <c r="G105" s="208"/>
    </row>
    <row r="106" spans="1:20" ht="25.5" x14ac:dyDescent="0.2">
      <c r="B106" s="155" t="s">
        <v>108</v>
      </c>
      <c r="C106" s="239" t="s">
        <v>109</v>
      </c>
      <c r="D106" s="155" t="s">
        <v>42</v>
      </c>
      <c r="E106" s="245">
        <v>34</v>
      </c>
      <c r="F106" s="2">
        <v>0</v>
      </c>
      <c r="G106" s="157">
        <f>F106*E106</f>
        <v>0</v>
      </c>
    </row>
    <row r="107" spans="1:20" ht="6.75" customHeight="1" x14ac:dyDescent="0.2">
      <c r="E107" s="245"/>
      <c r="F107" s="41"/>
      <c r="G107" s="157"/>
    </row>
    <row r="108" spans="1:20" ht="153" x14ac:dyDescent="0.2">
      <c r="B108" s="155" t="s">
        <v>331</v>
      </c>
      <c r="C108" s="239" t="s">
        <v>735</v>
      </c>
      <c r="D108" s="203"/>
      <c r="E108" s="203"/>
      <c r="F108" s="331"/>
      <c r="G108" s="203"/>
    </row>
    <row r="109" spans="1:20" x14ac:dyDescent="0.2">
      <c r="C109" s="239" t="s">
        <v>736</v>
      </c>
      <c r="D109" s="155" t="s">
        <v>42</v>
      </c>
      <c r="E109" s="245">
        <f>E249+E250</f>
        <v>27</v>
      </c>
      <c r="F109" s="2">
        <v>0</v>
      </c>
      <c r="G109" s="157">
        <f>F109*E109</f>
        <v>0</v>
      </c>
    </row>
    <row r="110" spans="1:20" x14ac:dyDescent="0.2">
      <c r="C110" s="239" t="s">
        <v>738</v>
      </c>
      <c r="D110" s="155" t="s">
        <v>42</v>
      </c>
      <c r="E110" s="245">
        <f>E226</f>
        <v>2</v>
      </c>
      <c r="F110" s="2">
        <v>0</v>
      </c>
      <c r="G110" s="157">
        <f>F110*E110</f>
        <v>0</v>
      </c>
    </row>
    <row r="111" spans="1:20" x14ac:dyDescent="0.2">
      <c r="E111" s="245"/>
      <c r="F111" s="41"/>
      <c r="G111" s="157"/>
    </row>
    <row r="112" spans="1:20" x14ac:dyDescent="0.2">
      <c r="C112" s="235" t="s">
        <v>111</v>
      </c>
      <c r="E112" s="245"/>
      <c r="G112" s="157"/>
    </row>
    <row r="113" spans="1:20" ht="5.25" customHeight="1" x14ac:dyDescent="0.2">
      <c r="E113" s="245"/>
    </row>
    <row r="114" spans="1:20" ht="14.25" x14ac:dyDescent="0.2">
      <c r="B114" s="155" t="s">
        <v>112</v>
      </c>
      <c r="C114" s="239" t="s">
        <v>214</v>
      </c>
      <c r="D114" s="155" t="s">
        <v>86</v>
      </c>
      <c r="E114" s="245">
        <f>E61</f>
        <v>636</v>
      </c>
      <c r="F114" s="2">
        <v>0</v>
      </c>
      <c r="G114" s="157">
        <f>F114*E114</f>
        <v>0</v>
      </c>
    </row>
    <row r="115" spans="1:20" ht="6" customHeight="1" x14ac:dyDescent="0.2">
      <c r="E115" s="245"/>
    </row>
    <row r="116" spans="1:20" x14ac:dyDescent="0.2">
      <c r="B116" s="155" t="s">
        <v>228</v>
      </c>
      <c r="C116" s="239" t="s">
        <v>215</v>
      </c>
      <c r="D116" s="155" t="s">
        <v>42</v>
      </c>
      <c r="E116" s="245">
        <f>E109+E110</f>
        <v>29</v>
      </c>
      <c r="F116" s="2">
        <v>0</v>
      </c>
      <c r="G116" s="157">
        <f>F116*E116</f>
        <v>0</v>
      </c>
    </row>
    <row r="117" spans="1:20" ht="6.75" customHeight="1" x14ac:dyDescent="0.2">
      <c r="E117" s="245"/>
    </row>
    <row r="118" spans="1:20" x14ac:dyDescent="0.2">
      <c r="B118" s="155" t="s">
        <v>113</v>
      </c>
      <c r="C118" s="239" t="s">
        <v>114</v>
      </c>
      <c r="D118" s="155">
        <v>10</v>
      </c>
      <c r="E118" s="245"/>
      <c r="G118" s="152">
        <f>SUM(G85:G117)*(D118/100)</f>
        <v>0</v>
      </c>
    </row>
    <row r="119" spans="1:20" ht="8.25" customHeight="1" x14ac:dyDescent="0.2">
      <c r="E119" s="245"/>
    </row>
    <row r="120" spans="1:20" ht="13.5" thickBot="1" x14ac:dyDescent="0.25">
      <c r="A120" s="246"/>
      <c r="B120" s="223" t="s">
        <v>79</v>
      </c>
      <c r="C120" s="315" t="s">
        <v>216</v>
      </c>
      <c r="D120" s="247"/>
      <c r="E120" s="313"/>
      <c r="F120" s="35"/>
      <c r="G120" s="248">
        <f>SUM(G79:G118)</f>
        <v>0</v>
      </c>
    </row>
    <row r="121" spans="1:20" ht="13.5" thickTop="1" x14ac:dyDescent="0.2">
      <c r="E121" s="245"/>
    </row>
    <row r="122" spans="1:20" x14ac:dyDescent="0.2">
      <c r="E122" s="245"/>
    </row>
    <row r="123" spans="1:20" x14ac:dyDescent="0.2">
      <c r="E123" s="245"/>
    </row>
    <row r="124" spans="1:20" ht="16.5" x14ac:dyDescent="0.2">
      <c r="B124" s="126" t="s">
        <v>258</v>
      </c>
      <c r="C124" s="126"/>
      <c r="E124" s="245"/>
    </row>
    <row r="125" spans="1:20" ht="53.25" customHeight="1" x14ac:dyDescent="0.2">
      <c r="C125" s="239" t="s">
        <v>325</v>
      </c>
      <c r="D125" s="334"/>
      <c r="E125" s="334"/>
    </row>
    <row r="126" spans="1:20" x14ac:dyDescent="0.2">
      <c r="E126" s="245"/>
    </row>
    <row r="127" spans="1:20" s="220" customFormat="1" ht="17.25" thickBot="1" x14ac:dyDescent="0.3">
      <c r="A127" s="209"/>
      <c r="B127" s="210" t="s">
        <v>115</v>
      </c>
      <c r="C127" s="354" t="s">
        <v>217</v>
      </c>
      <c r="D127" s="210"/>
      <c r="E127" s="355"/>
      <c r="F127" s="33"/>
      <c r="G127" s="213">
        <f>G159</f>
        <v>0</v>
      </c>
      <c r="H127" s="356"/>
      <c r="I127" s="356"/>
      <c r="J127" s="356"/>
      <c r="K127" s="356"/>
      <c r="L127" s="356"/>
      <c r="M127" s="356"/>
      <c r="N127" s="356"/>
      <c r="O127" s="356"/>
      <c r="P127" s="356"/>
      <c r="Q127" s="356"/>
      <c r="R127" s="356"/>
      <c r="S127" s="356"/>
      <c r="T127" s="356"/>
    </row>
    <row r="128" spans="1:20" ht="13.5" thickTop="1" x14ac:dyDescent="0.2">
      <c r="A128" s="238"/>
      <c r="B128" s="239"/>
      <c r="D128" s="259"/>
      <c r="E128" s="259"/>
      <c r="G128" s="155"/>
    </row>
    <row r="129" spans="1:20" x14ac:dyDescent="0.2">
      <c r="A129" s="238"/>
      <c r="B129" s="271"/>
      <c r="C129" s="240" t="s">
        <v>35</v>
      </c>
      <c r="D129" s="241" t="s">
        <v>36</v>
      </c>
      <c r="E129" s="241" t="s">
        <v>37</v>
      </c>
      <c r="F129" s="34" t="s">
        <v>38</v>
      </c>
      <c r="G129" s="261" t="s">
        <v>33</v>
      </c>
    </row>
    <row r="130" spans="1:20" ht="7.5" customHeight="1" x14ac:dyDescent="0.2">
      <c r="E130" s="245"/>
    </row>
    <row r="131" spans="1:20" ht="6" customHeight="1" x14ac:dyDescent="0.2">
      <c r="A131" s="238"/>
      <c r="B131" s="271"/>
      <c r="G131" s="262"/>
      <c r="H131" s="203"/>
      <c r="I131" s="203"/>
      <c r="J131" s="203"/>
      <c r="K131" s="203"/>
      <c r="L131" s="203"/>
      <c r="M131" s="203"/>
      <c r="N131" s="203"/>
      <c r="O131" s="203"/>
      <c r="P131" s="203"/>
      <c r="Q131" s="203"/>
      <c r="R131" s="203"/>
      <c r="S131" s="203"/>
      <c r="T131" s="203"/>
    </row>
    <row r="132" spans="1:20" ht="76.5" x14ac:dyDescent="0.2">
      <c r="A132" s="238"/>
      <c r="B132" s="155" t="s">
        <v>118</v>
      </c>
      <c r="C132" s="263" t="s">
        <v>160</v>
      </c>
      <c r="D132" s="159"/>
      <c r="E132" s="260"/>
      <c r="G132" s="262"/>
      <c r="H132" s="203"/>
      <c r="I132" s="203"/>
      <c r="J132" s="203"/>
      <c r="K132" s="203"/>
      <c r="L132" s="203"/>
      <c r="M132" s="203"/>
      <c r="N132" s="203"/>
      <c r="O132" s="203"/>
      <c r="P132" s="203"/>
      <c r="Q132" s="203"/>
      <c r="R132" s="203"/>
      <c r="S132" s="203"/>
      <c r="T132" s="203"/>
    </row>
    <row r="133" spans="1:20" x14ac:dyDescent="0.2">
      <c r="A133" s="238"/>
      <c r="C133" s="239" t="s">
        <v>696</v>
      </c>
      <c r="D133" s="155" t="s">
        <v>59</v>
      </c>
      <c r="E133" s="202">
        <f>E195+E200</f>
        <v>76</v>
      </c>
      <c r="F133" s="2">
        <v>0</v>
      </c>
      <c r="G133" s="157">
        <f>F133*E133</f>
        <v>0</v>
      </c>
      <c r="H133" s="203"/>
      <c r="I133" s="203"/>
      <c r="J133" s="203"/>
      <c r="K133" s="203"/>
      <c r="L133" s="203"/>
      <c r="M133" s="203"/>
      <c r="N133" s="203"/>
      <c r="O133" s="203"/>
      <c r="P133" s="203"/>
      <c r="Q133" s="203"/>
      <c r="R133" s="203"/>
      <c r="S133" s="203"/>
      <c r="T133" s="203"/>
    </row>
    <row r="134" spans="1:20" ht="38.25" x14ac:dyDescent="0.2">
      <c r="A134" s="203"/>
      <c r="B134" s="155" t="s">
        <v>176</v>
      </c>
      <c r="C134" s="239" t="s">
        <v>694</v>
      </c>
      <c r="E134" s="245"/>
    </row>
    <row r="135" spans="1:20" ht="20.25" customHeight="1" x14ac:dyDescent="0.2">
      <c r="A135" s="203"/>
      <c r="C135" s="239" t="s">
        <v>723</v>
      </c>
      <c r="D135" s="155" t="s">
        <v>59</v>
      </c>
      <c r="E135" s="245">
        <f>E209+E210</f>
        <v>242</v>
      </c>
      <c r="F135" s="2">
        <v>0</v>
      </c>
      <c r="G135" s="157">
        <f>F135*E135</f>
        <v>0</v>
      </c>
    </row>
    <row r="136" spans="1:20" ht="6.75" customHeight="1" x14ac:dyDescent="0.2">
      <c r="A136" s="203"/>
      <c r="E136" s="245"/>
    </row>
    <row r="137" spans="1:20" ht="38.25" x14ac:dyDescent="0.2">
      <c r="A137" s="203"/>
      <c r="B137" s="155" t="s">
        <v>219</v>
      </c>
      <c r="C137" s="357" t="s">
        <v>270</v>
      </c>
      <c r="E137" s="245"/>
    </row>
    <row r="138" spans="1:20" x14ac:dyDescent="0.2">
      <c r="A138" s="203"/>
      <c r="C138" s="239" t="s">
        <v>693</v>
      </c>
      <c r="D138" s="155" t="s">
        <v>59</v>
      </c>
      <c r="E138" s="245">
        <f>E207+E208</f>
        <v>315</v>
      </c>
      <c r="F138" s="2">
        <v>0</v>
      </c>
      <c r="G138" s="157">
        <f>F138*E138</f>
        <v>0</v>
      </c>
    </row>
    <row r="139" spans="1:20" ht="6" customHeight="1" x14ac:dyDescent="0.2">
      <c r="A139" s="238"/>
      <c r="B139" s="271"/>
      <c r="G139" s="262"/>
      <c r="H139" s="203"/>
      <c r="I139" s="203"/>
      <c r="J139" s="203"/>
      <c r="K139" s="203"/>
      <c r="L139" s="203"/>
      <c r="M139" s="203"/>
      <c r="N139" s="203"/>
      <c r="O139" s="203"/>
      <c r="P139" s="203"/>
      <c r="Q139" s="203"/>
      <c r="R139" s="203"/>
      <c r="S139" s="203"/>
      <c r="T139" s="203"/>
    </row>
    <row r="140" spans="1:20" ht="42" customHeight="1" x14ac:dyDescent="0.2">
      <c r="A140" s="238"/>
      <c r="B140" s="155" t="s">
        <v>119</v>
      </c>
      <c r="C140" s="239" t="s">
        <v>695</v>
      </c>
      <c r="D140" s="155" t="s">
        <v>42</v>
      </c>
      <c r="E140" s="202">
        <f>SUM(E213:E230)</f>
        <v>22</v>
      </c>
      <c r="F140" s="2">
        <v>0</v>
      </c>
      <c r="G140" s="157">
        <f>F140*E140</f>
        <v>0</v>
      </c>
      <c r="H140" s="203"/>
      <c r="I140" s="203"/>
      <c r="J140" s="203"/>
      <c r="K140" s="203"/>
      <c r="L140" s="203"/>
      <c r="M140" s="203"/>
      <c r="N140" s="203"/>
      <c r="O140" s="203"/>
      <c r="P140" s="203"/>
      <c r="Q140" s="203"/>
      <c r="R140" s="203"/>
      <c r="S140" s="203"/>
      <c r="T140" s="203"/>
    </row>
    <row r="141" spans="1:20" ht="7.5" customHeight="1" x14ac:dyDescent="0.2">
      <c r="A141" s="203"/>
      <c r="E141" s="245"/>
    </row>
    <row r="142" spans="1:20" ht="63.75" x14ac:dyDescent="0.2">
      <c r="A142" s="203"/>
      <c r="B142" s="155" t="s">
        <v>220</v>
      </c>
      <c r="C142" s="239" t="s">
        <v>326</v>
      </c>
      <c r="E142" s="245"/>
    </row>
    <row r="143" spans="1:20" x14ac:dyDescent="0.2">
      <c r="A143" s="203"/>
      <c r="C143" s="239" t="str">
        <f>C236</f>
        <v xml:space="preserve">**za LŽ DN80, Priključno koleno d32 </v>
      </c>
      <c r="D143" s="155" t="s">
        <v>42</v>
      </c>
      <c r="E143" s="245">
        <f>E236</f>
        <v>5</v>
      </c>
      <c r="F143" s="2">
        <v>0</v>
      </c>
      <c r="G143" s="157">
        <f>F143*E143</f>
        <v>0</v>
      </c>
    </row>
    <row r="144" spans="1:20" x14ac:dyDescent="0.2">
      <c r="A144" s="203"/>
      <c r="C144" s="239" t="str">
        <f t="shared" ref="C144:C147" si="2">C237</f>
        <v>**za NL DN150, Priključno koleno d32</v>
      </c>
      <c r="D144" s="155" t="s">
        <v>42</v>
      </c>
      <c r="E144" s="245">
        <f t="shared" ref="E144:E147" si="3">E237</f>
        <v>14</v>
      </c>
      <c r="F144" s="2">
        <v>0</v>
      </c>
      <c r="G144" s="157">
        <f t="shared" ref="G144:G147" si="4">F144*E144</f>
        <v>0</v>
      </c>
    </row>
    <row r="145" spans="1:7" x14ac:dyDescent="0.2">
      <c r="A145" s="203"/>
      <c r="C145" s="239" t="str">
        <f t="shared" si="2"/>
        <v>**za NL DN150, Priključno koleno d40</v>
      </c>
      <c r="D145" s="155" t="s">
        <v>42</v>
      </c>
      <c r="E145" s="245">
        <f t="shared" si="3"/>
        <v>5</v>
      </c>
      <c r="F145" s="2">
        <v>0</v>
      </c>
      <c r="G145" s="157">
        <f t="shared" si="4"/>
        <v>0</v>
      </c>
    </row>
    <row r="146" spans="1:7" x14ac:dyDescent="0.2">
      <c r="A146" s="203"/>
      <c r="C146" s="239" t="str">
        <f t="shared" si="2"/>
        <v>**za NL DN200, Priključno koleno d32</v>
      </c>
      <c r="D146" s="155" t="s">
        <v>42</v>
      </c>
      <c r="E146" s="245">
        <f t="shared" si="3"/>
        <v>3</v>
      </c>
      <c r="F146" s="2">
        <v>0</v>
      </c>
      <c r="G146" s="157">
        <f t="shared" si="4"/>
        <v>0</v>
      </c>
    </row>
    <row r="147" spans="1:7" x14ac:dyDescent="0.2">
      <c r="A147" s="203"/>
      <c r="C147" s="239" t="str">
        <f t="shared" si="2"/>
        <v>**za NL DN200, Priključno koleno d40</v>
      </c>
      <c r="D147" s="155" t="s">
        <v>42</v>
      </c>
      <c r="E147" s="245">
        <f t="shared" si="3"/>
        <v>1</v>
      </c>
      <c r="F147" s="2">
        <v>0</v>
      </c>
      <c r="G147" s="157">
        <f t="shared" si="4"/>
        <v>0</v>
      </c>
    </row>
    <row r="148" spans="1:7" ht="8.25" customHeight="1" x14ac:dyDescent="0.2">
      <c r="A148" s="203"/>
      <c r="E148" s="245"/>
    </row>
    <row r="149" spans="1:7" ht="63.75" x14ac:dyDescent="0.2">
      <c r="B149" s="155" t="s">
        <v>256</v>
      </c>
      <c r="C149" s="239" t="s">
        <v>690</v>
      </c>
      <c r="D149" s="155" t="s">
        <v>42</v>
      </c>
      <c r="E149" s="245">
        <f>E249+E250+E251</f>
        <v>27</v>
      </c>
      <c r="F149" s="2">
        <v>0</v>
      </c>
      <c r="G149" s="157">
        <f>F149*E149</f>
        <v>0</v>
      </c>
    </row>
    <row r="150" spans="1:7" ht="7.5" customHeight="1" x14ac:dyDescent="0.2">
      <c r="E150" s="245"/>
    </row>
    <row r="151" spans="1:7" ht="63.75" x14ac:dyDescent="0.2">
      <c r="B151" s="155" t="s">
        <v>691</v>
      </c>
      <c r="C151" s="239" t="s">
        <v>692</v>
      </c>
      <c r="D151" s="155" t="s">
        <v>42</v>
      </c>
      <c r="E151" s="245">
        <f>E244+E245+E246</f>
        <v>2</v>
      </c>
      <c r="F151" s="2">
        <v>0</v>
      </c>
      <c r="G151" s="157">
        <f>F151*E151</f>
        <v>0</v>
      </c>
    </row>
    <row r="152" spans="1:7" ht="7.5" customHeight="1" x14ac:dyDescent="0.2">
      <c r="E152" s="245"/>
    </row>
    <row r="153" spans="1:7" ht="51" x14ac:dyDescent="0.2">
      <c r="A153" s="203"/>
      <c r="B153" s="155" t="s">
        <v>221</v>
      </c>
      <c r="C153" s="239" t="s">
        <v>322</v>
      </c>
      <c r="D153" s="155" t="s">
        <v>42</v>
      </c>
      <c r="E153" s="245">
        <v>34</v>
      </c>
      <c r="F153" s="2">
        <v>0</v>
      </c>
      <c r="G153" s="157">
        <f>F153*E153</f>
        <v>0</v>
      </c>
    </row>
    <row r="154" spans="1:7" ht="6.75" customHeight="1" x14ac:dyDescent="0.2">
      <c r="A154" s="203"/>
      <c r="E154" s="245"/>
    </row>
    <row r="155" spans="1:7" ht="38.25" x14ac:dyDescent="0.2">
      <c r="A155" s="203"/>
      <c r="B155" s="155" t="s">
        <v>222</v>
      </c>
      <c r="C155" s="239" t="s">
        <v>223</v>
      </c>
      <c r="D155" s="155" t="s">
        <v>42</v>
      </c>
      <c r="E155" s="245">
        <f>E153</f>
        <v>34</v>
      </c>
      <c r="F155" s="2">
        <v>0</v>
      </c>
      <c r="G155" s="157">
        <f>F155*E155</f>
        <v>0</v>
      </c>
    </row>
    <row r="156" spans="1:7" ht="6.75" customHeight="1" x14ac:dyDescent="0.2">
      <c r="A156" s="203"/>
      <c r="E156" s="245"/>
    </row>
    <row r="157" spans="1:7" x14ac:dyDescent="0.2">
      <c r="B157" s="155" t="s">
        <v>139</v>
      </c>
      <c r="C157" s="239" t="s">
        <v>140</v>
      </c>
      <c r="D157" s="155">
        <v>10</v>
      </c>
      <c r="E157" s="121"/>
      <c r="G157" s="152">
        <f>SUM(G130:G156)*(D157/100)</f>
        <v>0</v>
      </c>
    </row>
    <row r="158" spans="1:7" ht="5.25" customHeight="1" x14ac:dyDescent="0.2">
      <c r="C158" s="268"/>
      <c r="E158" s="121"/>
      <c r="F158" s="32"/>
      <c r="G158" s="252"/>
    </row>
    <row r="159" spans="1:7" ht="13.5" thickBot="1" x14ac:dyDescent="0.25">
      <c r="A159" s="246"/>
      <c r="B159" s="223" t="s">
        <v>115</v>
      </c>
      <c r="C159" s="315" t="s">
        <v>224</v>
      </c>
      <c r="D159" s="247" t="s">
        <v>77</v>
      </c>
      <c r="E159" s="316"/>
      <c r="F159" s="35"/>
      <c r="G159" s="248">
        <f>SUM(G130:G158)</f>
        <v>0</v>
      </c>
    </row>
    <row r="160" spans="1:7" ht="13.5" thickTop="1" x14ac:dyDescent="0.2">
      <c r="E160" s="245"/>
    </row>
    <row r="161" spans="1:20" x14ac:dyDescent="0.2">
      <c r="E161" s="245"/>
    </row>
    <row r="162" spans="1:20" x14ac:dyDescent="0.2">
      <c r="E162" s="245"/>
    </row>
    <row r="163" spans="1:20" s="200" customFormat="1" ht="16.5" x14ac:dyDescent="0.25">
      <c r="A163" s="197"/>
      <c r="B163" s="126" t="s">
        <v>254</v>
      </c>
      <c r="C163" s="327"/>
      <c r="D163" s="327"/>
      <c r="E163" s="327"/>
      <c r="F163" s="36"/>
      <c r="G163" s="270"/>
      <c r="H163" s="323"/>
      <c r="I163" s="323"/>
      <c r="J163" s="323"/>
      <c r="K163" s="323"/>
      <c r="L163" s="323"/>
      <c r="M163" s="323"/>
      <c r="N163" s="323"/>
      <c r="O163" s="323"/>
      <c r="P163" s="323"/>
      <c r="Q163" s="323"/>
      <c r="R163" s="323"/>
      <c r="S163" s="323"/>
      <c r="T163" s="323"/>
    </row>
    <row r="164" spans="1:20" ht="16.5" x14ac:dyDescent="0.2">
      <c r="C164" s="126" t="s">
        <v>272</v>
      </c>
      <c r="E164" s="245"/>
    </row>
    <row r="165" spans="1:20" ht="8.25" customHeight="1" x14ac:dyDescent="0.2">
      <c r="C165" s="126"/>
      <c r="E165" s="245"/>
    </row>
    <row r="166" spans="1:20" x14ac:dyDescent="0.2">
      <c r="B166" s="420" t="s">
        <v>271</v>
      </c>
      <c r="C166" s="420"/>
      <c r="D166" s="420"/>
      <c r="E166" s="422"/>
      <c r="F166" s="32"/>
      <c r="G166" s="252"/>
    </row>
    <row r="167" spans="1:20" x14ac:dyDescent="0.2">
      <c r="B167" s="420"/>
      <c r="C167" s="420"/>
      <c r="D167" s="420"/>
      <c r="E167" s="422"/>
      <c r="F167" s="32"/>
      <c r="G167" s="252"/>
    </row>
    <row r="168" spans="1:20" x14ac:dyDescent="0.2">
      <c r="B168" s="420"/>
      <c r="C168" s="420"/>
      <c r="D168" s="420"/>
      <c r="E168" s="422"/>
      <c r="F168" s="32"/>
      <c r="G168" s="252"/>
    </row>
    <row r="169" spans="1:20" x14ac:dyDescent="0.2">
      <c r="B169" s="420"/>
      <c r="C169" s="420"/>
      <c r="D169" s="420"/>
      <c r="E169" s="422"/>
      <c r="F169" s="32"/>
      <c r="G169" s="252"/>
    </row>
    <row r="170" spans="1:20" x14ac:dyDescent="0.2">
      <c r="B170" s="420"/>
      <c r="C170" s="420"/>
      <c r="D170" s="420"/>
      <c r="E170" s="422"/>
      <c r="F170" s="32"/>
      <c r="G170" s="252"/>
    </row>
    <row r="171" spans="1:20" x14ac:dyDescent="0.2">
      <c r="B171" s="420"/>
      <c r="C171" s="420"/>
      <c r="D171" s="420"/>
      <c r="E171" s="422"/>
      <c r="F171" s="32"/>
      <c r="G171" s="252"/>
    </row>
    <row r="172" spans="1:20" x14ac:dyDescent="0.2">
      <c r="B172" s="420"/>
      <c r="C172" s="420"/>
      <c r="D172" s="420"/>
      <c r="E172" s="422"/>
      <c r="F172" s="32"/>
      <c r="G172" s="252"/>
    </row>
    <row r="173" spans="1:20" x14ac:dyDescent="0.2">
      <c r="B173" s="420"/>
      <c r="C173" s="420"/>
      <c r="D173" s="420"/>
      <c r="E173" s="422"/>
      <c r="F173" s="32"/>
      <c r="G173" s="252"/>
    </row>
    <row r="174" spans="1:20" x14ac:dyDescent="0.2">
      <c r="B174" s="420"/>
      <c r="C174" s="420"/>
      <c r="D174" s="420"/>
      <c r="E174" s="422"/>
      <c r="F174" s="32"/>
      <c r="G174" s="252"/>
    </row>
    <row r="175" spans="1:20" x14ac:dyDescent="0.2">
      <c r="B175" s="420"/>
      <c r="C175" s="420"/>
      <c r="D175" s="420"/>
      <c r="E175" s="422"/>
      <c r="F175" s="32"/>
      <c r="G175" s="252"/>
    </row>
    <row r="176" spans="1:20" x14ac:dyDescent="0.2">
      <c r="B176" s="420"/>
      <c r="C176" s="420"/>
      <c r="D176" s="420"/>
      <c r="E176" s="422"/>
      <c r="F176" s="32"/>
      <c r="G176" s="252"/>
    </row>
    <row r="177" spans="1:20" x14ac:dyDescent="0.2">
      <c r="B177" s="420"/>
      <c r="C177" s="420"/>
      <c r="D177" s="420"/>
      <c r="E177" s="422"/>
      <c r="F177" s="32"/>
      <c r="G177" s="252"/>
    </row>
    <row r="178" spans="1:20" x14ac:dyDescent="0.2">
      <c r="B178" s="420"/>
      <c r="C178" s="420"/>
      <c r="D178" s="420"/>
      <c r="E178" s="422"/>
      <c r="F178" s="32"/>
      <c r="G178" s="252"/>
    </row>
    <row r="179" spans="1:20" x14ac:dyDescent="0.2">
      <c r="B179" s="420"/>
      <c r="C179" s="420"/>
      <c r="D179" s="420"/>
      <c r="E179" s="422"/>
      <c r="F179" s="32"/>
      <c r="G179" s="252"/>
    </row>
    <row r="180" spans="1:20" x14ac:dyDescent="0.2">
      <c r="A180" s="203"/>
      <c r="B180" s="420"/>
      <c r="C180" s="420"/>
      <c r="D180" s="420"/>
      <c r="E180" s="422"/>
      <c r="F180" s="32"/>
      <c r="G180" s="252"/>
    </row>
    <row r="181" spans="1:20" x14ac:dyDescent="0.2">
      <c r="A181" s="203"/>
      <c r="B181" s="420"/>
      <c r="C181" s="420"/>
      <c r="D181" s="420"/>
      <c r="E181" s="422"/>
      <c r="F181" s="32"/>
      <c r="G181" s="252"/>
    </row>
    <row r="182" spans="1:20" x14ac:dyDescent="0.2">
      <c r="A182" s="203"/>
      <c r="B182" s="420"/>
      <c r="C182" s="420"/>
      <c r="D182" s="420"/>
      <c r="E182" s="422"/>
      <c r="F182" s="32"/>
      <c r="G182" s="252"/>
    </row>
    <row r="183" spans="1:20" x14ac:dyDescent="0.2">
      <c r="A183" s="203"/>
      <c r="B183" s="420"/>
      <c r="C183" s="420"/>
      <c r="D183" s="420"/>
      <c r="E183" s="422"/>
      <c r="F183" s="32"/>
      <c r="G183" s="252"/>
    </row>
    <row r="184" spans="1:20" x14ac:dyDescent="0.2">
      <c r="A184" s="203"/>
      <c r="B184" s="420"/>
      <c r="C184" s="420"/>
      <c r="D184" s="420"/>
      <c r="E184" s="422"/>
      <c r="F184" s="32"/>
      <c r="G184" s="252"/>
    </row>
    <row r="185" spans="1:20" x14ac:dyDescent="0.2">
      <c r="A185" s="203"/>
      <c r="B185" s="420"/>
      <c r="C185" s="420"/>
      <c r="D185" s="420"/>
      <c r="E185" s="422"/>
      <c r="F185" s="32"/>
      <c r="G185" s="252"/>
    </row>
    <row r="186" spans="1:20" ht="41.45" customHeight="1" x14ac:dyDescent="0.2">
      <c r="A186" s="203"/>
      <c r="B186" s="420"/>
      <c r="C186" s="420"/>
      <c r="D186" s="420"/>
      <c r="E186" s="422"/>
      <c r="F186" s="32"/>
      <c r="G186" s="252"/>
    </row>
    <row r="187" spans="1:20" s="330" customFormat="1" x14ac:dyDescent="0.2">
      <c r="A187" s="254"/>
      <c r="B187" s="255"/>
      <c r="C187" s="281"/>
      <c r="D187" s="281"/>
      <c r="E187" s="358"/>
      <c r="F187" s="37"/>
      <c r="G187" s="359" t="s">
        <v>33</v>
      </c>
      <c r="H187" s="360"/>
      <c r="I187" s="360"/>
      <c r="J187" s="360"/>
      <c r="K187" s="360"/>
      <c r="L187" s="360"/>
      <c r="M187" s="360"/>
      <c r="N187" s="360"/>
      <c r="O187" s="360"/>
      <c r="P187" s="360"/>
      <c r="Q187" s="360"/>
      <c r="R187" s="360"/>
      <c r="S187" s="360"/>
      <c r="T187" s="360"/>
    </row>
    <row r="188" spans="1:20" s="273" customFormat="1" ht="13.5" thickBot="1" x14ac:dyDescent="0.25">
      <c r="B188" s="223" t="s">
        <v>55</v>
      </c>
      <c r="C188" s="247" t="s">
        <v>284</v>
      </c>
      <c r="D188" s="223"/>
      <c r="E188" s="316"/>
      <c r="F188" s="35"/>
      <c r="G188" s="248">
        <f>G261</f>
        <v>0</v>
      </c>
      <c r="H188" s="361"/>
      <c r="I188" s="361"/>
      <c r="J188" s="361"/>
      <c r="K188" s="361"/>
      <c r="L188" s="361"/>
      <c r="M188" s="361"/>
      <c r="N188" s="361"/>
      <c r="O188" s="361"/>
      <c r="P188" s="361"/>
      <c r="Q188" s="361"/>
      <c r="R188" s="361"/>
      <c r="S188" s="361"/>
      <c r="T188" s="361"/>
    </row>
    <row r="189" spans="1:20" ht="9.75" customHeight="1" thickTop="1" x14ac:dyDescent="0.2">
      <c r="C189" s="268"/>
      <c r="E189" s="121"/>
      <c r="F189" s="32"/>
      <c r="G189" s="252"/>
    </row>
    <row r="190" spans="1:20" x14ac:dyDescent="0.2">
      <c r="C190" s="317" t="s">
        <v>35</v>
      </c>
      <c r="D190" s="241" t="s">
        <v>36</v>
      </c>
      <c r="E190" s="318" t="s">
        <v>37</v>
      </c>
      <c r="F190" s="38" t="s">
        <v>38</v>
      </c>
      <c r="G190" s="319" t="s">
        <v>33</v>
      </c>
    </row>
    <row r="191" spans="1:20" ht="3" customHeight="1" x14ac:dyDescent="0.2">
      <c r="C191" s="320"/>
      <c r="D191" s="205"/>
      <c r="E191" s="321"/>
      <c r="F191" s="39"/>
      <c r="G191" s="322"/>
    </row>
    <row r="192" spans="1:20" s="364" customFormat="1" x14ac:dyDescent="0.2">
      <c r="A192" s="204"/>
      <c r="B192" s="205" t="s">
        <v>55</v>
      </c>
      <c r="C192" s="362" t="s">
        <v>232</v>
      </c>
      <c r="D192" s="205"/>
      <c r="E192" s="321"/>
      <c r="F192" s="49"/>
      <c r="G192" s="363"/>
      <c r="H192" s="356"/>
      <c r="I192" s="356"/>
      <c r="J192" s="356"/>
      <c r="K192" s="356"/>
      <c r="L192" s="356"/>
      <c r="M192" s="356"/>
      <c r="N192" s="356"/>
      <c r="O192" s="356"/>
      <c r="P192" s="356"/>
      <c r="Q192" s="356"/>
      <c r="R192" s="356"/>
      <c r="S192" s="356"/>
      <c r="T192" s="356"/>
    </row>
    <row r="193" spans="1:20" s="364" customFormat="1" ht="5.25" customHeight="1" x14ac:dyDescent="0.2">
      <c r="A193" s="204"/>
      <c r="B193" s="205"/>
      <c r="C193" s="362"/>
      <c r="D193" s="205"/>
      <c r="E193" s="321"/>
      <c r="F193" s="49"/>
      <c r="G193" s="363"/>
      <c r="H193" s="356"/>
      <c r="I193" s="356"/>
      <c r="J193" s="356"/>
      <c r="K193" s="356"/>
      <c r="L193" s="356"/>
      <c r="M193" s="356"/>
      <c r="N193" s="356"/>
      <c r="O193" s="356"/>
      <c r="P193" s="356"/>
      <c r="Q193" s="356"/>
      <c r="R193" s="356"/>
      <c r="S193" s="356"/>
      <c r="T193" s="356"/>
    </row>
    <row r="194" spans="1:20" ht="89.25" x14ac:dyDescent="0.2">
      <c r="B194" s="280" t="s">
        <v>56</v>
      </c>
      <c r="C194" s="281" t="s">
        <v>239</v>
      </c>
      <c r="D194" s="281"/>
      <c r="E194" s="282"/>
      <c r="F194" s="32"/>
      <c r="G194" s="252"/>
      <c r="H194" s="203"/>
      <c r="I194" s="203"/>
      <c r="J194" s="203"/>
      <c r="K194" s="203"/>
      <c r="L194" s="203"/>
      <c r="M194" s="203"/>
      <c r="N194" s="203"/>
      <c r="O194" s="203"/>
      <c r="P194" s="203"/>
      <c r="Q194" s="203"/>
      <c r="R194" s="203"/>
      <c r="S194" s="203"/>
      <c r="T194" s="203"/>
    </row>
    <row r="195" spans="1:20" ht="15" customHeight="1" x14ac:dyDescent="0.2">
      <c r="C195" s="283" t="s">
        <v>493</v>
      </c>
      <c r="D195" s="284" t="s">
        <v>59</v>
      </c>
      <c r="E195" s="285">
        <f>8+23</f>
        <v>31</v>
      </c>
      <c r="F195" s="44"/>
      <c r="G195" s="286"/>
      <c r="H195" s="203"/>
      <c r="I195" s="203"/>
      <c r="J195" s="203"/>
      <c r="K195" s="203"/>
      <c r="L195" s="203"/>
      <c r="M195" s="203"/>
      <c r="N195" s="203"/>
      <c r="O195" s="203"/>
      <c r="P195" s="203"/>
      <c r="Q195" s="203"/>
      <c r="R195" s="203"/>
      <c r="S195" s="203"/>
      <c r="T195" s="203"/>
    </row>
    <row r="196" spans="1:20" ht="12.6" customHeight="1" x14ac:dyDescent="0.2">
      <c r="C196" s="287"/>
      <c r="D196" s="109" t="s">
        <v>60</v>
      </c>
      <c r="E196" s="288">
        <f>ROUNDUP((E195*1.02)/6,0)</f>
        <v>6</v>
      </c>
      <c r="F196" s="32"/>
      <c r="G196" s="252"/>
      <c r="H196" s="203"/>
      <c r="I196" s="203"/>
      <c r="J196" s="203"/>
      <c r="K196" s="203"/>
      <c r="L196" s="203"/>
      <c r="M196" s="203"/>
      <c r="N196" s="203"/>
      <c r="O196" s="203"/>
      <c r="P196" s="203"/>
      <c r="Q196" s="203"/>
      <c r="R196" s="203"/>
      <c r="S196" s="203"/>
      <c r="T196" s="203"/>
    </row>
    <row r="197" spans="1:20" s="294" customFormat="1" ht="11.25" x14ac:dyDescent="0.2">
      <c r="A197" s="289"/>
      <c r="B197" s="109"/>
      <c r="C197" s="290"/>
      <c r="D197" s="109" t="s">
        <v>42</v>
      </c>
      <c r="E197" s="291">
        <f>ROUND(E196,0)</f>
        <v>6</v>
      </c>
      <c r="F197" s="68"/>
      <c r="G197" s="292"/>
    </row>
    <row r="198" spans="1:20" ht="12.6" customHeight="1" x14ac:dyDescent="0.2">
      <c r="C198" s="268" t="s">
        <v>522</v>
      </c>
      <c r="D198" s="155" t="s">
        <v>59</v>
      </c>
      <c r="E198" s="288">
        <f>E197*6-E199</f>
        <v>6</v>
      </c>
      <c r="F198" s="2">
        <v>0</v>
      </c>
      <c r="G198" s="157">
        <f>F198*E198</f>
        <v>0</v>
      </c>
      <c r="H198" s="203"/>
      <c r="I198" s="203"/>
      <c r="J198" s="203"/>
      <c r="K198" s="203"/>
      <c r="L198" s="203"/>
      <c r="M198" s="203"/>
      <c r="N198" s="203"/>
      <c r="O198" s="203"/>
      <c r="P198" s="203"/>
      <c r="Q198" s="203"/>
      <c r="R198" s="203"/>
      <c r="S198" s="203"/>
      <c r="T198" s="203"/>
    </row>
    <row r="199" spans="1:20" ht="12.6" customHeight="1" x14ac:dyDescent="0.2">
      <c r="C199" s="268" t="s">
        <v>523</v>
      </c>
      <c r="D199" s="155" t="s">
        <v>59</v>
      </c>
      <c r="E199" s="288">
        <f>(1+4)*6</f>
        <v>30</v>
      </c>
      <c r="F199" s="2">
        <v>0</v>
      </c>
      <c r="G199" s="157">
        <f>F199*E199</f>
        <v>0</v>
      </c>
      <c r="H199" s="203"/>
      <c r="I199" s="203"/>
      <c r="J199" s="203"/>
      <c r="K199" s="203"/>
      <c r="L199" s="203"/>
      <c r="M199" s="203"/>
      <c r="N199" s="203"/>
      <c r="O199" s="203"/>
      <c r="P199" s="203"/>
      <c r="Q199" s="203"/>
      <c r="R199" s="203"/>
      <c r="S199" s="203"/>
      <c r="T199" s="203"/>
    </row>
    <row r="200" spans="1:20" ht="15" customHeight="1" x14ac:dyDescent="0.2">
      <c r="C200" s="283" t="s">
        <v>58</v>
      </c>
      <c r="D200" s="284" t="s">
        <v>59</v>
      </c>
      <c r="E200" s="285">
        <v>45</v>
      </c>
      <c r="F200" s="44"/>
      <c r="G200" s="286"/>
      <c r="H200" s="203"/>
      <c r="I200" s="203"/>
      <c r="J200" s="203"/>
      <c r="K200" s="203"/>
      <c r="L200" s="203"/>
      <c r="M200" s="203"/>
      <c r="N200" s="203"/>
      <c r="O200" s="203"/>
      <c r="P200" s="203"/>
      <c r="Q200" s="203"/>
      <c r="R200" s="203"/>
      <c r="S200" s="203"/>
      <c r="T200" s="203"/>
    </row>
    <row r="201" spans="1:20" ht="12.6" customHeight="1" x14ac:dyDescent="0.2">
      <c r="C201" s="287"/>
      <c r="D201" s="109" t="s">
        <v>60</v>
      </c>
      <c r="E201" s="288">
        <f>ROUNDUP((E200*1.02)/6,0)</f>
        <v>8</v>
      </c>
      <c r="F201" s="32"/>
      <c r="G201" s="252"/>
      <c r="H201" s="203"/>
      <c r="I201" s="203"/>
      <c r="J201" s="203"/>
      <c r="K201" s="203"/>
      <c r="L201" s="203"/>
      <c r="M201" s="203"/>
      <c r="N201" s="203"/>
      <c r="O201" s="203"/>
      <c r="P201" s="203"/>
      <c r="Q201" s="203"/>
      <c r="R201" s="203"/>
      <c r="S201" s="203"/>
      <c r="T201" s="203"/>
    </row>
    <row r="202" spans="1:20" s="294" customFormat="1" ht="11.25" x14ac:dyDescent="0.2">
      <c r="A202" s="289"/>
      <c r="B202" s="109"/>
      <c r="C202" s="290"/>
      <c r="D202" s="109" t="s">
        <v>42</v>
      </c>
      <c r="E202" s="291">
        <f>ROUND(E201,0)</f>
        <v>8</v>
      </c>
      <c r="F202" s="68"/>
      <c r="G202" s="292"/>
    </row>
    <row r="203" spans="1:20" ht="12.6" customHeight="1" x14ac:dyDescent="0.2">
      <c r="C203" s="268" t="s">
        <v>520</v>
      </c>
      <c r="D203" s="155" t="s">
        <v>59</v>
      </c>
      <c r="E203" s="288">
        <f>E202*6-E204</f>
        <v>12</v>
      </c>
      <c r="F203" s="2">
        <v>0</v>
      </c>
      <c r="G203" s="157">
        <f>F203*E203</f>
        <v>0</v>
      </c>
      <c r="H203" s="203"/>
      <c r="I203" s="203"/>
      <c r="J203" s="203"/>
      <c r="K203" s="203"/>
      <c r="L203" s="203"/>
      <c r="M203" s="203"/>
      <c r="N203" s="203"/>
      <c r="O203" s="203"/>
      <c r="P203" s="203"/>
      <c r="Q203" s="203"/>
      <c r="R203" s="203"/>
      <c r="S203" s="203"/>
      <c r="T203" s="203"/>
    </row>
    <row r="204" spans="1:20" ht="12.6" customHeight="1" x14ac:dyDescent="0.2">
      <c r="C204" s="268" t="s">
        <v>521</v>
      </c>
      <c r="D204" s="155" t="s">
        <v>59</v>
      </c>
      <c r="E204" s="288">
        <f>(6)*6</f>
        <v>36</v>
      </c>
      <c r="F204" s="2">
        <v>0</v>
      </c>
      <c r="G204" s="157">
        <f>F204*E204</f>
        <v>0</v>
      </c>
      <c r="H204" s="203"/>
      <c r="I204" s="203"/>
      <c r="J204" s="203"/>
      <c r="K204" s="203"/>
      <c r="L204" s="203"/>
      <c r="M204" s="203"/>
      <c r="N204" s="203"/>
      <c r="O204" s="203"/>
      <c r="P204" s="203"/>
      <c r="Q204" s="203"/>
      <c r="R204" s="203"/>
      <c r="S204" s="203"/>
      <c r="T204" s="203"/>
    </row>
    <row r="205" spans="1:20" ht="6" customHeight="1" x14ac:dyDescent="0.2">
      <c r="E205" s="288"/>
      <c r="H205" s="203"/>
      <c r="I205" s="203"/>
      <c r="J205" s="203"/>
      <c r="K205" s="203"/>
      <c r="L205" s="203"/>
      <c r="M205" s="203"/>
      <c r="N205" s="203"/>
      <c r="O205" s="203"/>
      <c r="P205" s="203"/>
      <c r="Q205" s="203"/>
      <c r="R205" s="203"/>
      <c r="S205" s="203"/>
      <c r="T205" s="203"/>
    </row>
    <row r="206" spans="1:20" ht="32.25" customHeight="1" x14ac:dyDescent="0.2">
      <c r="B206" s="155" t="s">
        <v>181</v>
      </c>
      <c r="C206" s="159" t="s">
        <v>282</v>
      </c>
      <c r="D206" s="159"/>
      <c r="E206" s="271"/>
      <c r="F206" s="32"/>
      <c r="G206" s="252"/>
    </row>
    <row r="207" spans="1:20" x14ac:dyDescent="0.2">
      <c r="B207" s="159"/>
      <c r="C207" s="159" t="s">
        <v>283</v>
      </c>
      <c r="D207" s="155" t="s">
        <v>59</v>
      </c>
      <c r="E207" s="121">
        <v>279</v>
      </c>
      <c r="F207" s="2">
        <v>0</v>
      </c>
      <c r="G207" s="157">
        <f>F207*E207</f>
        <v>0</v>
      </c>
      <c r="J207" s="324"/>
    </row>
    <row r="208" spans="1:20" x14ac:dyDescent="0.2">
      <c r="B208" s="159"/>
      <c r="C208" s="159" t="s">
        <v>433</v>
      </c>
      <c r="D208" s="155" t="s">
        <v>59</v>
      </c>
      <c r="E208" s="121">
        <v>36</v>
      </c>
      <c r="F208" s="2">
        <v>0</v>
      </c>
      <c r="G208" s="157">
        <f>F208*E208</f>
        <v>0</v>
      </c>
    </row>
    <row r="209" spans="2:20" ht="25.5" x14ac:dyDescent="0.2">
      <c r="B209" s="159"/>
      <c r="C209" s="159" t="s">
        <v>304</v>
      </c>
      <c r="D209" s="155" t="s">
        <v>59</v>
      </c>
      <c r="E209" s="121">
        <f>279-E88*10</f>
        <v>229</v>
      </c>
      <c r="F209" s="2">
        <v>0</v>
      </c>
      <c r="G209" s="157">
        <f>F209*E209</f>
        <v>0</v>
      </c>
    </row>
    <row r="210" spans="2:20" ht="25.5" x14ac:dyDescent="0.2">
      <c r="B210" s="159"/>
      <c r="C210" s="159" t="s">
        <v>441</v>
      </c>
      <c r="D210" s="155" t="s">
        <v>59</v>
      </c>
      <c r="E210" s="121">
        <v>13</v>
      </c>
      <c r="F210" s="2">
        <v>0</v>
      </c>
      <c r="G210" s="157">
        <f>F210*E210</f>
        <v>0</v>
      </c>
    </row>
    <row r="211" spans="2:20" ht="7.5" customHeight="1" x14ac:dyDescent="0.2">
      <c r="B211" s="259"/>
      <c r="C211" s="159"/>
      <c r="D211" s="159"/>
      <c r="E211" s="121"/>
      <c r="F211" s="32"/>
      <c r="G211" s="252"/>
    </row>
    <row r="212" spans="2:20" ht="13.5" customHeight="1" x14ac:dyDescent="0.2">
      <c r="B212" s="280" t="s">
        <v>62</v>
      </c>
      <c r="C212" s="159" t="s">
        <v>237</v>
      </c>
      <c r="D212" s="159"/>
      <c r="E212" s="288"/>
      <c r="F212" s="32"/>
      <c r="G212" s="252"/>
      <c r="H212" s="203"/>
      <c r="I212" s="203"/>
      <c r="J212" s="203"/>
      <c r="K212" s="203"/>
      <c r="L212" s="203"/>
      <c r="M212" s="203"/>
      <c r="N212" s="203"/>
      <c r="O212" s="203"/>
      <c r="P212" s="203"/>
      <c r="Q212" s="203"/>
      <c r="R212" s="203"/>
      <c r="S212" s="203"/>
      <c r="T212" s="203"/>
    </row>
    <row r="213" spans="2:20" ht="12.6" customHeight="1" x14ac:dyDescent="0.2">
      <c r="C213" s="268" t="s">
        <v>471</v>
      </c>
      <c r="D213" s="155" t="s">
        <v>42</v>
      </c>
      <c r="E213" s="288">
        <v>2</v>
      </c>
      <c r="F213" s="2">
        <v>0</v>
      </c>
      <c r="G213" s="157">
        <f t="shared" ref="G213:G219" si="5">F213*E213</f>
        <v>0</v>
      </c>
      <c r="H213" s="203"/>
      <c r="I213" s="295"/>
      <c r="J213" s="203"/>
      <c r="K213" s="203"/>
      <c r="L213" s="203"/>
      <c r="M213" s="203"/>
      <c r="N213" s="203"/>
      <c r="O213" s="203"/>
      <c r="P213" s="203"/>
      <c r="Q213" s="203"/>
      <c r="R213" s="203"/>
      <c r="S213" s="203"/>
      <c r="T213" s="203"/>
    </row>
    <row r="214" spans="2:20" ht="12" customHeight="1" x14ac:dyDescent="0.2">
      <c r="C214" s="268" t="s">
        <v>487</v>
      </c>
      <c r="D214" s="155" t="s">
        <v>42</v>
      </c>
      <c r="E214" s="288">
        <v>2</v>
      </c>
      <c r="F214" s="2">
        <v>0</v>
      </c>
      <c r="G214" s="157">
        <f t="shared" si="5"/>
        <v>0</v>
      </c>
      <c r="H214" s="203"/>
      <c r="I214" s="295"/>
      <c r="J214" s="203"/>
      <c r="K214" s="203"/>
      <c r="L214" s="203"/>
      <c r="M214" s="203"/>
      <c r="N214" s="203"/>
      <c r="O214" s="203"/>
      <c r="P214" s="203"/>
      <c r="Q214" s="203"/>
      <c r="R214" s="203"/>
      <c r="S214" s="203"/>
      <c r="T214" s="203"/>
    </row>
    <row r="215" spans="2:20" ht="12" customHeight="1" x14ac:dyDescent="0.2">
      <c r="C215" s="268" t="s">
        <v>488</v>
      </c>
      <c r="D215" s="155" t="s">
        <v>42</v>
      </c>
      <c r="E215" s="288">
        <v>2</v>
      </c>
      <c r="F215" s="2">
        <v>0</v>
      </c>
      <c r="G215" s="157">
        <f t="shared" si="5"/>
        <v>0</v>
      </c>
      <c r="H215" s="203"/>
      <c r="I215" s="295"/>
      <c r="J215" s="203"/>
      <c r="K215" s="203"/>
      <c r="L215" s="203"/>
      <c r="M215" s="203"/>
      <c r="N215" s="203"/>
      <c r="O215" s="203"/>
      <c r="P215" s="203"/>
      <c r="Q215" s="203"/>
      <c r="R215" s="203"/>
      <c r="S215" s="203"/>
      <c r="T215" s="203"/>
    </row>
    <row r="216" spans="2:20" ht="12" customHeight="1" x14ac:dyDescent="0.2">
      <c r="C216" s="268" t="s">
        <v>489</v>
      </c>
      <c r="D216" s="155" t="s">
        <v>42</v>
      </c>
      <c r="E216" s="288">
        <v>2</v>
      </c>
      <c r="F216" s="2">
        <v>0</v>
      </c>
      <c r="G216" s="157">
        <f t="shared" si="5"/>
        <v>0</v>
      </c>
      <c r="H216" s="203"/>
      <c r="I216" s="295"/>
      <c r="J216" s="203"/>
      <c r="K216" s="203"/>
      <c r="L216" s="203"/>
      <c r="M216" s="203"/>
      <c r="N216" s="203"/>
      <c r="O216" s="203"/>
      <c r="P216" s="203"/>
      <c r="Q216" s="203"/>
      <c r="R216" s="203"/>
      <c r="S216" s="203"/>
      <c r="T216" s="203"/>
    </row>
    <row r="217" spans="2:20" ht="12" customHeight="1" x14ac:dyDescent="0.2">
      <c r="C217" s="268" t="s">
        <v>484</v>
      </c>
      <c r="D217" s="155" t="s">
        <v>42</v>
      </c>
      <c r="E217" s="288">
        <v>1</v>
      </c>
      <c r="F217" s="2">
        <v>0</v>
      </c>
      <c r="G217" s="157">
        <f t="shared" si="5"/>
        <v>0</v>
      </c>
      <c r="H217" s="203"/>
      <c r="I217" s="295"/>
      <c r="J217" s="203"/>
      <c r="K217" s="203"/>
      <c r="L217" s="203"/>
      <c r="M217" s="203"/>
      <c r="N217" s="203"/>
      <c r="O217" s="203"/>
      <c r="P217" s="203"/>
      <c r="Q217" s="203"/>
      <c r="R217" s="203"/>
      <c r="S217" s="203"/>
      <c r="T217" s="203"/>
    </row>
    <row r="218" spans="2:20" ht="12" customHeight="1" x14ac:dyDescent="0.2">
      <c r="C218" s="268" t="s">
        <v>491</v>
      </c>
      <c r="D218" s="155" t="s">
        <v>42</v>
      </c>
      <c r="E218" s="288">
        <v>2</v>
      </c>
      <c r="F218" s="2">
        <v>0</v>
      </c>
      <c r="G218" s="157">
        <f t="shared" si="5"/>
        <v>0</v>
      </c>
      <c r="H218" s="203"/>
      <c r="I218" s="295"/>
      <c r="J218" s="203"/>
      <c r="K218" s="203"/>
      <c r="L218" s="203"/>
      <c r="M218" s="203"/>
      <c r="N218" s="203"/>
      <c r="O218" s="203"/>
      <c r="P218" s="203"/>
      <c r="Q218" s="203"/>
      <c r="R218" s="203"/>
      <c r="S218" s="203"/>
      <c r="T218" s="203"/>
    </row>
    <row r="219" spans="2:20" ht="12" customHeight="1" x14ac:dyDescent="0.2">
      <c r="C219" s="268" t="s">
        <v>498</v>
      </c>
      <c r="D219" s="155" t="s">
        <v>42</v>
      </c>
      <c r="E219" s="288">
        <v>1</v>
      </c>
      <c r="F219" s="2">
        <v>0</v>
      </c>
      <c r="G219" s="157">
        <f t="shared" si="5"/>
        <v>0</v>
      </c>
      <c r="H219" s="203"/>
      <c r="I219" s="295"/>
      <c r="J219" s="203"/>
      <c r="K219" s="203"/>
      <c r="L219" s="203"/>
      <c r="M219" s="203"/>
      <c r="N219" s="203"/>
      <c r="O219" s="203"/>
      <c r="P219" s="203"/>
      <c r="Q219" s="203"/>
      <c r="R219" s="203"/>
      <c r="S219" s="203"/>
      <c r="T219" s="203"/>
    </row>
    <row r="220" spans="2:20" ht="12" customHeight="1" x14ac:dyDescent="0.2">
      <c r="C220" s="268" t="s">
        <v>244</v>
      </c>
      <c r="E220" s="288"/>
      <c r="F220" s="32"/>
      <c r="G220" s="157"/>
      <c r="H220" s="203"/>
      <c r="I220" s="295"/>
      <c r="J220" s="203"/>
      <c r="K220" s="203"/>
      <c r="L220" s="203"/>
      <c r="M220" s="203"/>
      <c r="N220" s="203"/>
      <c r="O220" s="203"/>
      <c r="P220" s="203"/>
      <c r="Q220" s="203"/>
      <c r="R220" s="203"/>
      <c r="S220" s="203"/>
      <c r="T220" s="203"/>
    </row>
    <row r="221" spans="2:20" ht="6" customHeight="1" x14ac:dyDescent="0.2">
      <c r="E221" s="288"/>
      <c r="H221" s="203"/>
      <c r="I221" s="295"/>
      <c r="J221" s="203"/>
      <c r="K221" s="203"/>
      <c r="L221" s="203"/>
      <c r="M221" s="203"/>
      <c r="N221" s="203"/>
      <c r="O221" s="203"/>
      <c r="P221" s="203"/>
      <c r="Q221" s="203"/>
      <c r="R221" s="203"/>
      <c r="S221" s="203"/>
      <c r="T221" s="203"/>
    </row>
    <row r="222" spans="2:20" x14ac:dyDescent="0.2">
      <c r="B222" s="155" t="s">
        <v>65</v>
      </c>
      <c r="C222" s="271" t="s">
        <v>238</v>
      </c>
      <c r="D222" s="159"/>
      <c r="E222" s="288"/>
      <c r="F222" s="32"/>
      <c r="G222" s="252"/>
      <c r="H222" s="203"/>
      <c r="I222" s="295"/>
      <c r="J222" s="203"/>
      <c r="K222" s="203"/>
      <c r="L222" s="203"/>
      <c r="M222" s="203"/>
      <c r="N222" s="203"/>
      <c r="O222" s="203"/>
      <c r="P222" s="203"/>
      <c r="Q222" s="203"/>
      <c r="R222" s="203"/>
      <c r="S222" s="203"/>
      <c r="T222" s="203"/>
    </row>
    <row r="223" spans="2:20" ht="12.6" customHeight="1" x14ac:dyDescent="0.2">
      <c r="C223" s="268" t="s">
        <v>490</v>
      </c>
      <c r="D223" s="155" t="s">
        <v>42</v>
      </c>
      <c r="E223" s="288">
        <v>2</v>
      </c>
      <c r="F223" s="2">
        <v>0</v>
      </c>
      <c r="G223" s="157">
        <f t="shared" ref="G223:G226" si="6">F223*E223</f>
        <v>0</v>
      </c>
      <c r="H223" s="203"/>
      <c r="I223" s="295"/>
      <c r="J223" s="203"/>
      <c r="K223" s="203"/>
      <c r="L223" s="203"/>
      <c r="M223" s="203"/>
      <c r="N223" s="203"/>
      <c r="O223" s="203"/>
      <c r="P223" s="203"/>
      <c r="Q223" s="203"/>
      <c r="R223" s="203"/>
      <c r="S223" s="203"/>
      <c r="T223" s="203"/>
    </row>
    <row r="224" spans="2:20" ht="12.6" customHeight="1" x14ac:dyDescent="0.2">
      <c r="C224" s="268" t="s">
        <v>499</v>
      </c>
      <c r="D224" s="155" t="s">
        <v>42</v>
      </c>
      <c r="E224" s="288">
        <v>1</v>
      </c>
      <c r="F224" s="2">
        <v>0</v>
      </c>
      <c r="G224" s="157">
        <f t="shared" si="6"/>
        <v>0</v>
      </c>
      <c r="H224" s="203"/>
      <c r="I224" s="295"/>
      <c r="J224" s="203"/>
      <c r="K224" s="203"/>
      <c r="L224" s="203"/>
      <c r="M224" s="203"/>
      <c r="N224" s="203"/>
      <c r="O224" s="203"/>
      <c r="P224" s="203"/>
      <c r="Q224" s="203"/>
      <c r="R224" s="203"/>
      <c r="S224" s="203"/>
      <c r="T224" s="203"/>
    </row>
    <row r="225" spans="2:20" ht="12.6" customHeight="1" x14ac:dyDescent="0.2">
      <c r="C225" s="268" t="s">
        <v>492</v>
      </c>
      <c r="D225" s="155" t="s">
        <v>42</v>
      </c>
      <c r="E225" s="288">
        <v>2</v>
      </c>
      <c r="F225" s="2">
        <v>0</v>
      </c>
      <c r="G225" s="157">
        <f t="shared" si="6"/>
        <v>0</v>
      </c>
      <c r="H225" s="203"/>
      <c r="I225" s="295"/>
      <c r="J225" s="203"/>
      <c r="K225" s="203"/>
      <c r="L225" s="203"/>
      <c r="M225" s="203"/>
      <c r="N225" s="203"/>
      <c r="O225" s="203"/>
      <c r="P225" s="203"/>
      <c r="Q225" s="203"/>
      <c r="R225" s="203"/>
      <c r="S225" s="203"/>
      <c r="T225" s="203"/>
    </row>
    <row r="226" spans="2:20" ht="12.6" customHeight="1" x14ac:dyDescent="0.2">
      <c r="C226" s="268" t="s">
        <v>500</v>
      </c>
      <c r="D226" s="155" t="s">
        <v>42</v>
      </c>
      <c r="E226" s="288">
        <v>2</v>
      </c>
      <c r="F226" s="2">
        <v>0</v>
      </c>
      <c r="G226" s="157">
        <f t="shared" si="6"/>
        <v>0</v>
      </c>
      <c r="H226" s="203"/>
      <c r="I226" s="295"/>
      <c r="J226" s="203"/>
      <c r="K226" s="203"/>
      <c r="L226" s="203"/>
      <c r="M226" s="203"/>
      <c r="N226" s="203"/>
      <c r="O226" s="203"/>
      <c r="P226" s="203"/>
      <c r="Q226" s="203"/>
      <c r="R226" s="203"/>
      <c r="S226" s="203"/>
      <c r="T226" s="203"/>
    </row>
    <row r="227" spans="2:20" ht="6" customHeight="1" x14ac:dyDescent="0.2">
      <c r="E227" s="288"/>
      <c r="F227" s="32"/>
      <c r="H227" s="203"/>
      <c r="I227" s="203"/>
      <c r="J227" s="203"/>
      <c r="K227" s="203"/>
      <c r="L227" s="203"/>
      <c r="M227" s="203"/>
      <c r="N227" s="203"/>
      <c r="O227" s="203"/>
      <c r="P227" s="203"/>
      <c r="Q227" s="203"/>
      <c r="R227" s="203"/>
      <c r="S227" s="203"/>
      <c r="T227" s="203"/>
    </row>
    <row r="228" spans="2:20" ht="42" customHeight="1" x14ac:dyDescent="0.2">
      <c r="B228" s="155" t="s">
        <v>67</v>
      </c>
      <c r="C228" s="159" t="s">
        <v>68</v>
      </c>
      <c r="D228" s="259"/>
      <c r="E228" s="288"/>
      <c r="F228" s="32"/>
      <c r="G228" s="252"/>
      <c r="H228" s="203"/>
      <c r="I228" s="295"/>
      <c r="J228" s="203"/>
      <c r="K228" s="203"/>
      <c r="L228" s="203"/>
      <c r="M228" s="203"/>
      <c r="N228" s="203"/>
      <c r="O228" s="203"/>
      <c r="P228" s="203"/>
      <c r="Q228" s="203"/>
      <c r="R228" s="203"/>
      <c r="S228" s="203"/>
      <c r="T228" s="203"/>
    </row>
    <row r="229" spans="2:20" x14ac:dyDescent="0.2">
      <c r="C229" s="268" t="s">
        <v>480</v>
      </c>
      <c r="D229" s="155" t="s">
        <v>42</v>
      </c>
      <c r="E229" s="288">
        <v>1</v>
      </c>
      <c r="F229" s="2">
        <v>0</v>
      </c>
      <c r="G229" s="157">
        <f t="shared" ref="G229" si="7">F229*E229</f>
        <v>0</v>
      </c>
      <c r="H229" s="203"/>
      <c r="I229" s="295"/>
      <c r="J229" s="203"/>
      <c r="K229" s="203"/>
      <c r="L229" s="203"/>
      <c r="M229" s="203"/>
      <c r="N229" s="203"/>
      <c r="O229" s="203"/>
      <c r="P229" s="203"/>
      <c r="Q229" s="203"/>
      <c r="R229" s="203"/>
      <c r="S229" s="203"/>
      <c r="T229" s="203"/>
    </row>
    <row r="230" spans="2:20" x14ac:dyDescent="0.2">
      <c r="C230" s="268" t="s">
        <v>472</v>
      </c>
      <c r="D230" s="155" t="s">
        <v>42</v>
      </c>
      <c r="E230" s="288">
        <v>2</v>
      </c>
      <c r="F230" s="2">
        <v>0</v>
      </c>
      <c r="G230" s="157">
        <f t="shared" ref="G230" si="8">F230*E230</f>
        <v>0</v>
      </c>
      <c r="H230" s="203"/>
      <c r="I230" s="295"/>
      <c r="J230" s="203"/>
      <c r="K230" s="203"/>
      <c r="L230" s="203"/>
      <c r="M230" s="203"/>
      <c r="N230" s="203"/>
      <c r="O230" s="203"/>
      <c r="P230" s="203"/>
      <c r="Q230" s="203"/>
      <c r="R230" s="203"/>
      <c r="S230" s="203"/>
      <c r="T230" s="203"/>
    </row>
    <row r="231" spans="2:20" ht="6" customHeight="1" x14ac:dyDescent="0.2">
      <c r="C231" s="268"/>
      <c r="E231" s="288"/>
      <c r="F231" s="32"/>
      <c r="G231" s="157"/>
      <c r="H231" s="203"/>
      <c r="I231" s="295"/>
      <c r="J231" s="203"/>
      <c r="K231" s="203"/>
      <c r="L231" s="203"/>
      <c r="M231" s="203"/>
      <c r="N231" s="203"/>
      <c r="O231" s="203"/>
      <c r="P231" s="203"/>
      <c r="Q231" s="203"/>
      <c r="R231" s="203"/>
      <c r="S231" s="203"/>
      <c r="T231" s="203"/>
    </row>
    <row r="232" spans="2:20" ht="51" x14ac:dyDescent="0.2">
      <c r="B232" s="155" t="s">
        <v>190</v>
      </c>
      <c r="C232" s="268" t="s">
        <v>303</v>
      </c>
      <c r="E232" s="288"/>
      <c r="G232" s="157"/>
      <c r="H232" s="203"/>
      <c r="I232" s="203"/>
      <c r="J232" s="203"/>
      <c r="K232" s="203"/>
      <c r="L232" s="203"/>
      <c r="M232" s="203"/>
      <c r="N232" s="203"/>
      <c r="O232" s="203"/>
      <c r="P232" s="203"/>
      <c r="Q232" s="203"/>
      <c r="R232" s="203"/>
      <c r="S232" s="203"/>
      <c r="T232" s="203"/>
    </row>
    <row r="233" spans="2:20" x14ac:dyDescent="0.2">
      <c r="C233" s="268" t="s">
        <v>255</v>
      </c>
      <c r="D233" s="155" t="s">
        <v>42</v>
      </c>
      <c r="E233" s="288">
        <v>1</v>
      </c>
      <c r="F233" s="2">
        <v>0</v>
      </c>
      <c r="G233" s="157">
        <f>F233*E233</f>
        <v>0</v>
      </c>
      <c r="H233" s="203"/>
      <c r="I233" s="203"/>
      <c r="J233" s="203"/>
      <c r="K233" s="203"/>
      <c r="L233" s="203"/>
      <c r="M233" s="203"/>
      <c r="N233" s="203"/>
      <c r="O233" s="203"/>
      <c r="P233" s="203"/>
      <c r="Q233" s="203"/>
      <c r="R233" s="203"/>
      <c r="S233" s="203"/>
      <c r="T233" s="203"/>
    </row>
    <row r="234" spans="2:20" s="201" customFormat="1" ht="5.25" customHeight="1" x14ac:dyDescent="0.2">
      <c r="B234" s="155"/>
      <c r="C234" s="239"/>
      <c r="D234" s="155"/>
      <c r="E234" s="288"/>
      <c r="F234" s="2"/>
      <c r="G234" s="152"/>
    </row>
    <row r="235" spans="2:20" ht="216.75" x14ac:dyDescent="0.2">
      <c r="B235" s="155" t="s">
        <v>177</v>
      </c>
      <c r="C235" s="357" t="s">
        <v>273</v>
      </c>
      <c r="D235" s="334"/>
      <c r="E235" s="334"/>
    </row>
    <row r="236" spans="2:20" ht="13.5" customHeight="1" x14ac:dyDescent="0.2">
      <c r="C236" s="239" t="s">
        <v>677</v>
      </c>
      <c r="D236" s="155" t="s">
        <v>42</v>
      </c>
      <c r="E236" s="121">
        <v>5</v>
      </c>
      <c r="F236" s="2">
        <v>0</v>
      </c>
      <c r="G236" s="157">
        <f>F236*E236</f>
        <v>0</v>
      </c>
    </row>
    <row r="237" spans="2:20" ht="13.5" customHeight="1" x14ac:dyDescent="0.2">
      <c r="C237" s="239" t="s">
        <v>679</v>
      </c>
      <c r="D237" s="155" t="s">
        <v>42</v>
      </c>
      <c r="E237" s="121">
        <v>14</v>
      </c>
      <c r="F237" s="2">
        <v>0</v>
      </c>
      <c r="G237" s="157">
        <f>F237*E237</f>
        <v>0</v>
      </c>
    </row>
    <row r="238" spans="2:20" ht="13.5" customHeight="1" x14ac:dyDescent="0.2">
      <c r="C238" s="239" t="s">
        <v>435</v>
      </c>
      <c r="D238" s="155" t="s">
        <v>42</v>
      </c>
      <c r="E238" s="121">
        <v>5</v>
      </c>
      <c r="F238" s="2">
        <v>0</v>
      </c>
      <c r="G238" s="157">
        <f>F238*E238</f>
        <v>0</v>
      </c>
    </row>
    <row r="239" spans="2:20" ht="13.5" customHeight="1" x14ac:dyDescent="0.2">
      <c r="C239" s="239" t="s">
        <v>678</v>
      </c>
      <c r="D239" s="155" t="s">
        <v>42</v>
      </c>
      <c r="E239" s="121">
        <v>3</v>
      </c>
      <c r="F239" s="2">
        <v>0</v>
      </c>
      <c r="G239" s="157">
        <f>F239*E239</f>
        <v>0</v>
      </c>
    </row>
    <row r="240" spans="2:20" ht="13.5" customHeight="1" x14ac:dyDescent="0.2">
      <c r="C240" s="239" t="s">
        <v>680</v>
      </c>
      <c r="D240" s="155" t="s">
        <v>42</v>
      </c>
      <c r="E240" s="121">
        <v>1</v>
      </c>
      <c r="F240" s="2">
        <v>0</v>
      </c>
      <c r="G240" s="157">
        <f>F240*E240</f>
        <v>0</v>
      </c>
    </row>
    <row r="241" spans="2:20" ht="15" x14ac:dyDescent="0.2">
      <c r="C241" s="427" t="s">
        <v>206</v>
      </c>
      <c r="D241" s="428"/>
      <c r="E241" s="428"/>
    </row>
    <row r="242" spans="2:20" ht="6" customHeight="1" x14ac:dyDescent="0.2">
      <c r="E242" s="245"/>
    </row>
    <row r="243" spans="2:20" ht="63.75" x14ac:dyDescent="0.2">
      <c r="B243" s="155" t="s">
        <v>436</v>
      </c>
      <c r="C243" s="239" t="s">
        <v>682</v>
      </c>
      <c r="E243" s="288"/>
      <c r="H243" s="203"/>
      <c r="I243" s="295"/>
      <c r="J243" s="203"/>
      <c r="K243" s="203"/>
      <c r="L243" s="203"/>
      <c r="M243" s="203"/>
      <c r="N243" s="203"/>
      <c r="O243" s="203"/>
      <c r="P243" s="203"/>
      <c r="Q243" s="203"/>
      <c r="R243" s="203"/>
      <c r="S243" s="203"/>
      <c r="T243" s="203"/>
    </row>
    <row r="244" spans="2:20" x14ac:dyDescent="0.2">
      <c r="C244" s="239" t="s">
        <v>681</v>
      </c>
      <c r="D244" s="155" t="s">
        <v>42</v>
      </c>
      <c r="E244" s="288">
        <v>1</v>
      </c>
      <c r="F244" s="2">
        <v>0</v>
      </c>
      <c r="G244" s="157">
        <f>F244*E244</f>
        <v>0</v>
      </c>
      <c r="H244" s="203"/>
      <c r="I244" s="295"/>
      <c r="J244" s="203"/>
      <c r="K244" s="203"/>
      <c r="L244" s="203"/>
      <c r="M244" s="203"/>
      <c r="N244" s="203"/>
      <c r="O244" s="203"/>
      <c r="P244" s="203"/>
      <c r="Q244" s="203"/>
      <c r="R244" s="203"/>
      <c r="S244" s="203"/>
      <c r="T244" s="203"/>
    </row>
    <row r="245" spans="2:20" x14ac:dyDescent="0.2">
      <c r="C245" s="239" t="s">
        <v>687</v>
      </c>
      <c r="D245" s="155" t="s">
        <v>42</v>
      </c>
      <c r="E245" s="288">
        <v>0</v>
      </c>
      <c r="F245" s="2">
        <v>0</v>
      </c>
      <c r="G245" s="157">
        <f>F245*E245</f>
        <v>0</v>
      </c>
      <c r="H245" s="203"/>
      <c r="I245" s="295"/>
      <c r="J245" s="203"/>
      <c r="K245" s="203"/>
      <c r="L245" s="203"/>
      <c r="M245" s="203"/>
      <c r="N245" s="203"/>
      <c r="O245" s="203"/>
      <c r="P245" s="203"/>
      <c r="Q245" s="203"/>
      <c r="R245" s="203"/>
      <c r="S245" s="203"/>
      <c r="T245" s="203"/>
    </row>
    <row r="246" spans="2:20" x14ac:dyDescent="0.2">
      <c r="C246" s="239" t="s">
        <v>688</v>
      </c>
      <c r="D246" s="155" t="s">
        <v>42</v>
      </c>
      <c r="E246" s="288">
        <v>1</v>
      </c>
      <c r="F246" s="2">
        <v>0</v>
      </c>
      <c r="G246" s="157">
        <f>F246*E246</f>
        <v>0</v>
      </c>
      <c r="H246" s="203"/>
      <c r="I246" s="295"/>
      <c r="J246" s="203"/>
      <c r="K246" s="203"/>
      <c r="L246" s="203"/>
      <c r="M246" s="203"/>
      <c r="N246" s="203"/>
      <c r="O246" s="203"/>
      <c r="P246" s="203"/>
      <c r="Q246" s="203"/>
      <c r="R246" s="203"/>
      <c r="S246" s="203"/>
      <c r="T246" s="203"/>
    </row>
    <row r="247" spans="2:20" ht="8.25" customHeight="1" x14ac:dyDescent="0.2">
      <c r="E247" s="288"/>
      <c r="H247" s="203"/>
      <c r="I247" s="295"/>
      <c r="J247" s="203"/>
      <c r="K247" s="203"/>
      <c r="L247" s="203"/>
      <c r="M247" s="203"/>
      <c r="N247" s="203"/>
      <c r="O247" s="203"/>
      <c r="P247" s="203"/>
      <c r="Q247" s="203"/>
      <c r="R247" s="203"/>
      <c r="S247" s="203"/>
      <c r="T247" s="203"/>
    </row>
    <row r="248" spans="2:20" ht="114.75" x14ac:dyDescent="0.2">
      <c r="B248" s="155" t="s">
        <v>178</v>
      </c>
      <c r="C248" s="239" t="s">
        <v>683</v>
      </c>
      <c r="E248" s="121"/>
      <c r="G248" s="157"/>
    </row>
    <row r="249" spans="2:20" x14ac:dyDescent="0.2">
      <c r="C249" s="239" t="s">
        <v>684</v>
      </c>
      <c r="D249" s="155" t="s">
        <v>42</v>
      </c>
      <c r="E249" s="288">
        <f>25-2</f>
        <v>23</v>
      </c>
      <c r="F249" s="2">
        <v>0</v>
      </c>
      <c r="G249" s="157">
        <f>F249*E249</f>
        <v>0</v>
      </c>
    </row>
    <row r="250" spans="2:20" x14ac:dyDescent="0.2">
      <c r="C250" s="239" t="s">
        <v>685</v>
      </c>
      <c r="D250" s="155" t="s">
        <v>42</v>
      </c>
      <c r="E250" s="288">
        <v>4</v>
      </c>
      <c r="F250" s="2">
        <v>0</v>
      </c>
      <c r="G250" s="157">
        <f>F250*E250</f>
        <v>0</v>
      </c>
    </row>
    <row r="251" spans="2:20" x14ac:dyDescent="0.2">
      <c r="C251" s="239" t="s">
        <v>686</v>
      </c>
      <c r="D251" s="155" t="s">
        <v>42</v>
      </c>
      <c r="E251" s="288">
        <v>0</v>
      </c>
      <c r="F251" s="2">
        <v>0</v>
      </c>
      <c r="G251" s="157">
        <f>F251*E251</f>
        <v>0</v>
      </c>
    </row>
    <row r="252" spans="2:20" ht="6.75" customHeight="1" x14ac:dyDescent="0.2">
      <c r="E252" s="245"/>
    </row>
    <row r="253" spans="2:20" ht="15" x14ac:dyDescent="0.2">
      <c r="B253" s="155" t="s">
        <v>179</v>
      </c>
      <c r="C253" s="427" t="s">
        <v>180</v>
      </c>
      <c r="D253" s="428"/>
      <c r="E253" s="428"/>
    </row>
    <row r="254" spans="2:20" x14ac:dyDescent="0.2">
      <c r="C254" s="239" t="s">
        <v>199</v>
      </c>
      <c r="D254" s="155" t="s">
        <v>42</v>
      </c>
      <c r="E254" s="121">
        <f>18*2</f>
        <v>36</v>
      </c>
      <c r="F254" s="2">
        <v>0</v>
      </c>
      <c r="G254" s="157">
        <f>F254*E254</f>
        <v>0</v>
      </c>
    </row>
    <row r="255" spans="2:20" x14ac:dyDescent="0.2">
      <c r="C255" s="239" t="s">
        <v>437</v>
      </c>
      <c r="D255" s="155" t="s">
        <v>42</v>
      </c>
      <c r="E255" s="121">
        <f>6*2</f>
        <v>12</v>
      </c>
      <c r="F255" s="2">
        <v>0</v>
      </c>
      <c r="G255" s="157">
        <f>F255*E255</f>
        <v>0</v>
      </c>
    </row>
    <row r="256" spans="2:20" x14ac:dyDescent="0.2">
      <c r="C256" s="239" t="s">
        <v>720</v>
      </c>
      <c r="D256" s="155" t="s">
        <v>42</v>
      </c>
      <c r="E256" s="121">
        <f>2+1+1+2</f>
        <v>6</v>
      </c>
      <c r="F256" s="2">
        <v>0</v>
      </c>
      <c r="G256" s="157">
        <f>F256*E256</f>
        <v>0</v>
      </c>
    </row>
    <row r="257" spans="2:20" x14ac:dyDescent="0.2">
      <c r="C257" s="239" t="s">
        <v>481</v>
      </c>
      <c r="D257" s="155" t="s">
        <v>42</v>
      </c>
      <c r="E257" s="121">
        <v>1</v>
      </c>
      <c r="F257" s="2">
        <v>0</v>
      </c>
      <c r="G257" s="157">
        <f>F257*E257</f>
        <v>0</v>
      </c>
    </row>
    <row r="258" spans="2:20" ht="6" customHeight="1" x14ac:dyDescent="0.2">
      <c r="E258" s="245"/>
      <c r="H258" s="203"/>
      <c r="I258" s="203"/>
      <c r="J258" s="203"/>
      <c r="K258" s="203"/>
      <c r="L258" s="203"/>
      <c r="M258" s="203"/>
      <c r="N258" s="203"/>
      <c r="O258" s="203"/>
      <c r="P258" s="203"/>
      <c r="Q258" s="203"/>
      <c r="R258" s="203"/>
      <c r="S258" s="203"/>
      <c r="T258" s="203"/>
    </row>
    <row r="259" spans="2:20" x14ac:dyDescent="0.2">
      <c r="B259" s="155" t="s">
        <v>75</v>
      </c>
      <c r="C259" s="239" t="s">
        <v>76</v>
      </c>
      <c r="D259" s="155">
        <v>10</v>
      </c>
      <c r="E259" s="121"/>
      <c r="G259" s="152">
        <f>SUM(G190:G257)*(D259/100)</f>
        <v>0</v>
      </c>
    </row>
    <row r="260" spans="2:20" ht="6.75" customHeight="1" x14ac:dyDescent="0.2">
      <c r="C260" s="268"/>
      <c r="E260" s="121"/>
      <c r="F260" s="32"/>
      <c r="G260" s="252"/>
    </row>
    <row r="261" spans="2:20" s="246" customFormat="1" ht="13.5" thickBot="1" x14ac:dyDescent="0.25">
      <c r="B261" s="223" t="s">
        <v>55</v>
      </c>
      <c r="C261" s="315" t="s">
        <v>225</v>
      </c>
      <c r="D261" s="247" t="s">
        <v>77</v>
      </c>
      <c r="E261" s="316"/>
      <c r="F261" s="35"/>
      <c r="G261" s="248">
        <f>SUM(G190:G260)</f>
        <v>0</v>
      </c>
      <c r="H261" s="365"/>
      <c r="I261" s="365"/>
      <c r="J261" s="365"/>
      <c r="K261" s="365"/>
      <c r="L261" s="365"/>
      <c r="M261" s="365"/>
      <c r="N261" s="365"/>
      <c r="O261" s="365"/>
      <c r="P261" s="365"/>
      <c r="Q261" s="365"/>
      <c r="R261" s="365"/>
      <c r="S261" s="365"/>
      <c r="T261" s="365"/>
    </row>
    <row r="262" spans="2:20" ht="13.5" thickTop="1" x14ac:dyDescent="0.2">
      <c r="E262" s="245"/>
    </row>
  </sheetData>
  <mergeCells count="6">
    <mergeCell ref="C241:E241"/>
    <mergeCell ref="C253:E253"/>
    <mergeCell ref="B16:E16"/>
    <mergeCell ref="B18:E37"/>
    <mergeCell ref="B40:E51"/>
    <mergeCell ref="B166:E186"/>
  </mergeCells>
  <conditionalFormatting sqref="F114 F213:F216 F218:F219 F223:F226 F88 F91 F61 F56 F58 F64:F70 F72 F74 F85">
    <cfRule type="expression" dxfId="180" priority="356">
      <formula>F56=""</formula>
    </cfRule>
  </conditionalFormatting>
  <conditionalFormatting sqref="F94">
    <cfRule type="expression" dxfId="179" priority="343">
      <formula>F94=""</formula>
    </cfRule>
  </conditionalFormatting>
  <conditionalFormatting sqref="F95">
    <cfRule type="expression" dxfId="178" priority="342">
      <formula>F95=""</formula>
    </cfRule>
  </conditionalFormatting>
  <conditionalFormatting sqref="F96 F102">
    <cfRule type="expression" dxfId="177" priority="341">
      <formula>F96=""</formula>
    </cfRule>
  </conditionalFormatting>
  <conditionalFormatting sqref="F102">
    <cfRule type="expression" dxfId="176" priority="340">
      <formula>F102=""</formula>
    </cfRule>
  </conditionalFormatting>
  <conditionalFormatting sqref="F106">
    <cfRule type="expression" dxfId="175" priority="339">
      <formula>F106=""</formula>
    </cfRule>
  </conditionalFormatting>
  <conditionalFormatting sqref="F116">
    <cfRule type="expression" dxfId="174" priority="338">
      <formula>F116=""</formula>
    </cfRule>
  </conditionalFormatting>
  <conditionalFormatting sqref="F254">
    <cfRule type="expression" dxfId="173" priority="327">
      <formula>F254=""</formula>
    </cfRule>
  </conditionalFormatting>
  <conditionalFormatting sqref="F138">
    <cfRule type="expression" dxfId="172" priority="336">
      <formula>F138=""</formula>
    </cfRule>
  </conditionalFormatting>
  <conditionalFormatting sqref="F155">
    <cfRule type="expression" dxfId="171" priority="332">
      <formula>F155=""</formula>
    </cfRule>
  </conditionalFormatting>
  <conditionalFormatting sqref="F153">
    <cfRule type="expression" dxfId="170" priority="333">
      <formula>F153=""</formula>
    </cfRule>
  </conditionalFormatting>
  <conditionalFormatting sqref="F209">
    <cfRule type="expression" dxfId="169" priority="330">
      <formula>F209=""</formula>
    </cfRule>
  </conditionalFormatting>
  <conditionalFormatting sqref="F207">
    <cfRule type="expression" dxfId="168" priority="331">
      <formula>F207=""</formula>
    </cfRule>
  </conditionalFormatting>
  <conditionalFormatting sqref="F100">
    <cfRule type="expression" dxfId="167" priority="324">
      <formula>F100=""</formula>
    </cfRule>
  </conditionalFormatting>
  <conditionalFormatting sqref="F109">
    <cfRule type="expression" dxfId="166" priority="321">
      <formula>F109=""</formula>
    </cfRule>
  </conditionalFormatting>
  <conditionalFormatting sqref="F98">
    <cfRule type="expression" dxfId="165" priority="235">
      <formula>F98=""</formula>
    </cfRule>
  </conditionalFormatting>
  <conditionalFormatting sqref="F208">
    <cfRule type="expression" dxfId="164" priority="245">
      <formula>F208=""</formula>
    </cfRule>
  </conditionalFormatting>
  <conditionalFormatting sqref="F149">
    <cfRule type="expression" dxfId="163" priority="243">
      <formula>F149=""</formula>
    </cfRule>
  </conditionalFormatting>
  <conditionalFormatting sqref="F240">
    <cfRule type="expression" dxfId="162" priority="179">
      <formula>F240=""</formula>
    </cfRule>
  </conditionalFormatting>
  <conditionalFormatting sqref="F257">
    <cfRule type="expression" dxfId="161" priority="162">
      <formula>F257=""</formula>
    </cfRule>
  </conditionalFormatting>
  <conditionalFormatting sqref="F135">
    <cfRule type="expression" dxfId="160" priority="158">
      <formula>F135=""</formula>
    </cfRule>
  </conditionalFormatting>
  <conditionalFormatting sqref="F233">
    <cfRule type="expression" dxfId="159" priority="154">
      <formula>F233=""</formula>
    </cfRule>
  </conditionalFormatting>
  <conditionalFormatting sqref="F246">
    <cfRule type="expression" dxfId="158" priority="147">
      <formula>F246=""</formula>
    </cfRule>
  </conditionalFormatting>
  <conditionalFormatting sqref="F236:F237">
    <cfRule type="expression" dxfId="157" priority="137">
      <formula>F236=""</formula>
    </cfRule>
  </conditionalFormatting>
  <conditionalFormatting sqref="F143:F147">
    <cfRule type="expression" dxfId="156" priority="121">
      <formula>F143=""</formula>
    </cfRule>
  </conditionalFormatting>
  <conditionalFormatting sqref="F238">
    <cfRule type="expression" dxfId="155" priority="101">
      <formula>F238=""</formula>
    </cfRule>
  </conditionalFormatting>
  <conditionalFormatting sqref="F255">
    <cfRule type="expression" dxfId="154" priority="100">
      <formula>F255=""</formula>
    </cfRule>
  </conditionalFormatting>
  <conditionalFormatting sqref="F210">
    <cfRule type="expression" dxfId="153" priority="83">
      <formula>F210=""</formula>
    </cfRule>
  </conditionalFormatting>
  <conditionalFormatting sqref="F229">
    <cfRule type="expression" dxfId="152" priority="20">
      <formula>F229=""</formula>
    </cfRule>
  </conditionalFormatting>
  <conditionalFormatting sqref="F256">
    <cfRule type="expression" dxfId="151" priority="19">
      <formula>F256=""</formula>
    </cfRule>
  </conditionalFormatting>
  <conditionalFormatting sqref="F203:F204">
    <cfRule type="expression" dxfId="150" priority="25">
      <formula>F203=""</formula>
    </cfRule>
  </conditionalFormatting>
  <conditionalFormatting sqref="F198:F199">
    <cfRule type="expression" dxfId="149" priority="24">
      <formula>F198=""</formula>
    </cfRule>
  </conditionalFormatting>
  <conditionalFormatting sqref="F217">
    <cfRule type="expression" dxfId="148" priority="18">
      <formula>F217=""</formula>
    </cfRule>
  </conditionalFormatting>
  <conditionalFormatting sqref="F230">
    <cfRule type="expression" dxfId="147" priority="17">
      <formula>F230=""</formula>
    </cfRule>
  </conditionalFormatting>
  <conditionalFormatting sqref="F238">
    <cfRule type="expression" dxfId="146" priority="16">
      <formula>F238=""</formula>
    </cfRule>
  </conditionalFormatting>
  <conditionalFormatting sqref="F237">
    <cfRule type="expression" dxfId="145" priority="15">
      <formula>F237=""</formula>
    </cfRule>
  </conditionalFormatting>
  <conditionalFormatting sqref="F239">
    <cfRule type="expression" dxfId="144" priority="14">
      <formula>F239=""</formula>
    </cfRule>
  </conditionalFormatting>
  <conditionalFormatting sqref="F249">
    <cfRule type="expression" dxfId="143" priority="13">
      <formula>F249=""</formula>
    </cfRule>
  </conditionalFormatting>
  <conditionalFormatting sqref="F250">
    <cfRule type="expression" dxfId="142" priority="12">
      <formula>F250=""</formula>
    </cfRule>
  </conditionalFormatting>
  <conditionalFormatting sqref="F251">
    <cfRule type="expression" dxfId="141" priority="11">
      <formula>F251=""</formula>
    </cfRule>
  </conditionalFormatting>
  <conditionalFormatting sqref="F244">
    <cfRule type="expression" dxfId="140" priority="10">
      <formula>F244=""</formula>
    </cfRule>
  </conditionalFormatting>
  <conditionalFormatting sqref="F245">
    <cfRule type="expression" dxfId="139" priority="9">
      <formula>F245=""</formula>
    </cfRule>
  </conditionalFormatting>
  <conditionalFormatting sqref="F151">
    <cfRule type="expression" dxfId="138" priority="8">
      <formula>F151=""</formula>
    </cfRule>
  </conditionalFormatting>
  <conditionalFormatting sqref="F140">
    <cfRule type="expression" dxfId="137" priority="5">
      <formula>F140=""</formula>
    </cfRule>
  </conditionalFormatting>
  <conditionalFormatting sqref="F133">
    <cfRule type="expression" dxfId="136" priority="4">
      <formula>F133=""</formula>
    </cfRule>
  </conditionalFormatting>
  <conditionalFormatting sqref="F110">
    <cfRule type="expression" dxfId="135" priority="1">
      <formula>F110=""</formula>
    </cfRule>
  </conditionalFormatting>
  <pageMargins left="0.70866141732283472" right="0.70866141732283472" top="0.74803149606299213" bottom="0.74803149606299213" header="0.31496062992125984" footer="0.31496062992125984"/>
  <pageSetup paperSize="9" scale="79" orientation="portrait" r:id="rId1"/>
  <headerFooter>
    <oddHeader>&amp;R&amp;9 1848-V/20
PZI</oddHeader>
    <oddFooter>&amp;R&amp;9&amp;P/&amp;N</oddFooter>
  </headerFooter>
  <rowBreaks count="6" manualBreakCount="6">
    <brk id="14" max="16383" man="1"/>
    <brk id="59" max="6" man="1"/>
    <brk id="92" max="6" man="1"/>
    <brk id="123" max="6" man="1"/>
    <brk id="162" max="6" man="1"/>
    <brk id="22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T520"/>
  <sheetViews>
    <sheetView tabSelected="1" view="pageBreakPreview" topLeftCell="A373" zoomScaleNormal="100" zoomScaleSheetLayoutView="100" workbookViewId="0">
      <selection activeCell="B408" sqref="B408"/>
    </sheetView>
  </sheetViews>
  <sheetFormatPr defaultColWidth="9.140625" defaultRowHeight="12.75" x14ac:dyDescent="0.2"/>
  <cols>
    <col min="1" max="1" width="0.42578125" style="201" customWidth="1"/>
    <col min="2" max="2" width="8.5703125" style="155" customWidth="1"/>
    <col min="3" max="3" width="53.5703125" style="239" customWidth="1"/>
    <col min="4" max="4" width="7" style="155" customWidth="1"/>
    <col min="5" max="5" width="8.42578125" style="202" bestFit="1" customWidth="1"/>
    <col min="6" max="6" width="9.85546875" style="2" customWidth="1"/>
    <col min="7" max="7" width="16.85546875" style="152" bestFit="1" customWidth="1"/>
    <col min="8" max="8" width="12.140625" style="203" bestFit="1" customWidth="1"/>
    <col min="9" max="9" width="9" style="203" bestFit="1" customWidth="1"/>
    <col min="10" max="16384" width="9.140625" style="203"/>
  </cols>
  <sheetData>
    <row r="2" spans="1:9" s="200" customFormat="1" ht="21" customHeight="1" x14ac:dyDescent="0.25">
      <c r="A2" s="197"/>
      <c r="B2" s="126" t="s">
        <v>614</v>
      </c>
      <c r="C2" s="133"/>
      <c r="D2" s="131"/>
      <c r="E2" s="198"/>
      <c r="F2" s="47"/>
      <c r="G2" s="199"/>
    </row>
    <row r="3" spans="1:9" ht="100.9" customHeight="1" x14ac:dyDescent="0.2">
      <c r="B3" s="423" t="s">
        <v>561</v>
      </c>
      <c r="C3" s="424"/>
    </row>
    <row r="4" spans="1:9" x14ac:dyDescent="0.2">
      <c r="A4" s="204"/>
      <c r="B4" s="205" t="s">
        <v>78</v>
      </c>
      <c r="C4" s="206" t="s">
        <v>615</v>
      </c>
      <c r="D4" s="205"/>
      <c r="E4" s="207"/>
      <c r="F4" s="41"/>
      <c r="G4" s="208">
        <f>G82</f>
        <v>0</v>
      </c>
    </row>
    <row r="5" spans="1:9" x14ac:dyDescent="0.2">
      <c r="A5" s="204"/>
      <c r="B5" s="205" t="s">
        <v>79</v>
      </c>
      <c r="C5" s="206" t="s">
        <v>616</v>
      </c>
      <c r="D5" s="205"/>
      <c r="E5" s="207"/>
      <c r="F5" s="41"/>
      <c r="G5" s="208">
        <f>G142</f>
        <v>0</v>
      </c>
    </row>
    <row r="6" spans="1:9" x14ac:dyDescent="0.2">
      <c r="A6" s="204"/>
      <c r="B6" s="205" t="s">
        <v>115</v>
      </c>
      <c r="C6" s="206" t="s">
        <v>617</v>
      </c>
      <c r="D6" s="205"/>
      <c r="E6" s="207"/>
      <c r="F6" s="41"/>
      <c r="G6" s="208">
        <f>G212</f>
        <v>0</v>
      </c>
    </row>
    <row r="7" spans="1:9" x14ac:dyDescent="0.2">
      <c r="A7" s="204"/>
      <c r="B7" s="205" t="s">
        <v>55</v>
      </c>
      <c r="C7" s="206" t="s">
        <v>618</v>
      </c>
      <c r="D7" s="205"/>
      <c r="E7" s="207"/>
      <c r="F7" s="41"/>
      <c r="G7" s="208">
        <f>G343</f>
        <v>0</v>
      </c>
    </row>
    <row r="8" spans="1:9" s="200" customFormat="1" ht="17.25" thickBot="1" x14ac:dyDescent="0.3">
      <c r="A8" s="209"/>
      <c r="B8" s="210"/>
      <c r="C8" s="211" t="s">
        <v>194</v>
      </c>
      <c r="D8" s="210"/>
      <c r="E8" s="212"/>
      <c r="F8" s="33"/>
      <c r="G8" s="213">
        <f>SUM(G4:G7)</f>
        <v>0</v>
      </c>
      <c r="H8" s="214"/>
      <c r="I8" s="215">
        <f>G8/E51</f>
        <v>0</v>
      </c>
    </row>
    <row r="9" spans="1:9" ht="13.5" thickTop="1" x14ac:dyDescent="0.2">
      <c r="A9" s="204"/>
      <c r="B9" s="205"/>
      <c r="C9" s="235"/>
      <c r="D9" s="205"/>
      <c r="E9" s="207"/>
      <c r="F9" s="41"/>
      <c r="G9" s="208"/>
    </row>
    <row r="10" spans="1:9" x14ac:dyDescent="0.2">
      <c r="A10" s="204"/>
      <c r="B10" s="205"/>
      <c r="C10" s="235"/>
      <c r="D10" s="205"/>
      <c r="E10" s="207"/>
      <c r="F10" s="41"/>
      <c r="G10" s="208"/>
    </row>
    <row r="11" spans="1:9" s="220" customFormat="1" ht="16.5" x14ac:dyDescent="0.25">
      <c r="A11" s="217"/>
      <c r="B11" s="126" t="s">
        <v>619</v>
      </c>
      <c r="C11" s="218"/>
      <c r="D11" s="125"/>
      <c r="E11" s="219"/>
      <c r="F11" s="42"/>
      <c r="G11" s="128"/>
    </row>
    <row r="12" spans="1:9" x14ac:dyDescent="0.2">
      <c r="A12" s="204"/>
      <c r="B12" s="205" t="s">
        <v>78</v>
      </c>
      <c r="C12" s="235" t="s">
        <v>294</v>
      </c>
      <c r="D12" s="205"/>
      <c r="E12" s="207"/>
      <c r="F12" s="41"/>
      <c r="G12" s="208">
        <f>G359</f>
        <v>0</v>
      </c>
    </row>
    <row r="13" spans="1:9" x14ac:dyDescent="0.2">
      <c r="A13" s="204"/>
      <c r="B13" s="205" t="s">
        <v>115</v>
      </c>
      <c r="C13" s="235" t="s">
        <v>300</v>
      </c>
      <c r="D13" s="205"/>
      <c r="E13" s="207"/>
      <c r="F13" s="41"/>
      <c r="G13" s="208">
        <f>G374</f>
        <v>0</v>
      </c>
    </row>
    <row r="14" spans="1:9" x14ac:dyDescent="0.2">
      <c r="A14" s="204"/>
      <c r="B14" s="221" t="s">
        <v>55</v>
      </c>
      <c r="C14" s="235" t="s">
        <v>301</v>
      </c>
      <c r="D14" s="205"/>
      <c r="E14" s="207"/>
      <c r="F14" s="41"/>
      <c r="G14" s="208">
        <f>G410</f>
        <v>0</v>
      </c>
    </row>
    <row r="15" spans="1:9" ht="17.25" thickBot="1" x14ac:dyDescent="0.25">
      <c r="A15" s="204"/>
      <c r="B15" s="222" t="s">
        <v>302</v>
      </c>
      <c r="C15" s="211" t="s">
        <v>299</v>
      </c>
      <c r="D15" s="223"/>
      <c r="E15" s="224"/>
      <c r="F15" s="35"/>
      <c r="G15" s="213">
        <f>SUM(G12:G14)</f>
        <v>0</v>
      </c>
    </row>
    <row r="16" spans="1:9" ht="13.5" thickTop="1" x14ac:dyDescent="0.2">
      <c r="A16" s="204"/>
      <c r="B16" s="205"/>
      <c r="C16" s="235"/>
      <c r="D16" s="205"/>
      <c r="E16" s="207"/>
      <c r="F16" s="41"/>
      <c r="G16" s="208"/>
    </row>
    <row r="17" spans="1:9" x14ac:dyDescent="0.2">
      <c r="A17" s="204"/>
      <c r="B17" s="205"/>
      <c r="C17" s="235"/>
      <c r="D17" s="205"/>
      <c r="E17" s="207"/>
      <c r="F17" s="41"/>
      <c r="G17" s="208"/>
    </row>
    <row r="18" spans="1:9" s="231" customFormat="1" ht="19.5" x14ac:dyDescent="0.3">
      <c r="A18" s="225"/>
      <c r="B18" s="226" t="s">
        <v>620</v>
      </c>
      <c r="C18" s="227"/>
      <c r="D18" s="228"/>
      <c r="E18" s="229"/>
      <c r="F18" s="55"/>
      <c r="G18" s="230"/>
    </row>
    <row r="19" spans="1:9" s="231" customFormat="1" ht="19.5" x14ac:dyDescent="0.3">
      <c r="A19" s="225"/>
      <c r="B19" s="226"/>
      <c r="C19" s="227" t="s">
        <v>448</v>
      </c>
      <c r="D19" s="228"/>
      <c r="E19" s="229"/>
      <c r="F19" s="55"/>
      <c r="G19" s="230"/>
    </row>
    <row r="20" spans="1:9" ht="16.5" x14ac:dyDescent="0.2">
      <c r="A20" s="204"/>
      <c r="B20" s="205"/>
      <c r="C20" s="218" t="s">
        <v>570</v>
      </c>
      <c r="D20" s="125"/>
      <c r="E20" s="232"/>
      <c r="F20" s="42"/>
      <c r="G20" s="128">
        <f>G8+G15</f>
        <v>0</v>
      </c>
      <c r="I20" s="215">
        <f>G20/E51</f>
        <v>0</v>
      </c>
    </row>
    <row r="21" spans="1:9" x14ac:dyDescent="0.2">
      <c r="A21" s="204"/>
      <c r="B21" s="205"/>
      <c r="C21" s="239" t="s">
        <v>32</v>
      </c>
      <c r="G21" s="152">
        <f>G20*0.22</f>
        <v>0</v>
      </c>
    </row>
    <row r="22" spans="1:9" s="200" customFormat="1" ht="17.25" thickBot="1" x14ac:dyDescent="0.3">
      <c r="A22" s="217"/>
      <c r="B22" s="210"/>
      <c r="C22" s="211" t="s">
        <v>571</v>
      </c>
      <c r="D22" s="210"/>
      <c r="E22" s="212"/>
      <c r="F22" s="33"/>
      <c r="G22" s="213">
        <f>G20+G21</f>
        <v>0</v>
      </c>
    </row>
    <row r="23" spans="1:9" ht="13.5" thickTop="1" x14ac:dyDescent="0.2">
      <c r="A23" s="204"/>
      <c r="B23" s="205"/>
      <c r="C23" s="235"/>
      <c r="D23" s="205"/>
      <c r="E23" s="207"/>
      <c r="F23" s="41"/>
      <c r="G23" s="208"/>
    </row>
    <row r="24" spans="1:9" x14ac:dyDescent="0.2">
      <c r="A24" s="204"/>
      <c r="B24" s="205"/>
      <c r="C24" s="235"/>
      <c r="D24" s="205"/>
      <c r="E24" s="207"/>
      <c r="F24" s="41"/>
      <c r="G24" s="208"/>
    </row>
    <row r="25" spans="1:9" x14ac:dyDescent="0.2">
      <c r="A25" s="204"/>
      <c r="B25" s="205"/>
      <c r="C25" s="235"/>
      <c r="D25" s="205"/>
      <c r="E25" s="207"/>
      <c r="F25" s="41"/>
      <c r="G25" s="208"/>
    </row>
    <row r="26" spans="1:9" s="200" customFormat="1" ht="16.5" x14ac:dyDescent="0.25">
      <c r="A26" s="197"/>
      <c r="B26" s="126" t="s">
        <v>621</v>
      </c>
      <c r="C26" s="133"/>
      <c r="D26" s="131"/>
      <c r="E26" s="198"/>
      <c r="F26" s="47"/>
      <c r="G26" s="199"/>
    </row>
    <row r="27" spans="1:9" s="200" customFormat="1" ht="38.25" customHeight="1" x14ac:dyDescent="0.25">
      <c r="A27" s="197"/>
      <c r="B27" s="425" t="s">
        <v>158</v>
      </c>
      <c r="C27" s="426"/>
      <c r="D27" s="426"/>
      <c r="E27" s="426"/>
      <c r="F27" s="47"/>
      <c r="G27" s="199"/>
    </row>
    <row r="28" spans="1:9" s="200" customFormat="1" ht="7.5" customHeight="1" x14ac:dyDescent="0.25">
      <c r="A28" s="197"/>
      <c r="B28" s="235"/>
      <c r="C28" s="236"/>
      <c r="D28" s="236"/>
      <c r="E28" s="236"/>
      <c r="F28" s="47"/>
      <c r="G28" s="199"/>
    </row>
    <row r="29" spans="1:9" s="200" customFormat="1" ht="16.5" x14ac:dyDescent="0.25">
      <c r="A29" s="237"/>
      <c r="B29" s="126" t="s">
        <v>622</v>
      </c>
      <c r="C29" s="133"/>
      <c r="D29" s="131"/>
      <c r="E29" s="198"/>
      <c r="F29" s="47"/>
      <c r="G29" s="131"/>
    </row>
    <row r="30" spans="1:9" ht="15" customHeight="1" x14ac:dyDescent="0.2">
      <c r="A30" s="238"/>
      <c r="B30" s="427" t="s">
        <v>545</v>
      </c>
      <c r="C30" s="427"/>
      <c r="D30" s="427"/>
      <c r="E30" s="427"/>
      <c r="G30" s="155"/>
    </row>
    <row r="31" spans="1:9" x14ac:dyDescent="0.2">
      <c r="A31" s="238"/>
      <c r="B31" s="427"/>
      <c r="C31" s="427"/>
      <c r="D31" s="427"/>
      <c r="E31" s="427"/>
      <c r="G31" s="155"/>
    </row>
    <row r="32" spans="1:9" x14ac:dyDescent="0.2">
      <c r="A32" s="238"/>
      <c r="B32" s="427"/>
      <c r="C32" s="427"/>
      <c r="D32" s="427"/>
      <c r="E32" s="427"/>
      <c r="G32" s="155"/>
    </row>
    <row r="33" spans="1:7" x14ac:dyDescent="0.2">
      <c r="A33" s="238"/>
      <c r="B33" s="427"/>
      <c r="C33" s="427"/>
      <c r="D33" s="427"/>
      <c r="E33" s="427"/>
      <c r="G33" s="155"/>
    </row>
    <row r="34" spans="1:7" x14ac:dyDescent="0.2">
      <c r="A34" s="238"/>
      <c r="B34" s="427"/>
      <c r="C34" s="427"/>
      <c r="D34" s="427"/>
      <c r="E34" s="427"/>
      <c r="G34" s="155"/>
    </row>
    <row r="35" spans="1:7" x14ac:dyDescent="0.2">
      <c r="A35" s="238"/>
      <c r="B35" s="427"/>
      <c r="C35" s="427"/>
      <c r="D35" s="427"/>
      <c r="E35" s="427"/>
      <c r="G35" s="155"/>
    </row>
    <row r="36" spans="1:7" x14ac:dyDescent="0.2">
      <c r="A36" s="238"/>
      <c r="B36" s="427"/>
      <c r="C36" s="427"/>
      <c r="D36" s="427"/>
      <c r="E36" s="427"/>
      <c r="G36" s="155"/>
    </row>
    <row r="37" spans="1:7" x14ac:dyDescent="0.2">
      <c r="A37" s="238"/>
      <c r="B37" s="427"/>
      <c r="C37" s="427"/>
      <c r="D37" s="427"/>
      <c r="E37" s="427"/>
      <c r="G37" s="155"/>
    </row>
    <row r="38" spans="1:7" x14ac:dyDescent="0.2">
      <c r="A38" s="238"/>
      <c r="B38" s="427"/>
      <c r="C38" s="427"/>
      <c r="D38" s="427"/>
      <c r="E38" s="427"/>
      <c r="G38" s="155"/>
    </row>
    <row r="39" spans="1:7" x14ac:dyDescent="0.2">
      <c r="A39" s="238"/>
      <c r="B39" s="427"/>
      <c r="C39" s="427"/>
      <c r="D39" s="427"/>
      <c r="E39" s="427"/>
      <c r="G39" s="155"/>
    </row>
    <row r="40" spans="1:7" x14ac:dyDescent="0.2">
      <c r="A40" s="238"/>
      <c r="B40" s="427"/>
      <c r="C40" s="427"/>
      <c r="D40" s="427"/>
      <c r="E40" s="427"/>
      <c r="G40" s="155"/>
    </row>
    <row r="41" spans="1:7" ht="6.75" customHeight="1" x14ac:dyDescent="0.2">
      <c r="A41" s="238"/>
      <c r="B41" s="427"/>
      <c r="C41" s="427"/>
      <c r="D41" s="427"/>
      <c r="E41" s="427"/>
      <c r="G41" s="155"/>
    </row>
    <row r="42" spans="1:7" s="220" customFormat="1" ht="33.75" thickBot="1" x14ac:dyDescent="0.3">
      <c r="A42" s="209"/>
      <c r="B42" s="210" t="s">
        <v>152</v>
      </c>
      <c r="C42" s="211" t="s">
        <v>623</v>
      </c>
      <c r="D42" s="210"/>
      <c r="E42" s="212"/>
      <c r="F42" s="33"/>
      <c r="G42" s="213">
        <f>G82+G142</f>
        <v>0</v>
      </c>
    </row>
    <row r="43" spans="1:7" ht="7.5" customHeight="1" thickTop="1" x14ac:dyDescent="0.2">
      <c r="A43" s="204"/>
      <c r="B43" s="205"/>
      <c r="C43" s="235"/>
      <c r="D43" s="205"/>
      <c r="E43" s="207"/>
      <c r="F43" s="41"/>
      <c r="G43" s="208"/>
    </row>
    <row r="44" spans="1:7" x14ac:dyDescent="0.2">
      <c r="A44" s="204"/>
      <c r="B44" s="205"/>
      <c r="C44" s="240" t="s">
        <v>35</v>
      </c>
      <c r="D44" s="241" t="s">
        <v>36</v>
      </c>
      <c r="E44" s="242" t="s">
        <v>37</v>
      </c>
      <c r="F44" s="34" t="s">
        <v>38</v>
      </c>
      <c r="G44" s="243" t="s">
        <v>33</v>
      </c>
    </row>
    <row r="45" spans="1:7" ht="5.25" customHeight="1" x14ac:dyDescent="0.2">
      <c r="E45" s="244"/>
    </row>
    <row r="46" spans="1:7" x14ac:dyDescent="0.2">
      <c r="A46" s="204"/>
      <c r="B46" s="205" t="s">
        <v>78</v>
      </c>
      <c r="C46" s="206" t="s">
        <v>624</v>
      </c>
      <c r="D46" s="205"/>
      <c r="E46" s="207"/>
      <c r="F46" s="41"/>
      <c r="G46" s="208"/>
    </row>
    <row r="47" spans="1:7" ht="89.25" x14ac:dyDescent="0.2">
      <c r="B47" s="245" t="s">
        <v>80</v>
      </c>
      <c r="C47" s="239" t="s">
        <v>625</v>
      </c>
      <c r="D47" s="155" t="s">
        <v>42</v>
      </c>
      <c r="E47" s="202">
        <v>1</v>
      </c>
      <c r="F47" s="6">
        <v>0</v>
      </c>
      <c r="G47" s="157">
        <f>F47*E47</f>
        <v>0</v>
      </c>
    </row>
    <row r="48" spans="1:7" ht="3.75" customHeight="1" x14ac:dyDescent="0.2"/>
    <row r="49" spans="2:7" ht="63.75" x14ac:dyDescent="0.2">
      <c r="B49" s="155" t="s">
        <v>81</v>
      </c>
      <c r="C49" s="239" t="s">
        <v>626</v>
      </c>
      <c r="D49" s="155" t="s">
        <v>42</v>
      </c>
      <c r="E49" s="202">
        <v>1</v>
      </c>
      <c r="F49" s="6">
        <v>0</v>
      </c>
      <c r="G49" s="157">
        <f>F49*E49</f>
        <v>0</v>
      </c>
    </row>
    <row r="50" spans="2:7" ht="3.75" customHeight="1" x14ac:dyDescent="0.2"/>
    <row r="51" spans="2:7" ht="46.5" customHeight="1" x14ac:dyDescent="0.2">
      <c r="B51" s="155" t="s">
        <v>82</v>
      </c>
      <c r="C51" s="239" t="s">
        <v>83</v>
      </c>
      <c r="D51" s="155" t="s">
        <v>59</v>
      </c>
      <c r="E51" s="202">
        <f>E198</f>
        <v>1136.5</v>
      </c>
      <c r="F51" s="2">
        <v>0</v>
      </c>
      <c r="G51" s="157">
        <f>F51*E51</f>
        <v>0</v>
      </c>
    </row>
    <row r="52" spans="2:7" ht="3.75" customHeight="1" x14ac:dyDescent="0.2">
      <c r="G52" s="157"/>
    </row>
    <row r="53" spans="2:7" ht="38.25" x14ac:dyDescent="0.2">
      <c r="B53" s="155" t="s">
        <v>84</v>
      </c>
      <c r="C53" s="239" t="s">
        <v>85</v>
      </c>
      <c r="D53" s="155" t="s">
        <v>42</v>
      </c>
      <c r="E53" s="202">
        <v>72</v>
      </c>
      <c r="F53" s="2">
        <v>0</v>
      </c>
      <c r="G53" s="157">
        <f>F53*E53</f>
        <v>0</v>
      </c>
    </row>
    <row r="54" spans="2:7" ht="3.75" customHeight="1" x14ac:dyDescent="0.2">
      <c r="G54" s="157"/>
    </row>
    <row r="55" spans="2:7" ht="38.25" x14ac:dyDescent="0.2">
      <c r="B55" s="155" t="s">
        <v>407</v>
      </c>
      <c r="C55" s="239" t="s">
        <v>553</v>
      </c>
      <c r="D55" s="155" t="s">
        <v>42</v>
      </c>
      <c r="E55" s="202">
        <v>5</v>
      </c>
      <c r="F55" s="2">
        <v>0</v>
      </c>
      <c r="G55" s="157">
        <f>F55*E55</f>
        <v>0</v>
      </c>
    </row>
    <row r="56" spans="2:7" ht="3.75" customHeight="1" x14ac:dyDescent="0.2">
      <c r="G56" s="157"/>
    </row>
    <row r="57" spans="2:7" ht="69" customHeight="1" x14ac:dyDescent="0.2">
      <c r="B57" s="155" t="s">
        <v>88</v>
      </c>
      <c r="C57" s="239" t="s">
        <v>676</v>
      </c>
      <c r="G57" s="157"/>
    </row>
    <row r="58" spans="2:7" x14ac:dyDescent="0.2">
      <c r="C58" s="239" t="s">
        <v>663</v>
      </c>
      <c r="D58" s="155" t="s">
        <v>42</v>
      </c>
      <c r="E58" s="202">
        <v>11</v>
      </c>
      <c r="F58" s="2">
        <v>0</v>
      </c>
      <c r="G58" s="157">
        <f>F58*E58</f>
        <v>0</v>
      </c>
    </row>
    <row r="59" spans="2:7" x14ac:dyDescent="0.2">
      <c r="C59" s="239" t="s">
        <v>292</v>
      </c>
      <c r="D59" s="155" t="s">
        <v>42</v>
      </c>
      <c r="E59" s="202">
        <v>19</v>
      </c>
      <c r="F59" s="2">
        <v>0</v>
      </c>
      <c r="G59" s="157">
        <f t="shared" ref="G59:G66" si="0">F59*E59</f>
        <v>0</v>
      </c>
    </row>
    <row r="60" spans="2:7" x14ac:dyDescent="0.2">
      <c r="C60" s="239" t="s">
        <v>549</v>
      </c>
      <c r="D60" s="155" t="s">
        <v>42</v>
      </c>
      <c r="E60" s="202">
        <v>2</v>
      </c>
      <c r="F60" s="2">
        <v>0</v>
      </c>
      <c r="G60" s="157">
        <f t="shared" si="0"/>
        <v>0</v>
      </c>
    </row>
    <row r="61" spans="2:7" x14ac:dyDescent="0.2">
      <c r="C61" s="239" t="s">
        <v>554</v>
      </c>
      <c r="D61" s="155" t="s">
        <v>42</v>
      </c>
      <c r="E61" s="202">
        <v>5</v>
      </c>
      <c r="F61" s="2">
        <v>0</v>
      </c>
      <c r="G61" s="157">
        <f t="shared" ref="G61" si="1">F61*E61</f>
        <v>0</v>
      </c>
    </row>
    <row r="62" spans="2:7" x14ac:dyDescent="0.2">
      <c r="C62" s="239" t="s">
        <v>548</v>
      </c>
      <c r="D62" s="155" t="s">
        <v>42</v>
      </c>
      <c r="E62" s="202">
        <v>17</v>
      </c>
      <c r="F62" s="2">
        <v>0</v>
      </c>
      <c r="G62" s="157">
        <f t="shared" si="0"/>
        <v>0</v>
      </c>
    </row>
    <row r="63" spans="2:7" x14ac:dyDescent="0.2">
      <c r="C63" s="239" t="s">
        <v>664</v>
      </c>
      <c r="D63" s="155" t="s">
        <v>42</v>
      </c>
      <c r="E63" s="202">
        <v>2</v>
      </c>
      <c r="F63" s="2">
        <v>0</v>
      </c>
      <c r="G63" s="157">
        <f t="shared" si="0"/>
        <v>0</v>
      </c>
    </row>
    <row r="64" spans="2:7" x14ac:dyDescent="0.2">
      <c r="C64" s="239" t="s">
        <v>665</v>
      </c>
      <c r="D64" s="155" t="s">
        <v>42</v>
      </c>
      <c r="E64" s="202">
        <v>2</v>
      </c>
      <c r="F64" s="2">
        <v>0</v>
      </c>
      <c r="G64" s="157">
        <f t="shared" si="0"/>
        <v>0</v>
      </c>
    </row>
    <row r="65" spans="2:7" x14ac:dyDescent="0.2">
      <c r="C65" s="239" t="s">
        <v>550</v>
      </c>
      <c r="D65" s="155" t="s">
        <v>42</v>
      </c>
      <c r="E65" s="202">
        <v>15</v>
      </c>
      <c r="F65" s="2">
        <v>0</v>
      </c>
      <c r="G65" s="157">
        <f t="shared" si="0"/>
        <v>0</v>
      </c>
    </row>
    <row r="66" spans="2:7" x14ac:dyDescent="0.2">
      <c r="C66" s="239" t="s">
        <v>673</v>
      </c>
      <c r="D66" s="155" t="s">
        <v>42</v>
      </c>
      <c r="E66" s="202">
        <v>1</v>
      </c>
      <c r="F66" s="2">
        <v>0</v>
      </c>
      <c r="G66" s="157">
        <f t="shared" si="0"/>
        <v>0</v>
      </c>
    </row>
    <row r="67" spans="2:7" ht="9" customHeight="1" x14ac:dyDescent="0.2">
      <c r="F67" s="67"/>
      <c r="G67" s="157"/>
    </row>
    <row r="68" spans="2:7" ht="51" x14ac:dyDescent="0.2">
      <c r="B68" s="155" t="s">
        <v>408</v>
      </c>
      <c r="C68" s="239" t="s">
        <v>555</v>
      </c>
      <c r="F68" s="67"/>
      <c r="G68" s="157"/>
    </row>
    <row r="69" spans="2:7" x14ac:dyDescent="0.2">
      <c r="C69" s="239" t="s">
        <v>551</v>
      </c>
      <c r="D69" s="155" t="s">
        <v>59</v>
      </c>
      <c r="E69" s="202">
        <v>30</v>
      </c>
      <c r="F69" s="2">
        <v>0</v>
      </c>
      <c r="G69" s="157">
        <f>F69*E69</f>
        <v>0</v>
      </c>
    </row>
    <row r="70" spans="2:7" x14ac:dyDescent="0.2">
      <c r="C70" s="239" t="s">
        <v>552</v>
      </c>
      <c r="D70" s="155" t="s">
        <v>59</v>
      </c>
      <c r="E70" s="202">
        <v>50</v>
      </c>
      <c r="F70" s="2">
        <v>0</v>
      </c>
      <c r="G70" s="157">
        <f>F70*E70</f>
        <v>0</v>
      </c>
    </row>
    <row r="71" spans="2:7" ht="9" customHeight="1" x14ac:dyDescent="0.2">
      <c r="F71" s="67"/>
      <c r="G71" s="157"/>
    </row>
    <row r="72" spans="2:7" ht="27.75" customHeight="1" x14ac:dyDescent="0.2">
      <c r="B72" s="155" t="s">
        <v>182</v>
      </c>
      <c r="C72" s="239" t="s">
        <v>246</v>
      </c>
      <c r="D72" s="155" t="s">
        <v>54</v>
      </c>
      <c r="E72" s="202">
        <v>500</v>
      </c>
      <c r="F72" s="2">
        <v>0</v>
      </c>
      <c r="G72" s="157">
        <f>F72*E72</f>
        <v>0</v>
      </c>
    </row>
    <row r="73" spans="2:7" ht="3.75" customHeight="1" x14ac:dyDescent="0.2">
      <c r="F73" s="32"/>
      <c r="G73" s="157"/>
    </row>
    <row r="74" spans="2:7" ht="41.25" customHeight="1" x14ac:dyDescent="0.2">
      <c r="B74" s="155" t="s">
        <v>274</v>
      </c>
      <c r="C74" s="239" t="s">
        <v>547</v>
      </c>
      <c r="D74" s="155" t="s">
        <v>86</v>
      </c>
      <c r="E74" s="202">
        <f>(890+1000+12+7+34+14+22)*2</f>
        <v>3958</v>
      </c>
      <c r="F74" s="2">
        <v>0</v>
      </c>
      <c r="G74" s="157">
        <f>F74*E74</f>
        <v>0</v>
      </c>
    </row>
    <row r="75" spans="2:7" ht="3.75" customHeight="1" x14ac:dyDescent="0.2">
      <c r="F75" s="32"/>
      <c r="G75" s="157"/>
    </row>
    <row r="76" spans="2:7" ht="54.75" customHeight="1" x14ac:dyDescent="0.2">
      <c r="B76" s="155" t="s">
        <v>191</v>
      </c>
      <c r="C76" s="239" t="s">
        <v>627</v>
      </c>
      <c r="D76" s="155" t="s">
        <v>42</v>
      </c>
      <c r="E76" s="202">
        <v>5</v>
      </c>
      <c r="F76" s="2">
        <v>0</v>
      </c>
      <c r="G76" s="157">
        <f>F76*E76</f>
        <v>0</v>
      </c>
    </row>
    <row r="77" spans="2:7" ht="3.75" customHeight="1" x14ac:dyDescent="0.2"/>
    <row r="78" spans="2:7" ht="51" x14ac:dyDescent="0.2">
      <c r="B78" s="155" t="s">
        <v>89</v>
      </c>
      <c r="C78" s="239" t="s">
        <v>628</v>
      </c>
      <c r="D78" s="155" t="s">
        <v>86</v>
      </c>
      <c r="E78" s="202">
        <f>E51*2.5</f>
        <v>2841.25</v>
      </c>
      <c r="F78" s="2">
        <v>0</v>
      </c>
      <c r="G78" s="157">
        <f>F78*E78</f>
        <v>0</v>
      </c>
    </row>
    <row r="79" spans="2:7" ht="3.75" customHeight="1" x14ac:dyDescent="0.2">
      <c r="G79" s="157"/>
    </row>
    <row r="80" spans="2:7" x14ac:dyDescent="0.2">
      <c r="B80" s="155" t="s">
        <v>90</v>
      </c>
      <c r="C80" s="239" t="s">
        <v>91</v>
      </c>
      <c r="D80" s="155">
        <v>10</v>
      </c>
      <c r="G80" s="152">
        <f>SUM(G47:G79)*(D80/100)</f>
        <v>0</v>
      </c>
    </row>
    <row r="81" spans="1:7" ht="3.75" customHeight="1" x14ac:dyDescent="0.2"/>
    <row r="82" spans="1:7" ht="13.5" thickBot="1" x14ac:dyDescent="0.25">
      <c r="A82" s="246"/>
      <c r="B82" s="223" t="s">
        <v>78</v>
      </c>
      <c r="C82" s="247" t="s">
        <v>629</v>
      </c>
      <c r="D82" s="223"/>
      <c r="E82" s="224"/>
      <c r="F82" s="35"/>
      <c r="G82" s="248">
        <f>SUM(G47:G80)</f>
        <v>0</v>
      </c>
    </row>
    <row r="83" spans="1:7" ht="13.5" thickTop="1" x14ac:dyDescent="0.2"/>
    <row r="84" spans="1:7" ht="9" customHeight="1" x14ac:dyDescent="0.2"/>
    <row r="85" spans="1:7" s="200" customFormat="1" ht="16.5" x14ac:dyDescent="0.25">
      <c r="A85" s="217"/>
      <c r="B85" s="125" t="s">
        <v>79</v>
      </c>
      <c r="C85" s="126" t="s">
        <v>630</v>
      </c>
      <c r="D85" s="125"/>
      <c r="E85" s="232"/>
      <c r="F85" s="42"/>
      <c r="G85" s="128"/>
    </row>
    <row r="86" spans="1:7" ht="4.5" customHeight="1" x14ac:dyDescent="0.2">
      <c r="A86" s="204"/>
      <c r="B86" s="205"/>
      <c r="C86" s="235"/>
      <c r="D86" s="205"/>
      <c r="E86" s="207"/>
      <c r="F86" s="41"/>
      <c r="G86" s="208"/>
    </row>
    <row r="87" spans="1:7" x14ac:dyDescent="0.2">
      <c r="A87" s="204"/>
      <c r="B87" s="205"/>
      <c r="C87" s="235" t="s">
        <v>92</v>
      </c>
      <c r="D87" s="205"/>
      <c r="E87" s="207"/>
      <c r="F87" s="41"/>
      <c r="G87" s="208"/>
    </row>
    <row r="88" spans="1:7" ht="89.25" x14ac:dyDescent="0.2">
      <c r="A88" s="204"/>
      <c r="B88" s="203"/>
      <c r="C88" s="239" t="s">
        <v>631</v>
      </c>
      <c r="D88" s="205"/>
      <c r="E88" s="207"/>
      <c r="F88" s="41"/>
      <c r="G88" s="208"/>
    </row>
    <row r="89" spans="1:7" x14ac:dyDescent="0.2">
      <c r="A89" s="204"/>
      <c r="B89" s="205"/>
      <c r="C89" s="235"/>
      <c r="D89" s="205"/>
      <c r="E89" s="202">
        <f>+E92</f>
        <v>1961.55</v>
      </c>
      <c r="F89" s="41"/>
      <c r="G89" s="208"/>
    </row>
    <row r="90" spans="1:7" ht="6.75" customHeight="1" x14ac:dyDescent="0.2">
      <c r="E90" s="250"/>
      <c r="G90" s="157"/>
    </row>
    <row r="91" spans="1:7" ht="38.25" x14ac:dyDescent="0.2">
      <c r="B91" s="249" t="s">
        <v>348</v>
      </c>
      <c r="C91" s="239" t="s">
        <v>546</v>
      </c>
    </row>
    <row r="92" spans="1:7" ht="14.25" x14ac:dyDescent="0.2">
      <c r="C92" s="239" t="s">
        <v>95</v>
      </c>
      <c r="D92" s="155" t="s">
        <v>87</v>
      </c>
      <c r="E92" s="250">
        <v>1961.55</v>
      </c>
      <c r="F92" s="2">
        <v>0</v>
      </c>
      <c r="G92" s="157">
        <f>F92*E92</f>
        <v>0</v>
      </c>
    </row>
    <row r="93" spans="1:7" ht="6.75" customHeight="1" x14ac:dyDescent="0.2">
      <c r="E93" s="250"/>
      <c r="G93" s="157"/>
    </row>
    <row r="94" spans="1:7" ht="82.5" customHeight="1" x14ac:dyDescent="0.2">
      <c r="B94" s="155" t="s">
        <v>93</v>
      </c>
      <c r="C94" s="239" t="s">
        <v>259</v>
      </c>
      <c r="D94" s="155" t="s">
        <v>87</v>
      </c>
      <c r="E94" s="202">
        <v>50</v>
      </c>
      <c r="F94" s="2">
        <v>0</v>
      </c>
      <c r="G94" s="157">
        <f>F94*E94</f>
        <v>0</v>
      </c>
    </row>
    <row r="95" spans="1:7" ht="6" customHeight="1" x14ac:dyDescent="0.2"/>
    <row r="96" spans="1:7" ht="38.25" x14ac:dyDescent="0.2">
      <c r="B96" s="155" t="s">
        <v>94</v>
      </c>
      <c r="C96" s="239" t="s">
        <v>359</v>
      </c>
      <c r="D96" s="251">
        <v>0.05</v>
      </c>
      <c r="G96" s="157"/>
    </row>
    <row r="97" spans="2:7" ht="14.25" x14ac:dyDescent="0.2">
      <c r="C97" s="239" t="s">
        <v>95</v>
      </c>
      <c r="D97" s="155" t="s">
        <v>87</v>
      </c>
      <c r="E97" s="202">
        <f>SUM(E89)*D96</f>
        <v>98.077500000000001</v>
      </c>
      <c r="F97" s="2">
        <v>0</v>
      </c>
      <c r="G97" s="157">
        <f>F97*E97</f>
        <v>0</v>
      </c>
    </row>
    <row r="98" spans="2:7" ht="5.25" customHeight="1" x14ac:dyDescent="0.2">
      <c r="G98" s="157"/>
    </row>
    <row r="99" spans="2:7" ht="27.75" customHeight="1" x14ac:dyDescent="0.2">
      <c r="B99" s="155" t="s">
        <v>96</v>
      </c>
      <c r="C99" s="239" t="s">
        <v>97</v>
      </c>
      <c r="D99" s="155" t="s">
        <v>86</v>
      </c>
      <c r="E99" s="202">
        <f>(E51)*0.6</f>
        <v>681.9</v>
      </c>
      <c r="F99" s="2">
        <v>0</v>
      </c>
      <c r="G99" s="157">
        <f>F99*E99</f>
        <v>0</v>
      </c>
    </row>
    <row r="100" spans="2:7" ht="6" customHeight="1" x14ac:dyDescent="0.2">
      <c r="G100" s="157"/>
    </row>
    <row r="101" spans="2:7" ht="145.5" customHeight="1" x14ac:dyDescent="0.2">
      <c r="B101" s="155" t="s">
        <v>98</v>
      </c>
      <c r="C101" s="239" t="s">
        <v>281</v>
      </c>
      <c r="D101" s="155" t="s">
        <v>86</v>
      </c>
      <c r="E101" s="202">
        <f>ROUND(3.75*(E51),-1)</f>
        <v>4260</v>
      </c>
      <c r="F101" s="2">
        <v>0</v>
      </c>
      <c r="G101" s="157">
        <f>F101*E101</f>
        <v>0</v>
      </c>
    </row>
    <row r="102" spans="2:7" ht="6.75" customHeight="1" x14ac:dyDescent="0.2">
      <c r="G102" s="157"/>
    </row>
    <row r="103" spans="2:7" ht="150.75" customHeight="1" x14ac:dyDescent="0.2">
      <c r="B103" s="155" t="s">
        <v>99</v>
      </c>
      <c r="C103" s="239" t="s">
        <v>200</v>
      </c>
      <c r="D103" s="155" t="s">
        <v>86</v>
      </c>
      <c r="E103" s="202">
        <f>6*(E317+E328+E329+E321+E325)</f>
        <v>96</v>
      </c>
      <c r="F103" s="2">
        <v>0</v>
      </c>
      <c r="G103" s="157">
        <f>F103*E103</f>
        <v>0</v>
      </c>
    </row>
    <row r="104" spans="2:7" ht="9" customHeight="1" x14ac:dyDescent="0.2">
      <c r="G104" s="157"/>
    </row>
    <row r="105" spans="2:7" ht="51" x14ac:dyDescent="0.2">
      <c r="B105" s="155" t="s">
        <v>100</v>
      </c>
      <c r="C105" s="239" t="s">
        <v>279</v>
      </c>
      <c r="D105" s="201"/>
      <c r="E105" s="202">
        <f>SUM(E106:E109)</f>
        <v>1549.6547406249999</v>
      </c>
      <c r="F105" s="32"/>
      <c r="G105" s="252"/>
    </row>
    <row r="106" spans="2:7" ht="38.25" x14ac:dyDescent="0.2">
      <c r="C106" s="239" t="s">
        <v>159</v>
      </c>
      <c r="D106" s="155" t="s">
        <v>87</v>
      </c>
      <c r="E106" s="332">
        <f>0.33*3*(E59+E60+E61+E66+E62+E63+E64)+0.33*(E69+E70)</f>
        <v>73.92</v>
      </c>
      <c r="F106" s="2">
        <v>0</v>
      </c>
      <c r="G106" s="157">
        <f>F106*E106</f>
        <v>0</v>
      </c>
    </row>
    <row r="107" spans="2:7" ht="51" x14ac:dyDescent="0.2">
      <c r="C107" s="239" t="s">
        <v>275</v>
      </c>
      <c r="D107" s="155" t="s">
        <v>87</v>
      </c>
      <c r="E107" s="202">
        <v>468.06</v>
      </c>
      <c r="F107" s="2">
        <v>0</v>
      </c>
      <c r="G107" s="157">
        <f>F107*E107</f>
        <v>0</v>
      </c>
    </row>
    <row r="108" spans="2:7" ht="43.5" customHeight="1" x14ac:dyDescent="0.2">
      <c r="C108" s="239" t="s">
        <v>169</v>
      </c>
      <c r="D108" s="155" t="s">
        <v>87</v>
      </c>
      <c r="E108" s="202">
        <f>(E321+E317+E328+E329+E325)*2</f>
        <v>32</v>
      </c>
      <c r="F108" s="2">
        <v>0</v>
      </c>
      <c r="G108" s="157">
        <f>F108*E108</f>
        <v>0</v>
      </c>
    </row>
    <row r="109" spans="2:7" ht="63.75" customHeight="1" x14ac:dyDescent="0.2">
      <c r="C109" s="239" t="s">
        <v>276</v>
      </c>
      <c r="D109" s="155" t="s">
        <v>87</v>
      </c>
      <c r="E109" s="202">
        <f>E89-E106-E107-E108-E111-(E243*0.05*0.05*3.14)-(E238*0.075*0.075*3.14)</f>
        <v>975.67474062499991</v>
      </c>
      <c r="F109" s="2">
        <v>0</v>
      </c>
      <c r="G109" s="157">
        <f>F109*E109</f>
        <v>0</v>
      </c>
    </row>
    <row r="110" spans="2:7" ht="4.5" customHeight="1" x14ac:dyDescent="0.2">
      <c r="G110" s="157"/>
    </row>
    <row r="111" spans="2:7" ht="76.5" x14ac:dyDescent="0.2">
      <c r="B111" s="155" t="s">
        <v>277</v>
      </c>
      <c r="C111" s="239" t="s">
        <v>409</v>
      </c>
      <c r="D111" s="155" t="s">
        <v>87</v>
      </c>
      <c r="E111" s="202">
        <f>(E89)*0.2</f>
        <v>392.31</v>
      </c>
      <c r="F111" s="2">
        <v>0</v>
      </c>
      <c r="G111" s="157">
        <f>F111*E111</f>
        <v>0</v>
      </c>
    </row>
    <row r="112" spans="2:7" ht="3.75" customHeight="1" x14ac:dyDescent="0.2">
      <c r="G112" s="157"/>
    </row>
    <row r="113" spans="1:7" ht="63.75" x14ac:dyDescent="0.2">
      <c r="B113" s="155" t="s">
        <v>247</v>
      </c>
      <c r="C113" s="239" t="s">
        <v>410</v>
      </c>
      <c r="D113" s="155" t="s">
        <v>87</v>
      </c>
      <c r="E113" s="202">
        <f>E111</f>
        <v>392.31</v>
      </c>
      <c r="F113" s="2">
        <v>0</v>
      </c>
      <c r="G113" s="157">
        <f>F113*E113</f>
        <v>0</v>
      </c>
    </row>
    <row r="114" spans="1:7" ht="14.25" x14ac:dyDescent="0.2">
      <c r="C114" s="253" t="s">
        <v>280</v>
      </c>
      <c r="D114" s="155" t="s">
        <v>87</v>
      </c>
      <c r="E114" s="202">
        <f>E113</f>
        <v>392.31</v>
      </c>
      <c r="F114" s="2">
        <v>0</v>
      </c>
      <c r="G114" s="157">
        <f>F114*E114</f>
        <v>0</v>
      </c>
    </row>
    <row r="115" spans="1:7" ht="5.25" customHeight="1" x14ac:dyDescent="0.2">
      <c r="G115" s="157"/>
    </row>
    <row r="116" spans="1:7" ht="80.25" customHeight="1" x14ac:dyDescent="0.2">
      <c r="B116" s="155" t="s">
        <v>101</v>
      </c>
      <c r="C116" s="239" t="s">
        <v>278</v>
      </c>
      <c r="E116" s="202" t="str">
        <f>IF(SUM(E117:E120)=0,"0","")</f>
        <v/>
      </c>
      <c r="G116" s="157"/>
    </row>
    <row r="117" spans="1:7" ht="14.25" x14ac:dyDescent="0.2">
      <c r="C117" s="239" t="s">
        <v>293</v>
      </c>
      <c r="D117" s="155" t="s">
        <v>87</v>
      </c>
      <c r="E117" s="202">
        <f>E89-E111</f>
        <v>1569.24</v>
      </c>
      <c r="F117" s="2">
        <v>0</v>
      </c>
      <c r="G117" s="157">
        <f>F117*E117</f>
        <v>0</v>
      </c>
    </row>
    <row r="118" spans="1:7" x14ac:dyDescent="0.2">
      <c r="C118" s="239" t="s">
        <v>558</v>
      </c>
      <c r="D118" s="155" t="s">
        <v>102</v>
      </c>
      <c r="E118" s="202">
        <v>20</v>
      </c>
      <c r="F118" s="2">
        <v>0</v>
      </c>
      <c r="G118" s="157">
        <f>F118*E118</f>
        <v>0</v>
      </c>
    </row>
    <row r="119" spans="1:7" x14ac:dyDescent="0.2">
      <c r="C119" s="239" t="s">
        <v>192</v>
      </c>
      <c r="D119" s="155" t="s">
        <v>102</v>
      </c>
      <c r="E119" s="202">
        <v>15</v>
      </c>
      <c r="F119" s="2">
        <v>0</v>
      </c>
      <c r="G119" s="157">
        <f>F119*E119</f>
        <v>0</v>
      </c>
    </row>
    <row r="120" spans="1:7" x14ac:dyDescent="0.2">
      <c r="C120" s="239" t="s">
        <v>103</v>
      </c>
      <c r="D120" s="155" t="s">
        <v>102</v>
      </c>
      <c r="E120" s="202">
        <v>1</v>
      </c>
      <c r="F120" s="2">
        <v>0</v>
      </c>
      <c r="G120" s="157">
        <f>F120*E120</f>
        <v>0</v>
      </c>
    </row>
    <row r="121" spans="1:7" ht="5.25" customHeight="1" x14ac:dyDescent="0.2"/>
    <row r="122" spans="1:7" ht="25.5" x14ac:dyDescent="0.2">
      <c r="B122" s="155" t="s">
        <v>104</v>
      </c>
      <c r="C122" s="239" t="s">
        <v>105</v>
      </c>
      <c r="D122" s="155" t="s">
        <v>59</v>
      </c>
      <c r="E122" s="202">
        <f>E51</f>
        <v>1136.5</v>
      </c>
      <c r="F122" s="2">
        <v>0</v>
      </c>
      <c r="G122" s="157">
        <f>F122*E122</f>
        <v>0</v>
      </c>
    </row>
    <row r="123" spans="1:7" ht="6" customHeight="1" x14ac:dyDescent="0.2"/>
    <row r="124" spans="1:7" ht="51" x14ac:dyDescent="0.2">
      <c r="B124" s="155" t="s">
        <v>153</v>
      </c>
      <c r="C124" s="239" t="s">
        <v>411</v>
      </c>
      <c r="D124" s="155" t="s">
        <v>59</v>
      </c>
      <c r="E124" s="202">
        <f>SUM(E59:E64)*3+E69+E70</f>
        <v>221</v>
      </c>
      <c r="F124" s="2">
        <v>0</v>
      </c>
      <c r="G124" s="157">
        <f>F124*E124</f>
        <v>0</v>
      </c>
    </row>
    <row r="125" spans="1:7" ht="6" customHeight="1" x14ac:dyDescent="0.2"/>
    <row r="126" spans="1:7" x14ac:dyDescent="0.2">
      <c r="A126" s="204"/>
      <c r="B126" s="205"/>
      <c r="C126" s="235" t="s">
        <v>106</v>
      </c>
      <c r="D126" s="205"/>
      <c r="E126" s="207"/>
      <c r="F126" s="41"/>
      <c r="G126" s="208"/>
    </row>
    <row r="127" spans="1:7" ht="51" x14ac:dyDescent="0.2">
      <c r="B127" s="155" t="s">
        <v>107</v>
      </c>
      <c r="C127" s="239" t="s">
        <v>231</v>
      </c>
      <c r="D127" s="155" t="s">
        <v>87</v>
      </c>
      <c r="E127" s="202">
        <v>12</v>
      </c>
      <c r="F127" s="2">
        <v>0</v>
      </c>
      <c r="G127" s="157">
        <f>F127*E127</f>
        <v>0</v>
      </c>
    </row>
    <row r="128" spans="1:7" ht="6" customHeight="1" x14ac:dyDescent="0.2"/>
    <row r="129" spans="1:7" ht="27.75" customHeight="1" x14ac:dyDescent="0.2">
      <c r="B129" s="155" t="s">
        <v>108</v>
      </c>
      <c r="C129" s="239" t="s">
        <v>109</v>
      </c>
      <c r="D129" s="155" t="s">
        <v>42</v>
      </c>
      <c r="E129" s="202">
        <f>SUM(E302:E330)-E325</f>
        <v>38</v>
      </c>
      <c r="F129" s="2">
        <v>0</v>
      </c>
      <c r="G129" s="157">
        <f>F129*E129</f>
        <v>0</v>
      </c>
    </row>
    <row r="130" spans="1:7" ht="5.25" customHeight="1" x14ac:dyDescent="0.2"/>
    <row r="131" spans="1:7" ht="38.25" x14ac:dyDescent="0.2">
      <c r="B131" s="155" t="s">
        <v>556</v>
      </c>
      <c r="C131" s="239" t="s">
        <v>557</v>
      </c>
      <c r="D131" s="155" t="s">
        <v>42</v>
      </c>
      <c r="E131" s="202">
        <v>1</v>
      </c>
      <c r="F131" s="2">
        <v>0</v>
      </c>
      <c r="G131" s="157">
        <f>F131*E131</f>
        <v>0</v>
      </c>
    </row>
    <row r="132" spans="1:7" ht="5.25" customHeight="1" x14ac:dyDescent="0.2"/>
    <row r="133" spans="1:7" ht="63.75" x14ac:dyDescent="0.2">
      <c r="B133" s="155" t="s">
        <v>559</v>
      </c>
      <c r="C133" s="239" t="s">
        <v>560</v>
      </c>
      <c r="D133" s="155" t="s">
        <v>42</v>
      </c>
      <c r="E133" s="202">
        <v>2</v>
      </c>
      <c r="F133" s="2">
        <v>0</v>
      </c>
      <c r="G133" s="157">
        <f>F133*E133</f>
        <v>0</v>
      </c>
    </row>
    <row r="134" spans="1:7" ht="5.25" customHeight="1" x14ac:dyDescent="0.2"/>
    <row r="135" spans="1:7" ht="29.25" customHeight="1" x14ac:dyDescent="0.2">
      <c r="B135" s="155" t="s">
        <v>110</v>
      </c>
      <c r="C135" s="239" t="s">
        <v>161</v>
      </c>
      <c r="D135" s="155" t="s">
        <v>42</v>
      </c>
      <c r="E135" s="332">
        <f>E129+26</f>
        <v>64</v>
      </c>
      <c r="F135" s="2">
        <v>0</v>
      </c>
      <c r="G135" s="157">
        <f>F135*E135</f>
        <v>0</v>
      </c>
    </row>
    <row r="136" spans="1:7" ht="3.75" customHeight="1" x14ac:dyDescent="0.2">
      <c r="G136" s="157"/>
    </row>
    <row r="137" spans="1:7" x14ac:dyDescent="0.2">
      <c r="C137" s="235" t="s">
        <v>111</v>
      </c>
      <c r="G137" s="157"/>
    </row>
    <row r="138" spans="1:7" ht="18" customHeight="1" x14ac:dyDescent="0.2">
      <c r="B138" s="155" t="s">
        <v>112</v>
      </c>
      <c r="C138" s="239" t="s">
        <v>248</v>
      </c>
      <c r="D138" s="155" t="s">
        <v>86</v>
      </c>
      <c r="E138" s="202">
        <f>E78</f>
        <v>2841.25</v>
      </c>
      <c r="F138" s="2">
        <v>0</v>
      </c>
      <c r="G138" s="157">
        <f>F138*E138</f>
        <v>0</v>
      </c>
    </row>
    <row r="139" spans="1:7" ht="4.5" customHeight="1" x14ac:dyDescent="0.2">
      <c r="G139" s="157"/>
    </row>
    <row r="140" spans="1:7" x14ac:dyDescent="0.2">
      <c r="B140" s="155" t="s">
        <v>113</v>
      </c>
      <c r="C140" s="239" t="s">
        <v>114</v>
      </c>
      <c r="D140" s="155">
        <v>10</v>
      </c>
      <c r="G140" s="152">
        <f>SUM(G85:G139)*(D140/100)</f>
        <v>0</v>
      </c>
    </row>
    <row r="141" spans="1:7" ht="6" customHeight="1" x14ac:dyDescent="0.2"/>
    <row r="142" spans="1:7" ht="13.5" thickBot="1" x14ac:dyDescent="0.25">
      <c r="A142" s="246"/>
      <c r="B142" s="223" t="s">
        <v>79</v>
      </c>
      <c r="C142" s="247" t="s">
        <v>632</v>
      </c>
      <c r="D142" s="247"/>
      <c r="E142" s="224"/>
      <c r="F142" s="35"/>
      <c r="G142" s="248">
        <f>SUM(G85:G140)</f>
        <v>0</v>
      </c>
    </row>
    <row r="143" spans="1:7" ht="13.5" thickTop="1" x14ac:dyDescent="0.2"/>
    <row r="145" spans="1:7" s="200" customFormat="1" ht="16.5" x14ac:dyDescent="0.25">
      <c r="A145" s="237"/>
      <c r="B145" s="126" t="s">
        <v>633</v>
      </c>
      <c r="C145" s="133"/>
      <c r="D145" s="131"/>
      <c r="E145" s="198"/>
      <c r="F145" s="47"/>
      <c r="G145" s="131"/>
    </row>
    <row r="146" spans="1:7" ht="6" customHeight="1" x14ac:dyDescent="0.2">
      <c r="A146" s="238"/>
      <c r="B146" s="271"/>
      <c r="G146" s="155"/>
    </row>
    <row r="147" spans="1:7" ht="15" customHeight="1" x14ac:dyDescent="0.2">
      <c r="A147" s="238"/>
      <c r="B147" s="427" t="s">
        <v>162</v>
      </c>
      <c r="C147" s="427"/>
      <c r="D147" s="427"/>
      <c r="E147" s="427"/>
      <c r="G147" s="155"/>
    </row>
    <row r="148" spans="1:7" x14ac:dyDescent="0.2">
      <c r="A148" s="238"/>
      <c r="B148" s="427"/>
      <c r="C148" s="427"/>
      <c r="D148" s="427"/>
      <c r="E148" s="427"/>
      <c r="G148" s="155"/>
    </row>
    <row r="149" spans="1:7" x14ac:dyDescent="0.2">
      <c r="A149" s="238"/>
      <c r="B149" s="427"/>
      <c r="C149" s="427"/>
      <c r="D149" s="427"/>
      <c r="E149" s="427"/>
      <c r="G149" s="155"/>
    </row>
    <row r="150" spans="1:7" x14ac:dyDescent="0.2">
      <c r="A150" s="254"/>
      <c r="B150" s="255"/>
      <c r="C150" s="256"/>
      <c r="D150" s="255"/>
      <c r="E150" s="257"/>
      <c r="F150" s="45"/>
      <c r="G150" s="258" t="s">
        <v>33</v>
      </c>
    </row>
    <row r="151" spans="1:7" s="220" customFormat="1" ht="35.25" customHeight="1" thickBot="1" x14ac:dyDescent="0.3">
      <c r="A151" s="209"/>
      <c r="B151" s="210" t="s">
        <v>115</v>
      </c>
      <c r="C151" s="211" t="s">
        <v>634</v>
      </c>
      <c r="D151" s="210"/>
      <c r="E151" s="212"/>
      <c r="F151" s="33"/>
      <c r="G151" s="213">
        <f>G212</f>
        <v>0</v>
      </c>
    </row>
    <row r="152" spans="1:7" ht="13.5" thickTop="1" x14ac:dyDescent="0.2">
      <c r="A152" s="238"/>
      <c r="B152" s="239"/>
      <c r="D152" s="259"/>
      <c r="E152" s="260"/>
      <c r="G152" s="155"/>
    </row>
    <row r="153" spans="1:7" x14ac:dyDescent="0.2">
      <c r="A153" s="238"/>
      <c r="B153" s="271"/>
      <c r="C153" s="240" t="s">
        <v>35</v>
      </c>
      <c r="D153" s="241" t="s">
        <v>36</v>
      </c>
      <c r="E153" s="242" t="s">
        <v>37</v>
      </c>
      <c r="F153" s="34" t="s">
        <v>38</v>
      </c>
      <c r="G153" s="261" t="s">
        <v>33</v>
      </c>
    </row>
    <row r="154" spans="1:7" ht="6" customHeight="1" x14ac:dyDescent="0.2">
      <c r="A154" s="238"/>
      <c r="B154" s="271"/>
      <c r="G154" s="155"/>
    </row>
    <row r="155" spans="1:7" x14ac:dyDescent="0.2">
      <c r="A155" s="238"/>
      <c r="B155" s="205" t="s">
        <v>115</v>
      </c>
      <c r="C155" s="235" t="s">
        <v>156</v>
      </c>
      <c r="G155" s="155"/>
    </row>
    <row r="156" spans="1:7" ht="6" customHeight="1" x14ac:dyDescent="0.2">
      <c r="A156" s="238"/>
      <c r="B156" s="271"/>
      <c r="C156" s="206"/>
      <c r="G156" s="262"/>
    </row>
    <row r="157" spans="1:7" ht="38.25" x14ac:dyDescent="0.2">
      <c r="A157" s="238"/>
      <c r="B157" s="155" t="s">
        <v>116</v>
      </c>
      <c r="C157" s="239" t="s">
        <v>635</v>
      </c>
      <c r="D157" s="259" t="s">
        <v>42</v>
      </c>
      <c r="E157" s="260">
        <v>1</v>
      </c>
      <c r="F157" s="2">
        <v>0</v>
      </c>
      <c r="G157" s="157">
        <f>F157*E157</f>
        <v>0</v>
      </c>
    </row>
    <row r="158" spans="1:7" ht="6" customHeight="1" x14ac:dyDescent="0.2">
      <c r="A158" s="238"/>
      <c r="B158" s="271"/>
      <c r="G158" s="262"/>
    </row>
    <row r="159" spans="1:7" ht="63.75" x14ac:dyDescent="0.2">
      <c r="A159" s="238"/>
      <c r="B159" s="155" t="s">
        <v>117</v>
      </c>
      <c r="C159" s="239" t="s">
        <v>740</v>
      </c>
      <c r="D159" s="259" t="s">
        <v>42</v>
      </c>
      <c r="E159" s="260">
        <v>1</v>
      </c>
      <c r="F159" s="2">
        <v>0</v>
      </c>
      <c r="G159" s="157">
        <f>F159*E159</f>
        <v>0</v>
      </c>
    </row>
    <row r="160" spans="1:7" ht="6" customHeight="1" x14ac:dyDescent="0.2">
      <c r="A160" s="238"/>
      <c r="B160" s="271"/>
      <c r="G160" s="262"/>
    </row>
    <row r="161" spans="1:7" ht="76.5" x14ac:dyDescent="0.2">
      <c r="A161" s="238"/>
      <c r="B161" s="155" t="s">
        <v>118</v>
      </c>
      <c r="C161" s="263" t="s">
        <v>160</v>
      </c>
      <c r="D161" s="159"/>
      <c r="E161" s="260"/>
      <c r="G161" s="262"/>
    </row>
    <row r="162" spans="1:7" x14ac:dyDescent="0.2">
      <c r="A162" s="238"/>
      <c r="C162" s="239" t="s">
        <v>319</v>
      </c>
      <c r="D162" s="155" t="s">
        <v>59</v>
      </c>
      <c r="E162" s="202">
        <f>E238+E243</f>
        <v>1136.5</v>
      </c>
      <c r="F162" s="2">
        <v>0</v>
      </c>
      <c r="G162" s="157">
        <f>F162*E162</f>
        <v>0</v>
      </c>
    </row>
    <row r="163" spans="1:7" ht="6" customHeight="1" x14ac:dyDescent="0.2">
      <c r="A163" s="238"/>
      <c r="B163" s="271"/>
      <c r="G163" s="262"/>
    </row>
    <row r="164" spans="1:7" ht="42" customHeight="1" x14ac:dyDescent="0.2">
      <c r="A164" s="238"/>
      <c r="B164" s="155" t="s">
        <v>119</v>
      </c>
      <c r="C164" s="239" t="s">
        <v>120</v>
      </c>
      <c r="D164" s="239"/>
      <c r="E164" s="260"/>
      <c r="G164" s="262"/>
    </row>
    <row r="165" spans="1:7" x14ac:dyDescent="0.2">
      <c r="A165" s="238"/>
      <c r="C165" s="239" t="s">
        <v>121</v>
      </c>
      <c r="D165" s="155" t="s">
        <v>42</v>
      </c>
      <c r="E165" s="202">
        <v>127</v>
      </c>
      <c r="F165" s="2">
        <v>0</v>
      </c>
      <c r="G165" s="157">
        <f>F165*E165</f>
        <v>0</v>
      </c>
    </row>
    <row r="166" spans="1:7" x14ac:dyDescent="0.2">
      <c r="A166" s="238"/>
      <c r="C166" s="239" t="s">
        <v>122</v>
      </c>
      <c r="D166" s="155" t="s">
        <v>42</v>
      </c>
      <c r="E166" s="202">
        <v>54</v>
      </c>
      <c r="F166" s="2">
        <v>0</v>
      </c>
      <c r="G166" s="157">
        <f>F166*E166</f>
        <v>0</v>
      </c>
    </row>
    <row r="167" spans="1:7" x14ac:dyDescent="0.2">
      <c r="A167" s="238"/>
      <c r="C167" s="239" t="s">
        <v>511</v>
      </c>
      <c r="D167" s="155" t="s">
        <v>42</v>
      </c>
      <c r="E167" s="202">
        <v>2</v>
      </c>
      <c r="F167" s="2">
        <v>0</v>
      </c>
      <c r="G167" s="157">
        <f>F167*E167</f>
        <v>0</v>
      </c>
    </row>
    <row r="168" spans="1:7" ht="6" customHeight="1" x14ac:dyDescent="0.2">
      <c r="A168" s="238"/>
      <c r="G168" s="157"/>
    </row>
    <row r="169" spans="1:7" ht="38.25" x14ac:dyDescent="0.2">
      <c r="A169" s="238"/>
      <c r="B169" s="155" t="s">
        <v>123</v>
      </c>
      <c r="C169" s="239" t="s">
        <v>175</v>
      </c>
      <c r="D169" s="239"/>
      <c r="E169" s="260"/>
      <c r="F169" s="48"/>
      <c r="G169" s="264"/>
    </row>
    <row r="170" spans="1:7" x14ac:dyDescent="0.2">
      <c r="A170" s="238"/>
      <c r="B170" s="271"/>
      <c r="C170" s="239" t="s">
        <v>290</v>
      </c>
      <c r="D170" s="155" t="s">
        <v>42</v>
      </c>
      <c r="E170" s="265">
        <v>60</v>
      </c>
      <c r="F170" s="2">
        <v>0</v>
      </c>
      <c r="G170" s="157">
        <f>F170*E170</f>
        <v>0</v>
      </c>
    </row>
    <row r="171" spans="1:7" x14ac:dyDescent="0.2">
      <c r="A171" s="238"/>
      <c r="B171" s="271"/>
      <c r="C171" s="239" t="s">
        <v>544</v>
      </c>
      <c r="D171" s="155" t="s">
        <v>42</v>
      </c>
      <c r="E171" s="265">
        <v>16</v>
      </c>
      <c r="F171" s="2">
        <v>0</v>
      </c>
      <c r="G171" s="157">
        <f>F171*E171</f>
        <v>0</v>
      </c>
    </row>
    <row r="172" spans="1:7" ht="6" customHeight="1" x14ac:dyDescent="0.2">
      <c r="A172" s="238"/>
      <c r="B172" s="271"/>
      <c r="G172" s="155"/>
    </row>
    <row r="173" spans="1:7" ht="25.5" x14ac:dyDescent="0.2">
      <c r="A173" s="238"/>
      <c r="B173" s="155" t="s">
        <v>173</v>
      </c>
      <c r="C173" s="239" t="s">
        <v>174</v>
      </c>
      <c r="D173" s="239"/>
      <c r="E173" s="259"/>
      <c r="G173" s="155"/>
    </row>
    <row r="174" spans="1:7" x14ac:dyDescent="0.2">
      <c r="A174" s="238"/>
      <c r="B174" s="271"/>
      <c r="C174" s="239" t="s">
        <v>195</v>
      </c>
      <c r="D174" s="155" t="s">
        <v>42</v>
      </c>
      <c r="E174" s="266">
        <v>22</v>
      </c>
      <c r="F174" s="2">
        <v>0</v>
      </c>
      <c r="G174" s="157">
        <f>F174*E174</f>
        <v>0</v>
      </c>
    </row>
    <row r="175" spans="1:7" x14ac:dyDescent="0.2">
      <c r="A175" s="238"/>
      <c r="B175" s="271"/>
      <c r="C175" s="239" t="s">
        <v>514</v>
      </c>
      <c r="D175" s="155" t="s">
        <v>42</v>
      </c>
      <c r="E175" s="266">
        <v>45</v>
      </c>
      <c r="F175" s="2">
        <v>0</v>
      </c>
      <c r="G175" s="157">
        <f>F175*E175</f>
        <v>0</v>
      </c>
    </row>
    <row r="176" spans="1:7" ht="6" customHeight="1" x14ac:dyDescent="0.2">
      <c r="A176" s="238"/>
      <c r="B176" s="271"/>
      <c r="E176" s="121"/>
      <c r="G176" s="157"/>
    </row>
    <row r="177" spans="1:8" ht="38.25" customHeight="1" x14ac:dyDescent="0.2">
      <c r="A177" s="238"/>
      <c r="B177" s="271" t="s">
        <v>124</v>
      </c>
      <c r="C177" s="239" t="s">
        <v>196</v>
      </c>
      <c r="D177" s="239"/>
      <c r="E177" s="260"/>
      <c r="G177" s="155"/>
    </row>
    <row r="178" spans="1:8" x14ac:dyDescent="0.2">
      <c r="A178" s="238"/>
      <c r="B178" s="271"/>
      <c r="C178" s="239" t="s">
        <v>125</v>
      </c>
      <c r="D178" s="259" t="s">
        <v>42</v>
      </c>
      <c r="E178" s="202">
        <f>+E303+E304+E307+E308</f>
        <v>19</v>
      </c>
      <c r="F178" s="2">
        <v>0</v>
      </c>
      <c r="G178" s="157">
        <f>F178*E178</f>
        <v>0</v>
      </c>
    </row>
    <row r="179" spans="1:8" x14ac:dyDescent="0.2">
      <c r="A179" s="238"/>
      <c r="B179" s="271"/>
      <c r="C179" s="239" t="s">
        <v>510</v>
      </c>
      <c r="D179" s="259" t="s">
        <v>42</v>
      </c>
      <c r="E179" s="202">
        <f>+E309+E305</f>
        <v>4</v>
      </c>
      <c r="F179" s="2">
        <v>0</v>
      </c>
      <c r="G179" s="157">
        <f>F179*E179</f>
        <v>0</v>
      </c>
    </row>
    <row r="180" spans="1:8" ht="6" customHeight="1" x14ac:dyDescent="0.2">
      <c r="A180" s="238"/>
      <c r="B180" s="271"/>
      <c r="D180" s="259"/>
      <c r="G180" s="157"/>
    </row>
    <row r="181" spans="1:8" ht="51" x14ac:dyDescent="0.2">
      <c r="A181" s="238"/>
      <c r="B181" s="271" t="s">
        <v>390</v>
      </c>
      <c r="C181" s="239" t="s">
        <v>391</v>
      </c>
      <c r="D181" s="203"/>
      <c r="E181" s="203"/>
      <c r="F181" s="52"/>
      <c r="G181" s="203"/>
    </row>
    <row r="182" spans="1:8" x14ac:dyDescent="0.2">
      <c r="A182" s="238"/>
      <c r="B182" s="271"/>
      <c r="C182" s="239" t="s">
        <v>392</v>
      </c>
      <c r="D182" s="259" t="s">
        <v>42</v>
      </c>
      <c r="E182" s="202">
        <f>E313</f>
        <v>2</v>
      </c>
      <c r="F182" s="2">
        <v>0</v>
      </c>
      <c r="G182" s="157">
        <f>F182*E182</f>
        <v>0</v>
      </c>
    </row>
    <row r="183" spans="1:8" ht="6" customHeight="1" x14ac:dyDescent="0.2">
      <c r="A183" s="238"/>
      <c r="B183" s="271"/>
      <c r="D183" s="259"/>
      <c r="G183" s="157"/>
    </row>
    <row r="184" spans="1:8" ht="38.25" x14ac:dyDescent="0.2">
      <c r="A184" s="238"/>
      <c r="B184" s="271" t="s">
        <v>396</v>
      </c>
      <c r="C184" s="239" t="s">
        <v>351</v>
      </c>
      <c r="D184" s="259" t="s">
        <v>42</v>
      </c>
      <c r="E184" s="202">
        <f>E317</f>
        <v>5</v>
      </c>
      <c r="F184" s="2">
        <v>0</v>
      </c>
      <c r="G184" s="157">
        <f>F184*E184</f>
        <v>0</v>
      </c>
      <c r="H184" s="267"/>
    </row>
    <row r="185" spans="1:8" ht="6" customHeight="1" x14ac:dyDescent="0.2">
      <c r="A185" s="238"/>
      <c r="B185" s="271"/>
      <c r="G185" s="155"/>
      <c r="H185" s="267"/>
    </row>
    <row r="186" spans="1:8" ht="63.75" x14ac:dyDescent="0.2">
      <c r="A186" s="238"/>
      <c r="B186" s="271" t="s">
        <v>291</v>
      </c>
      <c r="C186" s="239" t="s">
        <v>345</v>
      </c>
      <c r="D186" s="259" t="s">
        <v>42</v>
      </c>
      <c r="E186" s="202">
        <f>E321</f>
        <v>5</v>
      </c>
      <c r="F186" s="2">
        <v>0</v>
      </c>
      <c r="G186" s="157">
        <f>F186*E186</f>
        <v>0</v>
      </c>
    </row>
    <row r="187" spans="1:8" ht="6" customHeight="1" x14ac:dyDescent="0.2">
      <c r="A187" s="238"/>
      <c r="B187" s="271"/>
      <c r="G187" s="155"/>
      <c r="H187" s="267"/>
    </row>
    <row r="188" spans="1:8" ht="33" customHeight="1" x14ac:dyDescent="0.2">
      <c r="A188" s="238"/>
      <c r="B188" s="271" t="s">
        <v>507</v>
      </c>
      <c r="C188" s="239" t="s">
        <v>506</v>
      </c>
      <c r="D188" s="259" t="s">
        <v>42</v>
      </c>
      <c r="E188" s="202">
        <f>E325</f>
        <v>3</v>
      </c>
      <c r="F188" s="2">
        <v>0</v>
      </c>
      <c r="G188" s="157">
        <f>F188*E188</f>
        <v>0</v>
      </c>
    </row>
    <row r="189" spans="1:8" ht="6" customHeight="1" x14ac:dyDescent="0.2">
      <c r="A189" s="238"/>
      <c r="B189" s="271"/>
      <c r="D189" s="259"/>
      <c r="F189" s="50"/>
      <c r="G189" s="157"/>
    </row>
    <row r="190" spans="1:8" ht="60.75" customHeight="1" x14ac:dyDescent="0.2">
      <c r="A190" s="238"/>
      <c r="B190" s="271" t="s">
        <v>352</v>
      </c>
      <c r="C190" s="239" t="s">
        <v>353</v>
      </c>
      <c r="D190" s="259" t="s">
        <v>42</v>
      </c>
      <c r="E190" s="202">
        <f>E328+E329</f>
        <v>3</v>
      </c>
      <c r="F190" s="2">
        <v>0</v>
      </c>
      <c r="G190" s="157">
        <f>F190*E190</f>
        <v>0</v>
      </c>
    </row>
    <row r="191" spans="1:8" ht="6" customHeight="1" x14ac:dyDescent="0.2">
      <c r="A191" s="238"/>
      <c r="B191" s="271"/>
      <c r="D191" s="259"/>
      <c r="G191" s="157"/>
    </row>
    <row r="192" spans="1:8" ht="30.75" customHeight="1" x14ac:dyDescent="0.2">
      <c r="A192" s="238"/>
      <c r="B192" s="271" t="s">
        <v>126</v>
      </c>
      <c r="C192" s="239" t="s">
        <v>127</v>
      </c>
      <c r="D192" s="155" t="s">
        <v>42</v>
      </c>
      <c r="E192" s="202">
        <f>E178+E186+E184+E182*3+E190+E188</f>
        <v>41</v>
      </c>
      <c r="F192" s="2">
        <v>0</v>
      </c>
      <c r="G192" s="157">
        <f>F192*E192</f>
        <v>0</v>
      </c>
    </row>
    <row r="193" spans="1:7" ht="6" customHeight="1" x14ac:dyDescent="0.2">
      <c r="A193" s="238"/>
      <c r="B193" s="271"/>
      <c r="G193" s="155"/>
    </row>
    <row r="194" spans="1:7" ht="30" customHeight="1" x14ac:dyDescent="0.2">
      <c r="A194" s="238"/>
      <c r="B194" s="271" t="s">
        <v>128</v>
      </c>
      <c r="C194" s="239" t="s">
        <v>129</v>
      </c>
      <c r="D194" s="155" t="s">
        <v>42</v>
      </c>
      <c r="E194" s="202">
        <f>E333+E335</f>
        <v>45</v>
      </c>
      <c r="F194" s="2">
        <v>0</v>
      </c>
      <c r="G194" s="157">
        <f>F194*E194</f>
        <v>0</v>
      </c>
    </row>
    <row r="195" spans="1:7" ht="6" customHeight="1" x14ac:dyDescent="0.2">
      <c r="A195" s="238"/>
      <c r="B195" s="271"/>
      <c r="G195" s="155"/>
    </row>
    <row r="196" spans="1:7" ht="58.5" customHeight="1" x14ac:dyDescent="0.2">
      <c r="A196" s="238"/>
      <c r="B196" s="271" t="s">
        <v>130</v>
      </c>
      <c r="C196" s="239" t="s">
        <v>197</v>
      </c>
      <c r="D196" s="155" t="s">
        <v>42</v>
      </c>
      <c r="E196" s="202">
        <f>E331</f>
        <v>19</v>
      </c>
      <c r="F196" s="2">
        <v>0</v>
      </c>
      <c r="G196" s="157">
        <f>F196*E196</f>
        <v>0</v>
      </c>
    </row>
    <row r="197" spans="1:7" ht="6" customHeight="1" x14ac:dyDescent="0.2">
      <c r="A197" s="238"/>
      <c r="B197" s="271"/>
      <c r="G197" s="155"/>
    </row>
    <row r="198" spans="1:7" ht="68.25" customHeight="1" x14ac:dyDescent="0.2">
      <c r="A198" s="238"/>
      <c r="B198" s="271" t="s">
        <v>131</v>
      </c>
      <c r="C198" s="239" t="s">
        <v>323</v>
      </c>
      <c r="D198" s="155" t="s">
        <v>59</v>
      </c>
      <c r="E198" s="202">
        <f>E243+E238</f>
        <v>1136.5</v>
      </c>
      <c r="F198" s="2">
        <v>0</v>
      </c>
      <c r="G198" s="157">
        <f>F198*E198</f>
        <v>0</v>
      </c>
    </row>
    <row r="199" spans="1:7" ht="6" customHeight="1" x14ac:dyDescent="0.2">
      <c r="A199" s="238"/>
      <c r="B199" s="271"/>
      <c r="G199" s="155"/>
    </row>
    <row r="200" spans="1:7" ht="56.25" customHeight="1" x14ac:dyDescent="0.2">
      <c r="A200" s="238"/>
      <c r="B200" s="271" t="s">
        <v>132</v>
      </c>
      <c r="C200" s="239" t="s">
        <v>321</v>
      </c>
      <c r="D200" s="155" t="s">
        <v>59</v>
      </c>
      <c r="E200" s="202">
        <f>E198</f>
        <v>1136.5</v>
      </c>
      <c r="F200" s="2">
        <v>0</v>
      </c>
      <c r="G200" s="157">
        <f>F200*E200</f>
        <v>0</v>
      </c>
    </row>
    <row r="201" spans="1:7" ht="6" customHeight="1" x14ac:dyDescent="0.2">
      <c r="A201" s="238"/>
      <c r="B201" s="271"/>
      <c r="G201" s="155"/>
    </row>
    <row r="202" spans="1:7" ht="34.5" customHeight="1" x14ac:dyDescent="0.2">
      <c r="A202" s="238"/>
      <c r="B202" s="271" t="s">
        <v>133</v>
      </c>
      <c r="C202" s="239" t="s">
        <v>741</v>
      </c>
      <c r="D202" s="155" t="s">
        <v>42</v>
      </c>
      <c r="E202" s="202">
        <v>1</v>
      </c>
      <c r="F202" s="2">
        <v>0</v>
      </c>
      <c r="G202" s="157">
        <f>F202*E202</f>
        <v>0</v>
      </c>
    </row>
    <row r="203" spans="1:7" ht="6" customHeight="1" x14ac:dyDescent="0.2">
      <c r="A203" s="238"/>
      <c r="B203" s="271"/>
      <c r="G203" s="155"/>
    </row>
    <row r="204" spans="1:7" ht="44.25" customHeight="1" x14ac:dyDescent="0.2">
      <c r="A204" s="238"/>
      <c r="B204" s="271" t="s">
        <v>134</v>
      </c>
      <c r="C204" s="239" t="s">
        <v>135</v>
      </c>
      <c r="D204" s="155" t="s">
        <v>42</v>
      </c>
      <c r="E204" s="202">
        <f>E184+E186+E188</f>
        <v>13</v>
      </c>
      <c r="F204" s="2">
        <v>0</v>
      </c>
      <c r="G204" s="157">
        <f>F204*E204</f>
        <v>0</v>
      </c>
    </row>
    <row r="205" spans="1:7" ht="6" customHeight="1" x14ac:dyDescent="0.2">
      <c r="A205" s="238"/>
      <c r="B205" s="271"/>
      <c r="G205" s="155"/>
    </row>
    <row r="206" spans="1:7" ht="30" customHeight="1" x14ac:dyDescent="0.2">
      <c r="A206" s="238"/>
      <c r="B206" s="271" t="s">
        <v>136</v>
      </c>
      <c r="C206" s="239" t="s">
        <v>137</v>
      </c>
      <c r="D206" s="155" t="s">
        <v>42</v>
      </c>
      <c r="E206" s="202">
        <v>12</v>
      </c>
      <c r="F206" s="2">
        <v>0</v>
      </c>
      <c r="G206" s="157">
        <f>F206*E206</f>
        <v>0</v>
      </c>
    </row>
    <row r="207" spans="1:7" ht="6" customHeight="1" x14ac:dyDescent="0.2">
      <c r="A207" s="238"/>
      <c r="B207" s="271"/>
      <c r="G207" s="157"/>
    </row>
    <row r="208" spans="1:7" ht="89.25" x14ac:dyDescent="0.2">
      <c r="A208" s="238"/>
      <c r="B208" s="271" t="s">
        <v>138</v>
      </c>
      <c r="C208" s="239" t="s">
        <v>539</v>
      </c>
      <c r="D208" s="155" t="s">
        <v>40</v>
      </c>
      <c r="E208" s="202">
        <v>1</v>
      </c>
      <c r="F208" s="2">
        <v>0</v>
      </c>
      <c r="G208" s="157">
        <f>F208*E208</f>
        <v>0</v>
      </c>
    </row>
    <row r="209" spans="1:8" ht="6" customHeight="1" x14ac:dyDescent="0.2">
      <c r="A209" s="238"/>
      <c r="B209" s="271"/>
      <c r="G209" s="155"/>
    </row>
    <row r="210" spans="1:8" x14ac:dyDescent="0.2">
      <c r="B210" s="155" t="s">
        <v>139</v>
      </c>
      <c r="C210" s="239" t="s">
        <v>140</v>
      </c>
      <c r="D210" s="155">
        <v>10</v>
      </c>
      <c r="G210" s="152">
        <f>SUM(G155:G209)*(D210/100)</f>
        <v>0</v>
      </c>
    </row>
    <row r="211" spans="1:8" ht="6" customHeight="1" x14ac:dyDescent="0.2">
      <c r="C211" s="268"/>
      <c r="F211" s="32"/>
      <c r="G211" s="252"/>
    </row>
    <row r="212" spans="1:8" ht="13.5" thickBot="1" x14ac:dyDescent="0.25">
      <c r="A212" s="246"/>
      <c r="B212" s="223" t="s">
        <v>115</v>
      </c>
      <c r="C212" s="247" t="s">
        <v>636</v>
      </c>
      <c r="D212" s="247"/>
      <c r="E212" s="224"/>
      <c r="F212" s="35"/>
      <c r="G212" s="248">
        <f>SUM(G155:G211)</f>
        <v>0</v>
      </c>
    </row>
    <row r="213" spans="1:8" ht="13.5" thickTop="1" x14ac:dyDescent="0.2">
      <c r="A213" s="238"/>
      <c r="B213" s="271"/>
      <c r="G213" s="155"/>
    </row>
    <row r="214" spans="1:8" ht="9" customHeight="1" x14ac:dyDescent="0.2">
      <c r="C214" s="268"/>
      <c r="F214" s="32"/>
      <c r="G214" s="252"/>
    </row>
    <row r="215" spans="1:8" s="200" customFormat="1" ht="16.5" customHeight="1" x14ac:dyDescent="0.25">
      <c r="A215" s="197"/>
      <c r="B215" s="126" t="s">
        <v>501</v>
      </c>
      <c r="C215" s="269"/>
      <c r="D215" s="131"/>
      <c r="E215" s="198"/>
      <c r="F215" s="36"/>
      <c r="G215" s="270"/>
    </row>
    <row r="216" spans="1:8" ht="15" customHeight="1" x14ac:dyDescent="0.2">
      <c r="B216" s="420" t="s">
        <v>537</v>
      </c>
      <c r="C216" s="420"/>
      <c r="D216" s="420"/>
      <c r="E216" s="422"/>
      <c r="F216" s="32"/>
      <c r="G216" s="252"/>
    </row>
    <row r="217" spans="1:8" ht="15" customHeight="1" x14ac:dyDescent="0.2">
      <c r="B217" s="420"/>
      <c r="C217" s="420"/>
      <c r="D217" s="420"/>
      <c r="E217" s="422"/>
      <c r="F217" s="32"/>
      <c r="G217" s="252"/>
    </row>
    <row r="218" spans="1:8" ht="15" customHeight="1" x14ac:dyDescent="0.2">
      <c r="B218" s="420"/>
      <c r="C218" s="420"/>
      <c r="D218" s="420"/>
      <c r="E218" s="422"/>
      <c r="F218" s="32"/>
      <c r="G218" s="252"/>
    </row>
    <row r="219" spans="1:8" ht="15" customHeight="1" x14ac:dyDescent="0.2">
      <c r="B219" s="420"/>
      <c r="C219" s="420"/>
      <c r="D219" s="420"/>
      <c r="E219" s="422"/>
      <c r="F219" s="32"/>
      <c r="G219" s="252"/>
    </row>
    <row r="220" spans="1:8" ht="15" customHeight="1" x14ac:dyDescent="0.2">
      <c r="B220" s="420"/>
      <c r="C220" s="420"/>
      <c r="D220" s="420"/>
      <c r="E220" s="422"/>
      <c r="F220" s="32"/>
      <c r="G220" s="252"/>
      <c r="H220" s="272"/>
    </row>
    <row r="221" spans="1:8" ht="15" customHeight="1" x14ac:dyDescent="0.2">
      <c r="B221" s="420"/>
      <c r="C221" s="420"/>
      <c r="D221" s="420"/>
      <c r="E221" s="422"/>
      <c r="F221" s="32"/>
      <c r="G221" s="252"/>
    </row>
    <row r="222" spans="1:8" ht="15" customHeight="1" x14ac:dyDescent="0.2">
      <c r="B222" s="420"/>
      <c r="C222" s="420"/>
      <c r="D222" s="420"/>
      <c r="E222" s="422"/>
      <c r="F222" s="32"/>
      <c r="G222" s="252"/>
    </row>
    <row r="223" spans="1:8" ht="15" customHeight="1" x14ac:dyDescent="0.2">
      <c r="B223" s="420"/>
      <c r="C223" s="420"/>
      <c r="D223" s="420"/>
      <c r="E223" s="422"/>
      <c r="F223" s="32"/>
      <c r="G223" s="252"/>
    </row>
    <row r="224" spans="1:8" ht="15" customHeight="1" x14ac:dyDescent="0.2">
      <c r="B224" s="420"/>
      <c r="C224" s="420"/>
      <c r="D224" s="420"/>
      <c r="E224" s="422"/>
      <c r="F224" s="32"/>
      <c r="G224" s="252"/>
    </row>
    <row r="225" spans="1:8" ht="15" customHeight="1" x14ac:dyDescent="0.2">
      <c r="B225" s="420"/>
      <c r="C225" s="420"/>
      <c r="D225" s="420"/>
      <c r="E225" s="422"/>
      <c r="F225" s="32"/>
      <c r="G225" s="252"/>
    </row>
    <row r="226" spans="1:8" ht="15" customHeight="1" x14ac:dyDescent="0.2">
      <c r="B226" s="420"/>
      <c r="C226" s="420"/>
      <c r="D226" s="420"/>
      <c r="E226" s="422"/>
      <c r="F226" s="32"/>
      <c r="G226" s="252"/>
    </row>
    <row r="227" spans="1:8" ht="15" customHeight="1" x14ac:dyDescent="0.2">
      <c r="B227" s="420"/>
      <c r="C227" s="420"/>
      <c r="D227" s="420"/>
      <c r="E227" s="422"/>
      <c r="F227" s="32"/>
      <c r="G227" s="252"/>
    </row>
    <row r="228" spans="1:8" ht="15" customHeight="1" x14ac:dyDescent="0.2">
      <c r="B228" s="420"/>
      <c r="C228" s="420"/>
      <c r="D228" s="420"/>
      <c r="E228" s="422"/>
      <c r="F228" s="32"/>
      <c r="G228" s="252"/>
    </row>
    <row r="229" spans="1:8" ht="15" customHeight="1" x14ac:dyDescent="0.2">
      <c r="B229" s="420"/>
      <c r="C229" s="420"/>
      <c r="D229" s="420"/>
      <c r="E229" s="422"/>
      <c r="F229" s="32"/>
      <c r="G229" s="252"/>
    </row>
    <row r="230" spans="1:8" ht="15" customHeight="1" x14ac:dyDescent="0.2">
      <c r="B230" s="420"/>
      <c r="C230" s="420"/>
      <c r="D230" s="420"/>
      <c r="E230" s="422"/>
      <c r="F230" s="32"/>
      <c r="G230" s="252"/>
    </row>
    <row r="231" spans="1:8" ht="15" customHeight="1" x14ac:dyDescent="0.2">
      <c r="B231" s="420"/>
      <c r="C231" s="420"/>
      <c r="D231" s="420"/>
      <c r="E231" s="422"/>
      <c r="F231" s="32"/>
      <c r="G231" s="252"/>
    </row>
    <row r="232" spans="1:8" s="273" customFormat="1" ht="13.5" thickBot="1" x14ac:dyDescent="0.25">
      <c r="B232" s="223" t="s">
        <v>55</v>
      </c>
      <c r="C232" s="247" t="s">
        <v>637</v>
      </c>
      <c r="D232" s="223"/>
      <c r="E232" s="224"/>
      <c r="F232" s="35"/>
      <c r="G232" s="248">
        <f>G343</f>
        <v>0</v>
      </c>
    </row>
    <row r="233" spans="1:8" ht="6" customHeight="1" thickTop="1" x14ac:dyDescent="0.2">
      <c r="C233" s="268"/>
      <c r="F233" s="32"/>
      <c r="G233" s="252"/>
    </row>
    <row r="234" spans="1:8" s="279" customFormat="1" ht="15" customHeight="1" x14ac:dyDescent="0.25">
      <c r="A234" s="238"/>
      <c r="B234" s="274"/>
      <c r="C234" s="275" t="s">
        <v>35</v>
      </c>
      <c r="D234" s="276" t="s">
        <v>36</v>
      </c>
      <c r="E234" s="277" t="s">
        <v>37</v>
      </c>
      <c r="F234" s="51" t="s">
        <v>38</v>
      </c>
      <c r="G234" s="278" t="s">
        <v>33</v>
      </c>
    </row>
    <row r="235" spans="1:8" ht="3.75" customHeight="1" x14ac:dyDescent="0.2">
      <c r="C235" s="268"/>
      <c r="F235" s="32"/>
      <c r="G235" s="252"/>
    </row>
    <row r="236" spans="1:8" s="201" customFormat="1" ht="15" customHeight="1" x14ac:dyDescent="0.2">
      <c r="B236" s="205" t="s">
        <v>55</v>
      </c>
      <c r="C236" s="235" t="s">
        <v>156</v>
      </c>
      <c r="D236" s="155"/>
      <c r="E236" s="202"/>
      <c r="F236" s="32"/>
      <c r="G236" s="252"/>
    </row>
    <row r="237" spans="1:8" ht="93.75" customHeight="1" x14ac:dyDescent="0.2">
      <c r="B237" s="280" t="s">
        <v>56</v>
      </c>
      <c r="C237" s="281" t="s">
        <v>239</v>
      </c>
      <c r="D237" s="281"/>
      <c r="E237" s="282"/>
      <c r="F237" s="32"/>
      <c r="G237" s="252"/>
    </row>
    <row r="238" spans="1:8" ht="15" customHeight="1" x14ac:dyDescent="0.2">
      <c r="C238" s="283" t="s">
        <v>370</v>
      </c>
      <c r="D238" s="284" t="s">
        <v>59</v>
      </c>
      <c r="E238" s="285">
        <f>501+585.75</f>
        <v>1086.75</v>
      </c>
      <c r="F238" s="44"/>
      <c r="G238" s="286"/>
      <c r="H238" s="296"/>
    </row>
    <row r="239" spans="1:8" ht="12.6" customHeight="1" x14ac:dyDescent="0.2">
      <c r="C239" s="287"/>
      <c r="D239" s="109" t="s">
        <v>60</v>
      </c>
      <c r="E239" s="288">
        <f>ROUND((E238*1.02)/6,0)</f>
        <v>185</v>
      </c>
      <c r="F239" s="32"/>
      <c r="G239" s="252"/>
      <c r="H239" s="296"/>
    </row>
    <row r="240" spans="1:8" s="294" customFormat="1" ht="11.25" x14ac:dyDescent="0.2">
      <c r="A240" s="289"/>
      <c r="B240" s="109"/>
      <c r="C240" s="290"/>
      <c r="D240" s="109" t="s">
        <v>42</v>
      </c>
      <c r="E240" s="291">
        <f>ROUND(E239,0)</f>
        <v>185</v>
      </c>
      <c r="F240" s="68"/>
      <c r="G240" s="292"/>
    </row>
    <row r="241" spans="1:9" ht="12.6" customHeight="1" x14ac:dyDescent="0.2">
      <c r="C241" s="268" t="s">
        <v>371</v>
      </c>
      <c r="D241" s="155" t="s">
        <v>59</v>
      </c>
      <c r="E241" s="288">
        <f>E240*6-E242</f>
        <v>486</v>
      </c>
      <c r="F241" s="2">
        <v>0</v>
      </c>
      <c r="G241" s="157">
        <f>F241*E241</f>
        <v>0</v>
      </c>
    </row>
    <row r="242" spans="1:9" ht="12.6" customHeight="1" x14ac:dyDescent="0.2">
      <c r="C242" s="268" t="s">
        <v>372</v>
      </c>
      <c r="D242" s="155" t="s">
        <v>59</v>
      </c>
      <c r="E242" s="288">
        <f>(52+42+(10))*6</f>
        <v>624</v>
      </c>
      <c r="F242" s="2">
        <v>0</v>
      </c>
      <c r="G242" s="157">
        <f>F242*E242</f>
        <v>0</v>
      </c>
    </row>
    <row r="243" spans="1:9" ht="15" customHeight="1" x14ac:dyDescent="0.2">
      <c r="C243" s="283" t="s">
        <v>61</v>
      </c>
      <c r="D243" s="284" t="s">
        <v>59</v>
      </c>
      <c r="E243" s="285">
        <f>18+8.5+11.75+7+4.5</f>
        <v>49.75</v>
      </c>
      <c r="F243" s="44"/>
      <c r="G243" s="286"/>
    </row>
    <row r="244" spans="1:9" ht="12.6" customHeight="1" x14ac:dyDescent="0.2">
      <c r="C244" s="287"/>
      <c r="D244" s="109" t="s">
        <v>60</v>
      </c>
      <c r="E244" s="288">
        <f>ROUNDUP((E243*1.02)/6,0)</f>
        <v>9</v>
      </c>
      <c r="F244" s="32"/>
      <c r="G244" s="252"/>
    </row>
    <row r="245" spans="1:9" s="294" customFormat="1" ht="11.25" x14ac:dyDescent="0.2">
      <c r="A245" s="289"/>
      <c r="B245" s="109"/>
      <c r="C245" s="290"/>
      <c r="D245" s="109" t="s">
        <v>42</v>
      </c>
      <c r="E245" s="291">
        <f>ROUND(E244,0)</f>
        <v>9</v>
      </c>
      <c r="F245" s="68"/>
      <c r="G245" s="292"/>
    </row>
    <row r="246" spans="1:9" ht="12.6" customHeight="1" x14ac:dyDescent="0.2">
      <c r="C246" s="268" t="s">
        <v>243</v>
      </c>
      <c r="D246" s="155" t="s">
        <v>59</v>
      </c>
      <c r="E246" s="288">
        <f>E245*6-E247</f>
        <v>6</v>
      </c>
      <c r="F246" s="2">
        <v>0</v>
      </c>
      <c r="G246" s="157">
        <f>F246*E246</f>
        <v>0</v>
      </c>
    </row>
    <row r="247" spans="1:9" ht="12.6" customHeight="1" x14ac:dyDescent="0.2">
      <c r="C247" s="268" t="s">
        <v>207</v>
      </c>
      <c r="D247" s="155" t="s">
        <v>59</v>
      </c>
      <c r="E247" s="288">
        <f>(3+1+2+1+1)*6</f>
        <v>48</v>
      </c>
      <c r="F247" s="2">
        <v>0</v>
      </c>
      <c r="G247" s="157">
        <f>F247*E247</f>
        <v>0</v>
      </c>
    </row>
    <row r="248" spans="1:9" ht="6" customHeight="1" x14ac:dyDescent="0.2">
      <c r="E248" s="288"/>
    </row>
    <row r="249" spans="1:9" ht="13.5" customHeight="1" x14ac:dyDescent="0.2">
      <c r="B249" s="280" t="s">
        <v>62</v>
      </c>
      <c r="C249" s="159" t="s">
        <v>237</v>
      </c>
      <c r="D249" s="159"/>
      <c r="E249" s="288"/>
      <c r="F249" s="32"/>
      <c r="G249" s="252"/>
    </row>
    <row r="250" spans="1:9" ht="12" customHeight="1" x14ac:dyDescent="0.2">
      <c r="C250" s="268" t="s">
        <v>382</v>
      </c>
      <c r="D250" s="155" t="s">
        <v>42</v>
      </c>
      <c r="E250" s="288">
        <v>1</v>
      </c>
      <c r="F250" s="2">
        <v>0</v>
      </c>
      <c r="G250" s="157">
        <f t="shared" ref="G250:G276" si="2">F250*E250</f>
        <v>0</v>
      </c>
      <c r="I250" s="295"/>
    </row>
    <row r="251" spans="1:9" ht="12" customHeight="1" x14ac:dyDescent="0.2">
      <c r="C251" s="268" t="s">
        <v>384</v>
      </c>
      <c r="D251" s="155" t="s">
        <v>42</v>
      </c>
      <c r="E251" s="288">
        <v>1</v>
      </c>
      <c r="F251" s="2">
        <v>0</v>
      </c>
      <c r="G251" s="157">
        <f t="shared" si="2"/>
        <v>0</v>
      </c>
      <c r="I251" s="295"/>
    </row>
    <row r="252" spans="1:9" ht="12" customHeight="1" x14ac:dyDescent="0.2">
      <c r="C252" s="268" t="s">
        <v>63</v>
      </c>
      <c r="D252" s="155" t="s">
        <v>42</v>
      </c>
      <c r="E252" s="288">
        <v>12</v>
      </c>
      <c r="F252" s="2">
        <v>0</v>
      </c>
      <c r="G252" s="157">
        <f t="shared" si="2"/>
        <v>0</v>
      </c>
      <c r="I252" s="295"/>
    </row>
    <row r="253" spans="1:9" ht="12" customHeight="1" x14ac:dyDescent="0.2">
      <c r="C253" s="268" t="s">
        <v>531</v>
      </c>
      <c r="D253" s="155" t="s">
        <v>42</v>
      </c>
      <c r="E253" s="288">
        <v>2</v>
      </c>
      <c r="F253" s="2">
        <v>0</v>
      </c>
      <c r="G253" s="157">
        <f t="shared" ref="G253" si="3">F253*E253</f>
        <v>0</v>
      </c>
      <c r="I253" s="295"/>
    </row>
    <row r="254" spans="1:9" ht="12" customHeight="1" x14ac:dyDescent="0.2">
      <c r="C254" s="268" t="s">
        <v>358</v>
      </c>
      <c r="D254" s="155" t="s">
        <v>42</v>
      </c>
      <c r="E254" s="288">
        <v>7</v>
      </c>
      <c r="F254" s="2">
        <v>0</v>
      </c>
      <c r="G254" s="157">
        <f t="shared" si="2"/>
        <v>0</v>
      </c>
      <c r="I254" s="295"/>
    </row>
    <row r="255" spans="1:9" ht="12" customHeight="1" x14ac:dyDescent="0.2">
      <c r="C255" s="268" t="s">
        <v>529</v>
      </c>
      <c r="D255" s="155" t="s">
        <v>42</v>
      </c>
      <c r="E255" s="288">
        <v>1</v>
      </c>
      <c r="F255" s="2">
        <v>0</v>
      </c>
      <c r="G255" s="157">
        <f t="shared" si="2"/>
        <v>0</v>
      </c>
      <c r="I255" s="295"/>
    </row>
    <row r="256" spans="1:9" ht="12" customHeight="1" x14ac:dyDescent="0.2">
      <c r="C256" s="268" t="s">
        <v>530</v>
      </c>
      <c r="D256" s="155" t="s">
        <v>42</v>
      </c>
      <c r="E256" s="288">
        <v>2</v>
      </c>
      <c r="F256" s="2">
        <v>0</v>
      </c>
      <c r="G256" s="157">
        <f t="shared" si="2"/>
        <v>0</v>
      </c>
      <c r="I256" s="295"/>
    </row>
    <row r="257" spans="3:9" ht="12" customHeight="1" x14ac:dyDescent="0.2">
      <c r="C257" s="268" t="s">
        <v>374</v>
      </c>
      <c r="D257" s="155" t="s">
        <v>42</v>
      </c>
      <c r="E257" s="288">
        <v>2</v>
      </c>
      <c r="F257" s="2">
        <v>0</v>
      </c>
      <c r="G257" s="157">
        <f t="shared" si="2"/>
        <v>0</v>
      </c>
      <c r="I257" s="295"/>
    </row>
    <row r="258" spans="3:9" ht="12" customHeight="1" x14ac:dyDescent="0.2">
      <c r="C258" s="268" t="s">
        <v>377</v>
      </c>
      <c r="D258" s="155" t="s">
        <v>42</v>
      </c>
      <c r="E258" s="288">
        <v>1</v>
      </c>
      <c r="F258" s="2">
        <v>0</v>
      </c>
      <c r="G258" s="157">
        <f t="shared" ref="G258" si="4">F258*E258</f>
        <v>0</v>
      </c>
      <c r="I258" s="295"/>
    </row>
    <row r="259" spans="3:9" ht="12.6" customHeight="1" x14ac:dyDescent="0.2">
      <c r="C259" s="268" t="s">
        <v>527</v>
      </c>
      <c r="D259" s="155" t="s">
        <v>42</v>
      </c>
      <c r="E259" s="288">
        <v>1</v>
      </c>
      <c r="F259" s="2">
        <v>0</v>
      </c>
      <c r="G259" s="157">
        <f t="shared" si="2"/>
        <v>0</v>
      </c>
      <c r="I259" s="295"/>
    </row>
    <row r="260" spans="3:9" ht="12.6" customHeight="1" x14ac:dyDescent="0.2">
      <c r="C260" s="268" t="s">
        <v>494</v>
      </c>
      <c r="D260" s="155" t="s">
        <v>42</v>
      </c>
      <c r="E260" s="288">
        <v>1</v>
      </c>
      <c r="F260" s="2">
        <v>0</v>
      </c>
      <c r="G260" s="157">
        <f t="shared" si="2"/>
        <v>0</v>
      </c>
      <c r="I260" s="295"/>
    </row>
    <row r="261" spans="3:9" ht="12.6" customHeight="1" x14ac:dyDescent="0.2">
      <c r="C261" s="268" t="s">
        <v>341</v>
      </c>
      <c r="D261" s="155" t="s">
        <v>42</v>
      </c>
      <c r="E261" s="288">
        <v>3</v>
      </c>
      <c r="F261" s="2">
        <v>0</v>
      </c>
      <c r="G261" s="157">
        <f t="shared" si="2"/>
        <v>0</v>
      </c>
      <c r="I261" s="295"/>
    </row>
    <row r="262" spans="3:9" ht="12.6" customHeight="1" x14ac:dyDescent="0.2">
      <c r="C262" s="268" t="s">
        <v>516</v>
      </c>
      <c r="D262" s="155" t="s">
        <v>42</v>
      </c>
      <c r="E262" s="288">
        <v>2</v>
      </c>
      <c r="F262" s="2">
        <v>0</v>
      </c>
      <c r="G262" s="157">
        <f t="shared" si="2"/>
        <v>0</v>
      </c>
      <c r="I262" s="295"/>
    </row>
    <row r="263" spans="3:9" ht="12" customHeight="1" x14ac:dyDescent="0.2">
      <c r="C263" s="268" t="s">
        <v>357</v>
      </c>
      <c r="D263" s="155" t="s">
        <v>42</v>
      </c>
      <c r="E263" s="288">
        <v>2</v>
      </c>
      <c r="F263" s="2">
        <v>0</v>
      </c>
      <c r="G263" s="157">
        <f t="shared" si="2"/>
        <v>0</v>
      </c>
      <c r="I263" s="295"/>
    </row>
    <row r="264" spans="3:9" ht="12" customHeight="1" x14ac:dyDescent="0.2">
      <c r="C264" s="268" t="s">
        <v>470</v>
      </c>
      <c r="D264" s="155" t="s">
        <v>42</v>
      </c>
      <c r="E264" s="288">
        <v>2</v>
      </c>
      <c r="F264" s="2">
        <v>0</v>
      </c>
      <c r="G264" s="157">
        <f t="shared" si="2"/>
        <v>0</v>
      </c>
      <c r="I264" s="295"/>
    </row>
    <row r="265" spans="3:9" ht="12" customHeight="1" x14ac:dyDescent="0.2">
      <c r="C265" s="268" t="s">
        <v>383</v>
      </c>
      <c r="D265" s="155" t="s">
        <v>42</v>
      </c>
      <c r="E265" s="288">
        <v>1</v>
      </c>
      <c r="F265" s="2">
        <v>0</v>
      </c>
      <c r="G265" s="157">
        <f t="shared" si="2"/>
        <v>0</v>
      </c>
      <c r="I265" s="295"/>
    </row>
    <row r="266" spans="3:9" ht="12" customHeight="1" x14ac:dyDescent="0.2">
      <c r="C266" s="268" t="s">
        <v>478</v>
      </c>
      <c r="D266" s="155" t="s">
        <v>42</v>
      </c>
      <c r="E266" s="288">
        <v>1</v>
      </c>
      <c r="F266" s="2">
        <v>0</v>
      </c>
      <c r="G266" s="157">
        <f t="shared" si="2"/>
        <v>0</v>
      </c>
      <c r="I266" s="295"/>
    </row>
    <row r="267" spans="3:9" ht="12" customHeight="1" x14ac:dyDescent="0.2">
      <c r="C267" s="268" t="s">
        <v>386</v>
      </c>
      <c r="D267" s="155" t="s">
        <v>42</v>
      </c>
      <c r="E267" s="288">
        <v>3</v>
      </c>
      <c r="F267" s="2">
        <v>0</v>
      </c>
      <c r="G267" s="157">
        <f t="shared" si="2"/>
        <v>0</v>
      </c>
      <c r="I267" s="295"/>
    </row>
    <row r="268" spans="3:9" ht="12" customHeight="1" x14ac:dyDescent="0.2">
      <c r="C268" s="268" t="s">
        <v>64</v>
      </c>
      <c r="D268" s="155" t="s">
        <v>42</v>
      </c>
      <c r="E268" s="288">
        <v>12</v>
      </c>
      <c r="F268" s="2">
        <v>0</v>
      </c>
      <c r="G268" s="157">
        <f t="shared" si="2"/>
        <v>0</v>
      </c>
      <c r="I268" s="295"/>
    </row>
    <row r="269" spans="3:9" ht="12" customHeight="1" x14ac:dyDescent="0.2">
      <c r="C269" s="268" t="s">
        <v>381</v>
      </c>
      <c r="D269" s="155" t="s">
        <v>42</v>
      </c>
      <c r="E269" s="288">
        <v>1</v>
      </c>
      <c r="F269" s="2">
        <v>0</v>
      </c>
      <c r="G269" s="157">
        <f t="shared" si="2"/>
        <v>0</v>
      </c>
      <c r="I269" s="295"/>
    </row>
    <row r="270" spans="3:9" ht="12" customHeight="1" x14ac:dyDescent="0.2">
      <c r="C270" s="268" t="s">
        <v>467</v>
      </c>
      <c r="D270" s="155" t="s">
        <v>42</v>
      </c>
      <c r="E270" s="288">
        <v>2</v>
      </c>
      <c r="F270" s="2">
        <v>0</v>
      </c>
      <c r="G270" s="157">
        <f t="shared" si="2"/>
        <v>0</v>
      </c>
      <c r="I270" s="295"/>
    </row>
    <row r="271" spans="3:9" ht="12" customHeight="1" x14ac:dyDescent="0.2">
      <c r="C271" s="268" t="s">
        <v>519</v>
      </c>
      <c r="D271" s="155" t="s">
        <v>42</v>
      </c>
      <c r="E271" s="288">
        <v>1</v>
      </c>
      <c r="F271" s="2">
        <v>0</v>
      </c>
      <c r="G271" s="157">
        <f t="shared" si="2"/>
        <v>0</v>
      </c>
      <c r="I271" s="295"/>
    </row>
    <row r="272" spans="3:9" ht="12" customHeight="1" x14ac:dyDescent="0.2">
      <c r="C272" s="268" t="s">
        <v>533</v>
      </c>
      <c r="D272" s="155" t="s">
        <v>42</v>
      </c>
      <c r="E272" s="288">
        <v>1</v>
      </c>
      <c r="F272" s="2">
        <v>0</v>
      </c>
      <c r="G272" s="157">
        <f t="shared" si="2"/>
        <v>0</v>
      </c>
      <c r="I272" s="295"/>
    </row>
    <row r="273" spans="2:9" ht="12" customHeight="1" x14ac:dyDescent="0.2">
      <c r="C273" s="268" t="s">
        <v>534</v>
      </c>
      <c r="D273" s="155" t="s">
        <v>42</v>
      </c>
      <c r="E273" s="288">
        <v>1</v>
      </c>
      <c r="F273" s="2">
        <v>0</v>
      </c>
      <c r="G273" s="157">
        <f t="shared" ref="G273" si="5">F273*E273</f>
        <v>0</v>
      </c>
      <c r="I273" s="295"/>
    </row>
    <row r="274" spans="2:9" ht="12" customHeight="1" x14ac:dyDescent="0.2">
      <c r="C274" s="268" t="s">
        <v>526</v>
      </c>
      <c r="D274" s="155" t="s">
        <v>42</v>
      </c>
      <c r="E274" s="288">
        <v>2</v>
      </c>
      <c r="F274" s="2">
        <v>0</v>
      </c>
      <c r="G274" s="157">
        <f t="shared" si="2"/>
        <v>0</v>
      </c>
      <c r="I274" s="295"/>
    </row>
    <row r="275" spans="2:9" ht="12" customHeight="1" x14ac:dyDescent="0.2">
      <c r="C275" s="268" t="s">
        <v>344</v>
      </c>
      <c r="D275" s="155" t="s">
        <v>42</v>
      </c>
      <c r="E275" s="288">
        <v>8</v>
      </c>
      <c r="F275" s="2">
        <v>0</v>
      </c>
      <c r="G275" s="157">
        <f t="shared" si="2"/>
        <v>0</v>
      </c>
      <c r="I275" s="295"/>
    </row>
    <row r="276" spans="2:9" ht="12" customHeight="1" x14ac:dyDescent="0.2">
      <c r="C276" s="268" t="s">
        <v>387</v>
      </c>
      <c r="D276" s="155" t="s">
        <v>42</v>
      </c>
      <c r="E276" s="288">
        <v>1</v>
      </c>
      <c r="F276" s="2">
        <v>0</v>
      </c>
      <c r="G276" s="157">
        <f t="shared" si="2"/>
        <v>0</v>
      </c>
      <c r="I276" s="295"/>
    </row>
    <row r="277" spans="2:9" ht="12" customHeight="1" x14ac:dyDescent="0.2">
      <c r="C277" s="268" t="s">
        <v>535</v>
      </c>
      <c r="D277" s="155" t="s">
        <v>42</v>
      </c>
      <c r="E277" s="288">
        <v>1</v>
      </c>
      <c r="F277" s="2">
        <v>0</v>
      </c>
      <c r="G277" s="157">
        <f t="shared" ref="G277" si="6">F277*E277</f>
        <v>0</v>
      </c>
      <c r="I277" s="295"/>
    </row>
    <row r="278" spans="2:9" ht="12" customHeight="1" x14ac:dyDescent="0.2">
      <c r="C278" s="268" t="s">
        <v>244</v>
      </c>
      <c r="E278" s="288"/>
      <c r="F278" s="32"/>
      <c r="G278" s="157"/>
      <c r="I278" s="295"/>
    </row>
    <row r="279" spans="2:9" ht="6" customHeight="1" x14ac:dyDescent="0.2">
      <c r="E279" s="288"/>
      <c r="I279" s="295"/>
    </row>
    <row r="280" spans="2:9" x14ac:dyDescent="0.2">
      <c r="B280" s="155" t="s">
        <v>65</v>
      </c>
      <c r="C280" s="271" t="s">
        <v>238</v>
      </c>
      <c r="D280" s="159"/>
      <c r="E280" s="288"/>
      <c r="F280" s="32"/>
      <c r="G280" s="252"/>
      <c r="I280" s="295"/>
    </row>
    <row r="281" spans="2:9" ht="12.6" customHeight="1" x14ac:dyDescent="0.2">
      <c r="C281" s="268" t="s">
        <v>66</v>
      </c>
      <c r="D281" s="155" t="s">
        <v>42</v>
      </c>
      <c r="E281" s="288">
        <v>8</v>
      </c>
      <c r="F281" s="2">
        <v>0</v>
      </c>
      <c r="G281" s="157">
        <f t="shared" ref="G281:G292" si="7">F281*E281</f>
        <v>0</v>
      </c>
      <c r="I281" s="295"/>
    </row>
    <row r="282" spans="2:9" ht="12.6" customHeight="1" x14ac:dyDescent="0.2">
      <c r="C282" s="268" t="s">
        <v>375</v>
      </c>
      <c r="D282" s="155" t="s">
        <v>42</v>
      </c>
      <c r="E282" s="288">
        <v>11</v>
      </c>
      <c r="F282" s="2">
        <v>0</v>
      </c>
      <c r="G282" s="157">
        <f t="shared" si="7"/>
        <v>0</v>
      </c>
      <c r="I282" s="295"/>
    </row>
    <row r="283" spans="2:9" x14ac:dyDescent="0.2">
      <c r="C283" s="268" t="s">
        <v>532</v>
      </c>
      <c r="D283" s="155" t="s">
        <v>42</v>
      </c>
      <c r="E283" s="288">
        <v>2</v>
      </c>
      <c r="F283" s="2">
        <v>0</v>
      </c>
      <c r="G283" s="157">
        <f t="shared" ref="G283" si="8">F283*E283</f>
        <v>0</v>
      </c>
      <c r="I283" s="295"/>
    </row>
    <row r="284" spans="2:9" x14ac:dyDescent="0.2">
      <c r="C284" s="268" t="s">
        <v>380</v>
      </c>
      <c r="D284" s="155" t="s">
        <v>42</v>
      </c>
      <c r="E284" s="288">
        <v>11</v>
      </c>
      <c r="F284" s="2">
        <v>0</v>
      </c>
      <c r="G284" s="157">
        <f t="shared" si="7"/>
        <v>0</v>
      </c>
      <c r="I284" s="295"/>
    </row>
    <row r="285" spans="2:9" ht="12.6" customHeight="1" x14ac:dyDescent="0.2">
      <c r="C285" s="268" t="s">
        <v>477</v>
      </c>
      <c r="D285" s="155" t="s">
        <v>42</v>
      </c>
      <c r="E285" s="288">
        <v>7</v>
      </c>
      <c r="F285" s="2">
        <v>0</v>
      </c>
      <c r="G285" s="157">
        <f t="shared" si="7"/>
        <v>0</v>
      </c>
      <c r="I285" s="295"/>
    </row>
    <row r="286" spans="2:9" ht="12.6" customHeight="1" x14ac:dyDescent="0.2">
      <c r="C286" s="268" t="s">
        <v>518</v>
      </c>
      <c r="D286" s="155" t="s">
        <v>42</v>
      </c>
      <c r="E286" s="288">
        <v>2</v>
      </c>
      <c r="F286" s="2">
        <v>0</v>
      </c>
      <c r="G286" s="157">
        <f t="shared" si="7"/>
        <v>0</v>
      </c>
      <c r="I286" s="295"/>
    </row>
    <row r="287" spans="2:9" ht="12.6" customHeight="1" x14ac:dyDescent="0.2">
      <c r="C287" s="268" t="s">
        <v>320</v>
      </c>
      <c r="D287" s="155" t="s">
        <v>42</v>
      </c>
      <c r="E287" s="288">
        <v>1</v>
      </c>
      <c r="F287" s="2">
        <v>0</v>
      </c>
      <c r="G287" s="157">
        <f t="shared" ref="G287" si="9">F287*E287</f>
        <v>0</v>
      </c>
      <c r="I287" s="295"/>
    </row>
    <row r="288" spans="2:9" ht="12.6" customHeight="1" x14ac:dyDescent="0.2">
      <c r="C288" s="268" t="s">
        <v>536</v>
      </c>
      <c r="D288" s="155" t="s">
        <v>42</v>
      </c>
      <c r="E288" s="288">
        <v>4</v>
      </c>
      <c r="F288" s="2">
        <v>0</v>
      </c>
      <c r="G288" s="157">
        <f t="shared" ref="G288" si="10">F288*E288</f>
        <v>0</v>
      </c>
      <c r="I288" s="295"/>
    </row>
    <row r="289" spans="2:10" ht="12.6" customHeight="1" x14ac:dyDescent="0.2">
      <c r="C289" s="268" t="s">
        <v>376</v>
      </c>
      <c r="D289" s="155" t="s">
        <v>42</v>
      </c>
      <c r="E289" s="288">
        <v>5</v>
      </c>
      <c r="F289" s="2">
        <v>0</v>
      </c>
      <c r="G289" s="157">
        <f t="shared" si="7"/>
        <v>0</v>
      </c>
      <c r="I289" s="295"/>
    </row>
    <row r="290" spans="2:10" ht="12.6" customHeight="1" x14ac:dyDescent="0.2">
      <c r="C290" s="268" t="s">
        <v>528</v>
      </c>
      <c r="D290" s="155" t="s">
        <v>42</v>
      </c>
      <c r="E290" s="288">
        <v>2</v>
      </c>
      <c r="F290" s="2">
        <v>0</v>
      </c>
      <c r="G290" s="157">
        <f t="shared" si="7"/>
        <v>0</v>
      </c>
      <c r="I290" s="295"/>
    </row>
    <row r="291" spans="2:10" ht="12.6" customHeight="1" x14ac:dyDescent="0.2">
      <c r="C291" s="268" t="s">
        <v>476</v>
      </c>
      <c r="D291" s="155" t="s">
        <v>42</v>
      </c>
      <c r="E291" s="288">
        <v>2</v>
      </c>
      <c r="F291" s="2">
        <v>0</v>
      </c>
      <c r="G291" s="157">
        <f t="shared" si="7"/>
        <v>0</v>
      </c>
      <c r="I291" s="295"/>
    </row>
    <row r="292" spans="2:10" ht="12.6" customHeight="1" x14ac:dyDescent="0.2">
      <c r="C292" s="268" t="s">
        <v>475</v>
      </c>
      <c r="D292" s="155" t="s">
        <v>42</v>
      </c>
      <c r="E292" s="288">
        <v>3</v>
      </c>
      <c r="F292" s="2">
        <v>0</v>
      </c>
      <c r="G292" s="157">
        <f t="shared" si="7"/>
        <v>0</v>
      </c>
      <c r="I292" s="295"/>
    </row>
    <row r="293" spans="2:10" ht="6" customHeight="1" x14ac:dyDescent="0.2">
      <c r="E293" s="288"/>
      <c r="F293" s="32"/>
    </row>
    <row r="294" spans="2:10" ht="42" customHeight="1" x14ac:dyDescent="0.2">
      <c r="B294" s="155" t="s">
        <v>67</v>
      </c>
      <c r="C294" s="159" t="s">
        <v>68</v>
      </c>
      <c r="D294" s="259"/>
      <c r="E294" s="288"/>
      <c r="F294" s="32"/>
      <c r="G294" s="252"/>
      <c r="I294" s="295"/>
    </row>
    <row r="295" spans="2:10" x14ac:dyDescent="0.2">
      <c r="C295" s="268" t="s">
        <v>404</v>
      </c>
      <c r="D295" s="155" t="s">
        <v>42</v>
      </c>
      <c r="E295" s="288">
        <v>3</v>
      </c>
      <c r="F295" s="2">
        <v>0</v>
      </c>
      <c r="G295" s="157">
        <f t="shared" ref="G295:G299" si="11">F295*E295</f>
        <v>0</v>
      </c>
      <c r="I295" s="295"/>
    </row>
    <row r="296" spans="2:10" x14ac:dyDescent="0.2">
      <c r="C296" s="268" t="s">
        <v>442</v>
      </c>
      <c r="D296" s="155" t="s">
        <v>42</v>
      </c>
      <c r="E296" s="288">
        <v>1</v>
      </c>
      <c r="F296" s="2">
        <v>0</v>
      </c>
      <c r="G296" s="157">
        <f t="shared" si="11"/>
        <v>0</v>
      </c>
      <c r="I296" s="295"/>
    </row>
    <row r="297" spans="2:10" x14ac:dyDescent="0.2">
      <c r="C297" s="268" t="s">
        <v>373</v>
      </c>
      <c r="D297" s="155" t="s">
        <v>42</v>
      </c>
      <c r="E297" s="288">
        <v>3</v>
      </c>
      <c r="F297" s="2">
        <v>0</v>
      </c>
      <c r="G297" s="157">
        <f t="shared" si="11"/>
        <v>0</v>
      </c>
      <c r="I297" s="295"/>
    </row>
    <row r="298" spans="2:10" x14ac:dyDescent="0.2">
      <c r="C298" s="268" t="s">
        <v>485</v>
      </c>
      <c r="D298" s="155" t="s">
        <v>42</v>
      </c>
      <c r="E298" s="288">
        <v>1</v>
      </c>
      <c r="F298" s="2">
        <v>0</v>
      </c>
      <c r="G298" s="157">
        <f t="shared" si="11"/>
        <v>0</v>
      </c>
      <c r="I298" s="295"/>
    </row>
    <row r="299" spans="2:10" x14ac:dyDescent="0.2">
      <c r="C299" s="268" t="s">
        <v>517</v>
      </c>
      <c r="D299" s="155" t="s">
        <v>42</v>
      </c>
      <c r="E299" s="288">
        <v>1</v>
      </c>
      <c r="F299" s="2">
        <v>0</v>
      </c>
      <c r="G299" s="157">
        <f t="shared" si="11"/>
        <v>0</v>
      </c>
      <c r="I299" s="295"/>
    </row>
    <row r="300" spans="2:10" ht="6" customHeight="1" x14ac:dyDescent="0.2">
      <c r="E300" s="288"/>
      <c r="F300" s="32"/>
      <c r="J300" s="295"/>
    </row>
    <row r="301" spans="2:10" ht="51" x14ac:dyDescent="0.2">
      <c r="B301" s="155" t="s">
        <v>69</v>
      </c>
      <c r="C301" s="159" t="s">
        <v>233</v>
      </c>
      <c r="D301" s="159"/>
      <c r="E301" s="288"/>
      <c r="F301" s="32"/>
      <c r="G301" s="252"/>
      <c r="I301" s="295"/>
    </row>
    <row r="302" spans="2:10" ht="15.75" x14ac:dyDescent="0.2">
      <c r="C302" s="268" t="s">
        <v>260</v>
      </c>
      <c r="D302" s="297"/>
      <c r="E302" s="203"/>
      <c r="F302" s="32"/>
      <c r="G302" s="252"/>
      <c r="I302" s="295"/>
    </row>
    <row r="303" spans="2:10" x14ac:dyDescent="0.2">
      <c r="C303" s="268" t="s">
        <v>58</v>
      </c>
      <c r="D303" s="155" t="s">
        <v>42</v>
      </c>
      <c r="E303" s="288">
        <v>6</v>
      </c>
      <c r="F303" s="2">
        <v>0</v>
      </c>
      <c r="G303" s="157">
        <f>F303*E303</f>
        <v>0</v>
      </c>
      <c r="I303" s="295"/>
    </row>
    <row r="304" spans="2:10" x14ac:dyDescent="0.2">
      <c r="C304" s="268" t="s">
        <v>61</v>
      </c>
      <c r="D304" s="155" t="s">
        <v>42</v>
      </c>
      <c r="E304" s="288">
        <v>3</v>
      </c>
      <c r="F304" s="2">
        <v>0</v>
      </c>
      <c r="G304" s="157">
        <f>F304*E304</f>
        <v>0</v>
      </c>
      <c r="I304" s="295"/>
    </row>
    <row r="305" spans="2:10" x14ac:dyDescent="0.2">
      <c r="C305" s="268" t="s">
        <v>370</v>
      </c>
      <c r="D305" s="155" t="s">
        <v>42</v>
      </c>
      <c r="E305" s="288">
        <v>2</v>
      </c>
      <c r="F305" s="2">
        <v>0</v>
      </c>
      <c r="G305" s="157">
        <f>F305*E305</f>
        <v>0</v>
      </c>
      <c r="I305" s="295"/>
    </row>
    <row r="306" spans="2:10" ht="15.75" x14ac:dyDescent="0.2">
      <c r="C306" s="268" t="s">
        <v>379</v>
      </c>
      <c r="D306" s="297"/>
      <c r="E306" s="203"/>
      <c r="F306" s="32"/>
      <c r="G306" s="252"/>
      <c r="I306" s="295"/>
    </row>
    <row r="307" spans="2:10" x14ac:dyDescent="0.2">
      <c r="C307" s="268" t="s">
        <v>58</v>
      </c>
      <c r="D307" s="155" t="s">
        <v>42</v>
      </c>
      <c r="E307" s="288">
        <v>6</v>
      </c>
      <c r="F307" s="2">
        <v>0</v>
      </c>
      <c r="G307" s="157">
        <f>F307*E307</f>
        <v>0</v>
      </c>
      <c r="I307" s="295"/>
    </row>
    <row r="308" spans="2:10" x14ac:dyDescent="0.2">
      <c r="C308" s="268" t="s">
        <v>61</v>
      </c>
      <c r="D308" s="155" t="s">
        <v>42</v>
      </c>
      <c r="E308" s="288">
        <v>4</v>
      </c>
      <c r="F308" s="2">
        <v>0</v>
      </c>
      <c r="G308" s="157">
        <f>F308*E308</f>
        <v>0</v>
      </c>
      <c r="I308" s="295"/>
    </row>
    <row r="309" spans="2:10" x14ac:dyDescent="0.2">
      <c r="C309" s="268" t="s">
        <v>370</v>
      </c>
      <c r="D309" s="155" t="s">
        <v>42</v>
      </c>
      <c r="E309" s="288">
        <v>2</v>
      </c>
      <c r="F309" s="2">
        <v>0</v>
      </c>
      <c r="G309" s="157">
        <f>F309*E309</f>
        <v>0</v>
      </c>
      <c r="I309" s="295"/>
    </row>
    <row r="310" spans="2:10" ht="6" customHeight="1" x14ac:dyDescent="0.2">
      <c r="E310" s="288"/>
      <c r="I310" s="295"/>
    </row>
    <row r="311" spans="2:10" ht="63.75" x14ac:dyDescent="0.2">
      <c r="B311" s="155" t="s">
        <v>393</v>
      </c>
      <c r="C311" s="239" t="s">
        <v>440</v>
      </c>
      <c r="E311" s="288"/>
      <c r="H311" s="154"/>
      <c r="J311" s="295"/>
    </row>
    <row r="312" spans="2:10" ht="15.75" x14ac:dyDescent="0.2">
      <c r="C312" s="268" t="s">
        <v>486</v>
      </c>
      <c r="E312" s="288"/>
      <c r="F312" s="32"/>
      <c r="G312" s="252"/>
      <c r="J312" s="295"/>
    </row>
    <row r="313" spans="2:10" x14ac:dyDescent="0.2">
      <c r="C313" s="268" t="s">
        <v>392</v>
      </c>
      <c r="D313" s="155" t="s">
        <v>42</v>
      </c>
      <c r="E313" s="288">
        <v>2</v>
      </c>
      <c r="F313" s="2">
        <v>0</v>
      </c>
      <c r="G313" s="157">
        <f>F313*E313</f>
        <v>0</v>
      </c>
      <c r="J313" s="295"/>
    </row>
    <row r="314" spans="2:10" ht="6" customHeight="1" x14ac:dyDescent="0.2">
      <c r="E314" s="288"/>
      <c r="I314" s="295"/>
    </row>
    <row r="315" spans="2:10" ht="54.75" customHeight="1" x14ac:dyDescent="0.2">
      <c r="B315" s="155" t="s">
        <v>350</v>
      </c>
      <c r="C315" s="239" t="s">
        <v>349</v>
      </c>
      <c r="E315" s="288"/>
      <c r="H315" s="154"/>
      <c r="J315" s="295"/>
    </row>
    <row r="316" spans="2:10" ht="15.75" x14ac:dyDescent="0.2">
      <c r="C316" s="268" t="s">
        <v>245</v>
      </c>
      <c r="E316" s="288"/>
      <c r="F316" s="32"/>
      <c r="G316" s="252"/>
      <c r="H316" s="154"/>
      <c r="J316" s="295"/>
    </row>
    <row r="317" spans="2:10" x14ac:dyDescent="0.2">
      <c r="C317" s="268" t="s">
        <v>58</v>
      </c>
      <c r="D317" s="155" t="s">
        <v>42</v>
      </c>
      <c r="E317" s="288">
        <v>5</v>
      </c>
      <c r="F317" s="2">
        <v>0</v>
      </c>
      <c r="G317" s="157">
        <f>F317*E317</f>
        <v>0</v>
      </c>
      <c r="H317" s="154"/>
      <c r="J317" s="295"/>
    </row>
    <row r="318" spans="2:10" ht="6" customHeight="1" x14ac:dyDescent="0.2">
      <c r="E318" s="288"/>
      <c r="H318" s="154"/>
      <c r="J318" s="295"/>
    </row>
    <row r="319" spans="2:10" ht="76.5" x14ac:dyDescent="0.2">
      <c r="B319" s="155" t="s">
        <v>347</v>
      </c>
      <c r="C319" s="159" t="s">
        <v>346</v>
      </c>
      <c r="D319" s="159"/>
      <c r="E319" s="288"/>
      <c r="F319" s="52"/>
      <c r="G319" s="300"/>
      <c r="I319" s="295"/>
    </row>
    <row r="320" spans="2:10" ht="15.75" x14ac:dyDescent="0.2">
      <c r="C320" s="268" t="s">
        <v>245</v>
      </c>
      <c r="E320" s="288"/>
      <c r="F320" s="52"/>
      <c r="G320" s="300"/>
      <c r="I320" s="295"/>
    </row>
    <row r="321" spans="2:10" x14ac:dyDescent="0.2">
      <c r="C321" s="268" t="s">
        <v>58</v>
      </c>
      <c r="D321" s="155" t="s">
        <v>42</v>
      </c>
      <c r="E321" s="288">
        <v>5</v>
      </c>
      <c r="F321" s="2">
        <v>0</v>
      </c>
      <c r="G321" s="157">
        <f>F321*E321</f>
        <v>0</v>
      </c>
      <c r="I321" s="295"/>
    </row>
    <row r="322" spans="2:10" ht="3.75" customHeight="1" x14ac:dyDescent="0.2">
      <c r="E322" s="288"/>
      <c r="F322" s="50"/>
      <c r="G322" s="185"/>
      <c r="I322" s="295"/>
    </row>
    <row r="323" spans="2:10" ht="15" x14ac:dyDescent="0.2">
      <c r="B323" s="82" t="s">
        <v>505</v>
      </c>
      <c r="C323" s="159" t="s">
        <v>503</v>
      </c>
      <c r="D323" s="159"/>
      <c r="E323" s="288"/>
      <c r="F323" s="52"/>
      <c r="G323" s="300"/>
      <c r="I323" s="295"/>
    </row>
    <row r="324" spans="2:10" x14ac:dyDescent="0.2">
      <c r="C324" s="81" t="s">
        <v>504</v>
      </c>
      <c r="E324" s="288"/>
      <c r="F324" s="52"/>
      <c r="G324" s="300"/>
      <c r="I324" s="295"/>
    </row>
    <row r="325" spans="2:10" x14ac:dyDescent="0.2">
      <c r="C325" s="268" t="s">
        <v>58</v>
      </c>
      <c r="D325" s="155" t="s">
        <v>42</v>
      </c>
      <c r="E325" s="288">
        <v>3</v>
      </c>
      <c r="F325" s="2">
        <v>0</v>
      </c>
      <c r="G325" s="157">
        <f>F325*E325</f>
        <v>0</v>
      </c>
      <c r="I325" s="295"/>
    </row>
    <row r="326" spans="2:10" ht="3.75" customHeight="1" x14ac:dyDescent="0.2">
      <c r="E326" s="288"/>
      <c r="F326" s="50"/>
      <c r="G326" s="185"/>
      <c r="I326" s="295"/>
    </row>
    <row r="327" spans="2:10" ht="38.25" x14ac:dyDescent="0.25">
      <c r="B327" s="155" t="s">
        <v>354</v>
      </c>
      <c r="C327" s="159" t="s">
        <v>355</v>
      </c>
      <c r="D327" s="301"/>
      <c r="E327" s="303"/>
      <c r="F327" s="32"/>
      <c r="G327" s="201"/>
      <c r="J327" s="295"/>
    </row>
    <row r="328" spans="2:10" x14ac:dyDescent="0.2">
      <c r="C328" s="239" t="s">
        <v>395</v>
      </c>
      <c r="D328" s="155" t="s">
        <v>42</v>
      </c>
      <c r="E328" s="288">
        <v>2</v>
      </c>
      <c r="F328" s="2">
        <v>0</v>
      </c>
      <c r="G328" s="157">
        <f>F328*E328</f>
        <v>0</v>
      </c>
      <c r="J328" s="295"/>
    </row>
    <row r="329" spans="2:10" x14ac:dyDescent="0.2">
      <c r="C329" s="239" t="s">
        <v>356</v>
      </c>
      <c r="D329" s="155" t="s">
        <v>42</v>
      </c>
      <c r="E329" s="288">
        <v>1</v>
      </c>
      <c r="F329" s="2">
        <v>0</v>
      </c>
      <c r="G329" s="157">
        <f>F329*E329</f>
        <v>0</v>
      </c>
      <c r="J329" s="295"/>
    </row>
    <row r="330" spans="2:10" ht="6" customHeight="1" x14ac:dyDescent="0.2">
      <c r="E330" s="303"/>
      <c r="F330" s="32"/>
      <c r="G330" s="201"/>
    </row>
    <row r="331" spans="2:10" ht="65.25" customHeight="1" x14ac:dyDescent="0.2">
      <c r="B331" s="155" t="s">
        <v>70</v>
      </c>
      <c r="C331" s="159" t="s">
        <v>168</v>
      </c>
      <c r="D331" s="155" t="s">
        <v>42</v>
      </c>
      <c r="E331" s="288">
        <v>19</v>
      </c>
      <c r="F331" s="2">
        <v>0</v>
      </c>
      <c r="G331" s="157">
        <f>F331*E331</f>
        <v>0</v>
      </c>
      <c r="I331" s="295"/>
    </row>
    <row r="332" spans="2:10" ht="6" customHeight="1" x14ac:dyDescent="0.2">
      <c r="E332" s="288"/>
    </row>
    <row r="333" spans="2:10" ht="44.25" customHeight="1" x14ac:dyDescent="0.2">
      <c r="B333" s="155" t="s">
        <v>71</v>
      </c>
      <c r="C333" s="159" t="s">
        <v>166</v>
      </c>
      <c r="D333" s="155" t="s">
        <v>42</v>
      </c>
      <c r="E333" s="288">
        <f>E328+E329+E303+E304+E307+E308+E313*3+E305+E309</f>
        <v>32</v>
      </c>
      <c r="F333" s="2">
        <v>0</v>
      </c>
      <c r="G333" s="157">
        <f>F333*E333</f>
        <v>0</v>
      </c>
    </row>
    <row r="334" spans="2:10" ht="3" customHeight="1" x14ac:dyDescent="0.2">
      <c r="C334" s="159"/>
      <c r="E334" s="288"/>
      <c r="G334" s="157"/>
    </row>
    <row r="335" spans="2:10" ht="39" customHeight="1" x14ac:dyDescent="0.2">
      <c r="B335" s="155" t="s">
        <v>72</v>
      </c>
      <c r="C335" s="159" t="s">
        <v>167</v>
      </c>
      <c r="D335" s="155" t="s">
        <v>42</v>
      </c>
      <c r="E335" s="288">
        <f>E321+E317+E325</f>
        <v>13</v>
      </c>
      <c r="F335" s="2">
        <v>0</v>
      </c>
      <c r="G335" s="157">
        <f>F335*E335</f>
        <v>0</v>
      </c>
    </row>
    <row r="336" spans="2:10" ht="6" customHeight="1" x14ac:dyDescent="0.2">
      <c r="C336" s="159"/>
      <c r="G336" s="157"/>
    </row>
    <row r="337" spans="1:7" ht="25.5" x14ac:dyDescent="0.2">
      <c r="B337" s="155" t="s">
        <v>73</v>
      </c>
      <c r="C337" s="159" t="s">
        <v>74</v>
      </c>
      <c r="D337" s="155" t="s">
        <v>59</v>
      </c>
      <c r="E337" s="202">
        <f>E243+E238</f>
        <v>1136.5</v>
      </c>
      <c r="F337" s="2">
        <v>0</v>
      </c>
      <c r="G337" s="157">
        <f>F337*E337</f>
        <v>0</v>
      </c>
    </row>
    <row r="338" spans="1:7" ht="4.5" customHeight="1" x14ac:dyDescent="0.2">
      <c r="C338" s="159"/>
      <c r="G338" s="157"/>
    </row>
    <row r="339" spans="1:7" ht="55.5" customHeight="1" x14ac:dyDescent="0.2">
      <c r="B339" s="155" t="s">
        <v>154</v>
      </c>
      <c r="C339" s="239" t="s">
        <v>205</v>
      </c>
      <c r="D339" s="155" t="s">
        <v>42</v>
      </c>
      <c r="E339" s="202">
        <v>1</v>
      </c>
      <c r="F339" s="2">
        <v>0</v>
      </c>
      <c r="G339" s="157">
        <f>F339*E339</f>
        <v>0</v>
      </c>
    </row>
    <row r="340" spans="1:7" ht="4.5" customHeight="1" x14ac:dyDescent="0.2"/>
    <row r="341" spans="1:7" x14ac:dyDescent="0.2">
      <c r="B341" s="155" t="s">
        <v>75</v>
      </c>
      <c r="C341" s="239" t="s">
        <v>76</v>
      </c>
      <c r="D341" s="155">
        <v>10</v>
      </c>
      <c r="G341" s="152">
        <f>SUM(G237:G340)*(D341/100)</f>
        <v>0</v>
      </c>
    </row>
    <row r="342" spans="1:7" ht="3" customHeight="1" x14ac:dyDescent="0.2">
      <c r="C342" s="268"/>
      <c r="F342" s="32"/>
      <c r="G342" s="252"/>
    </row>
    <row r="343" spans="1:7" s="246" customFormat="1" ht="13.5" thickBot="1" x14ac:dyDescent="0.25">
      <c r="B343" s="223" t="s">
        <v>55</v>
      </c>
      <c r="C343" s="247" t="s">
        <v>502</v>
      </c>
      <c r="D343" s="247"/>
      <c r="E343" s="224"/>
      <c r="F343" s="35"/>
      <c r="G343" s="248">
        <f>SUM(G236:G342)</f>
        <v>0</v>
      </c>
    </row>
    <row r="344" spans="1:7" s="204" customFormat="1" ht="13.5" thickTop="1" x14ac:dyDescent="0.2">
      <c r="B344" s="205"/>
      <c r="C344" s="235"/>
      <c r="D344" s="206"/>
      <c r="E344" s="207"/>
      <c r="F344" s="41"/>
      <c r="G344" s="208"/>
    </row>
    <row r="346" spans="1:7" s="307" customFormat="1" ht="15.75" x14ac:dyDescent="0.2">
      <c r="A346" s="202"/>
      <c r="B346" s="304" t="s">
        <v>638</v>
      </c>
      <c r="C346" s="148"/>
      <c r="D346" s="146"/>
      <c r="E346" s="305"/>
      <c r="F346" s="40"/>
      <c r="G346" s="306"/>
    </row>
    <row r="347" spans="1:7" x14ac:dyDescent="0.2">
      <c r="B347" s="308" t="s">
        <v>298</v>
      </c>
      <c r="E347" s="245"/>
    </row>
    <row r="348" spans="1:7" s="307" customFormat="1" ht="8.4499999999999993" customHeight="1" x14ac:dyDescent="0.2">
      <c r="A348" s="202"/>
      <c r="B348" s="304"/>
      <c r="C348" s="148"/>
      <c r="D348" s="146"/>
      <c r="E348" s="305"/>
      <c r="F348" s="40"/>
      <c r="G348" s="306"/>
    </row>
    <row r="349" spans="1:7" s="200" customFormat="1" ht="16.5" x14ac:dyDescent="0.25">
      <c r="A349" s="217"/>
      <c r="B349" s="125" t="s">
        <v>78</v>
      </c>
      <c r="C349" s="126" t="s">
        <v>294</v>
      </c>
      <c r="D349" s="125"/>
      <c r="E349" s="219"/>
      <c r="F349" s="42"/>
      <c r="G349" s="128"/>
    </row>
    <row r="350" spans="1:7" ht="6" customHeight="1" x14ac:dyDescent="0.2">
      <c r="A350" s="204"/>
      <c r="B350" s="205"/>
      <c r="C350" s="235"/>
      <c r="D350" s="205"/>
      <c r="E350" s="309"/>
      <c r="F350" s="41"/>
      <c r="G350" s="208"/>
    </row>
    <row r="351" spans="1:7" x14ac:dyDescent="0.2">
      <c r="A351" s="204"/>
      <c r="C351" s="240" t="s">
        <v>35</v>
      </c>
      <c r="D351" s="241" t="s">
        <v>36</v>
      </c>
      <c r="E351" s="310" t="s">
        <v>37</v>
      </c>
      <c r="F351" s="34" t="s">
        <v>38</v>
      </c>
      <c r="G351" s="243" t="s">
        <v>33</v>
      </c>
    </row>
    <row r="352" spans="1:7" ht="6" customHeight="1" x14ac:dyDescent="0.2">
      <c r="A352" s="204"/>
      <c r="E352" s="245"/>
    </row>
    <row r="353" spans="1:7" ht="25.5" x14ac:dyDescent="0.2">
      <c r="A353" s="204"/>
      <c r="B353" s="155" t="s">
        <v>80</v>
      </c>
      <c r="C353" s="311" t="s">
        <v>742</v>
      </c>
      <c r="D353" s="155" t="s">
        <v>40</v>
      </c>
      <c r="E353" s="121">
        <v>1</v>
      </c>
      <c r="F353" s="2">
        <v>0</v>
      </c>
      <c r="G353" s="157">
        <f>F353*E353</f>
        <v>0</v>
      </c>
    </row>
    <row r="354" spans="1:7" ht="6" customHeight="1" x14ac:dyDescent="0.2">
      <c r="A354" s="204"/>
      <c r="C354" s="201"/>
      <c r="E354" s="245"/>
    </row>
    <row r="355" spans="1:7" ht="63.75" x14ac:dyDescent="0.2">
      <c r="A355" s="204"/>
      <c r="B355" s="155" t="s">
        <v>93</v>
      </c>
      <c r="C355" s="239" t="s">
        <v>333</v>
      </c>
      <c r="D355" s="155" t="s">
        <v>87</v>
      </c>
      <c r="E355" s="245">
        <v>50</v>
      </c>
      <c r="F355" s="2">
        <v>0</v>
      </c>
      <c r="G355" s="157">
        <f>F355*E355</f>
        <v>0</v>
      </c>
    </row>
    <row r="356" spans="1:7" ht="6" customHeight="1" x14ac:dyDescent="0.2">
      <c r="A356" s="204"/>
      <c r="E356" s="245"/>
    </row>
    <row r="357" spans="1:7" x14ac:dyDescent="0.2">
      <c r="A357" s="204"/>
      <c r="B357" s="155" t="s">
        <v>113</v>
      </c>
      <c r="C357" s="239" t="s">
        <v>334</v>
      </c>
      <c r="D357" s="155">
        <v>10</v>
      </c>
      <c r="E357" s="245"/>
      <c r="G357" s="152">
        <f>SUM(G352:G356)*(D357/100)</f>
        <v>0</v>
      </c>
    </row>
    <row r="358" spans="1:7" ht="6" customHeight="1" x14ac:dyDescent="0.2">
      <c r="A358" s="204"/>
      <c r="E358" s="245"/>
    </row>
    <row r="359" spans="1:7" s="314" customFormat="1" ht="13.5" thickBot="1" x14ac:dyDescent="0.25">
      <c r="A359" s="312"/>
      <c r="B359" s="223" t="s">
        <v>78</v>
      </c>
      <c r="C359" s="247" t="s">
        <v>335</v>
      </c>
      <c r="D359" s="223"/>
      <c r="E359" s="313"/>
      <c r="F359" s="35"/>
      <c r="G359" s="248">
        <f>SUM(G352:G357)</f>
        <v>0</v>
      </c>
    </row>
    <row r="360" spans="1:7" ht="13.5" thickTop="1" x14ac:dyDescent="0.2">
      <c r="A360" s="204"/>
      <c r="B360" s="205"/>
      <c r="C360" s="235"/>
      <c r="D360" s="205"/>
      <c r="E360" s="309"/>
      <c r="F360" s="41"/>
      <c r="G360" s="208"/>
    </row>
    <row r="361" spans="1:7" s="200" customFormat="1" ht="16.5" x14ac:dyDescent="0.25">
      <c r="A361" s="217"/>
      <c r="B361" s="125" t="s">
        <v>115</v>
      </c>
      <c r="C361" s="218" t="s">
        <v>295</v>
      </c>
      <c r="D361" s="125"/>
      <c r="E361" s="219"/>
      <c r="F361" s="42"/>
      <c r="G361" s="128"/>
    </row>
    <row r="362" spans="1:7" ht="6" customHeight="1" x14ac:dyDescent="0.2">
      <c r="A362" s="204"/>
      <c r="B362" s="205"/>
      <c r="C362" s="235"/>
      <c r="D362" s="205"/>
      <c r="E362" s="309"/>
      <c r="F362" s="41"/>
      <c r="G362" s="208"/>
    </row>
    <row r="363" spans="1:7" ht="45.6" customHeight="1" x14ac:dyDescent="0.2">
      <c r="B363" s="155" t="s">
        <v>337</v>
      </c>
      <c r="C363" s="159" t="s">
        <v>744</v>
      </c>
      <c r="D363" s="155" t="s">
        <v>40</v>
      </c>
      <c r="E363" s="245">
        <v>1</v>
      </c>
      <c r="F363" s="2">
        <v>0</v>
      </c>
      <c r="G363" s="157">
        <f>F363*E363</f>
        <v>0</v>
      </c>
    </row>
    <row r="364" spans="1:7" ht="6" customHeight="1" x14ac:dyDescent="0.2">
      <c r="C364" s="201"/>
      <c r="E364" s="245"/>
    </row>
    <row r="365" spans="1:7" ht="38.25" x14ac:dyDescent="0.2">
      <c r="B365" s="155" t="s">
        <v>338</v>
      </c>
      <c r="C365" s="239" t="s">
        <v>401</v>
      </c>
      <c r="D365" s="203"/>
      <c r="E365" s="203"/>
      <c r="F365" s="52"/>
      <c r="G365" s="203"/>
    </row>
    <row r="366" spans="1:7" x14ac:dyDescent="0.2">
      <c r="C366" s="253" t="s">
        <v>562</v>
      </c>
      <c r="D366" s="155" t="s">
        <v>42</v>
      </c>
      <c r="E366" s="245">
        <v>4</v>
      </c>
      <c r="F366" s="2">
        <v>0</v>
      </c>
      <c r="G366" s="157">
        <f>F366*E366</f>
        <v>0</v>
      </c>
    </row>
    <row r="367" spans="1:7" x14ac:dyDescent="0.2">
      <c r="C367" s="253" t="s">
        <v>402</v>
      </c>
      <c r="D367" s="155" t="s">
        <v>42</v>
      </c>
      <c r="E367" s="245">
        <v>2</v>
      </c>
      <c r="F367" s="2">
        <v>0</v>
      </c>
      <c r="G367" s="157">
        <f>F367*E367</f>
        <v>0</v>
      </c>
    </row>
    <row r="368" spans="1:7" x14ac:dyDescent="0.2">
      <c r="C368" s="253" t="s">
        <v>563</v>
      </c>
      <c r="D368" s="155" t="s">
        <v>42</v>
      </c>
      <c r="E368" s="245">
        <v>2</v>
      </c>
      <c r="F368" s="2">
        <v>0</v>
      </c>
      <c r="G368" s="157">
        <f>F368*E368</f>
        <v>0</v>
      </c>
    </row>
    <row r="369" spans="1:7" ht="6" customHeight="1" x14ac:dyDescent="0.2">
      <c r="E369" s="245"/>
      <c r="G369" s="157"/>
    </row>
    <row r="370" spans="1:7" ht="51" x14ac:dyDescent="0.2">
      <c r="B370" s="271" t="s">
        <v>339</v>
      </c>
      <c r="C370" s="239" t="s">
        <v>743</v>
      </c>
      <c r="D370" s="155" t="s">
        <v>42</v>
      </c>
      <c r="E370" s="245">
        <v>1</v>
      </c>
      <c r="F370" s="2">
        <v>0</v>
      </c>
      <c r="G370" s="157">
        <f>F370*E370</f>
        <v>0</v>
      </c>
    </row>
    <row r="371" spans="1:7" ht="6" customHeight="1" x14ac:dyDescent="0.2">
      <c r="E371" s="245"/>
    </row>
    <row r="372" spans="1:7" x14ac:dyDescent="0.2">
      <c r="B372" s="155" t="s">
        <v>139</v>
      </c>
      <c r="C372" s="239" t="s">
        <v>334</v>
      </c>
      <c r="D372" s="155">
        <v>10</v>
      </c>
      <c r="E372" s="245"/>
      <c r="G372" s="152">
        <f>SUM(G362:G370)*(D372/100)</f>
        <v>0</v>
      </c>
    </row>
    <row r="373" spans="1:7" ht="6" customHeight="1" x14ac:dyDescent="0.2">
      <c r="E373" s="245"/>
    </row>
    <row r="374" spans="1:7" ht="13.5" thickBot="1" x14ac:dyDescent="0.25">
      <c r="B374" s="223" t="s">
        <v>115</v>
      </c>
      <c r="C374" s="315" t="s">
        <v>340</v>
      </c>
      <c r="D374" s="247" t="s">
        <v>77</v>
      </c>
      <c r="E374" s="316"/>
      <c r="F374" s="35"/>
      <c r="G374" s="248">
        <f>SUM(G363:G373)</f>
        <v>0</v>
      </c>
    </row>
    <row r="375" spans="1:7" ht="13.5" thickTop="1" x14ac:dyDescent="0.2">
      <c r="A375" s="204"/>
      <c r="B375" s="205"/>
      <c r="C375" s="235"/>
      <c r="D375" s="205"/>
      <c r="E375" s="309"/>
      <c r="F375" s="41"/>
      <c r="G375" s="208"/>
    </row>
    <row r="376" spans="1:7" x14ac:dyDescent="0.2">
      <c r="A376" s="204"/>
      <c r="B376" s="205"/>
      <c r="C376" s="235"/>
      <c r="D376" s="205"/>
      <c r="E376" s="309"/>
      <c r="F376" s="41"/>
      <c r="G376" s="208"/>
    </row>
    <row r="377" spans="1:7" s="200" customFormat="1" ht="16.5" x14ac:dyDescent="0.25">
      <c r="A377" s="217"/>
      <c r="B377" s="125" t="s">
        <v>55</v>
      </c>
      <c r="C377" s="218" t="s">
        <v>296</v>
      </c>
      <c r="D377" s="125"/>
      <c r="E377" s="219"/>
      <c r="F377" s="42"/>
      <c r="G377" s="128"/>
    </row>
    <row r="378" spans="1:7" ht="5.25" customHeight="1" x14ac:dyDescent="0.2">
      <c r="A378" s="204"/>
      <c r="B378" s="205"/>
      <c r="C378" s="235"/>
      <c r="D378" s="205"/>
      <c r="E378" s="309"/>
      <c r="F378" s="41"/>
      <c r="G378" s="208"/>
    </row>
    <row r="379" spans="1:7" x14ac:dyDescent="0.2">
      <c r="B379" s="420" t="s">
        <v>343</v>
      </c>
      <c r="C379" s="420"/>
      <c r="D379" s="420"/>
      <c r="E379" s="422"/>
      <c r="F379" s="32"/>
      <c r="G379" s="252"/>
    </row>
    <row r="380" spans="1:7" x14ac:dyDescent="0.2">
      <c r="B380" s="420"/>
      <c r="C380" s="420"/>
      <c r="D380" s="420"/>
      <c r="E380" s="422"/>
      <c r="F380" s="32"/>
      <c r="G380" s="252"/>
    </row>
    <row r="381" spans="1:7" x14ac:dyDescent="0.2">
      <c r="B381" s="420"/>
      <c r="C381" s="420"/>
      <c r="D381" s="420"/>
      <c r="E381" s="422"/>
      <c r="F381" s="32"/>
      <c r="G381" s="252"/>
    </row>
    <row r="382" spans="1:7" x14ac:dyDescent="0.2">
      <c r="B382" s="420"/>
      <c r="C382" s="420"/>
      <c r="D382" s="420"/>
      <c r="E382" s="422"/>
      <c r="F382" s="32"/>
      <c r="G382" s="252"/>
    </row>
    <row r="383" spans="1:7" x14ac:dyDescent="0.2">
      <c r="B383" s="420"/>
      <c r="C383" s="420"/>
      <c r="D383" s="420"/>
      <c r="E383" s="422"/>
      <c r="F383" s="32"/>
      <c r="G383" s="252"/>
    </row>
    <row r="384" spans="1:7" x14ac:dyDescent="0.2">
      <c r="B384" s="420"/>
      <c r="C384" s="420"/>
      <c r="D384" s="420"/>
      <c r="E384" s="422"/>
      <c r="F384" s="32"/>
      <c r="G384" s="252"/>
    </row>
    <row r="385" spans="2:20" x14ac:dyDescent="0.2">
      <c r="B385" s="420"/>
      <c r="C385" s="420"/>
      <c r="D385" s="420"/>
      <c r="E385" s="422"/>
      <c r="F385" s="32"/>
      <c r="G385" s="252"/>
    </row>
    <row r="386" spans="2:20" ht="9.75" customHeight="1" x14ac:dyDescent="0.2">
      <c r="C386" s="268"/>
      <c r="E386" s="121"/>
      <c r="F386" s="32"/>
      <c r="G386" s="252"/>
    </row>
    <row r="387" spans="2:20" x14ac:dyDescent="0.2">
      <c r="C387" s="317" t="s">
        <v>35</v>
      </c>
      <c r="D387" s="241" t="s">
        <v>36</v>
      </c>
      <c r="E387" s="318" t="s">
        <v>37</v>
      </c>
      <c r="F387" s="38" t="s">
        <v>38</v>
      </c>
      <c r="G387" s="319" t="s">
        <v>33</v>
      </c>
    </row>
    <row r="388" spans="2:20" ht="6" customHeight="1" x14ac:dyDescent="0.2">
      <c r="C388" s="320"/>
      <c r="D388" s="205"/>
      <c r="E388" s="321"/>
      <c r="F388" s="39"/>
      <c r="G388" s="322"/>
    </row>
    <row r="389" spans="2:20" ht="6" customHeight="1" x14ac:dyDescent="0.2">
      <c r="C389" s="320"/>
      <c r="D389" s="205"/>
      <c r="E389" s="321"/>
      <c r="F389" s="39"/>
      <c r="G389" s="322"/>
    </row>
    <row r="390" spans="2:20" ht="32.25" customHeight="1" x14ac:dyDescent="0.2">
      <c r="B390" s="155" t="s">
        <v>181</v>
      </c>
      <c r="C390" s="159" t="s">
        <v>282</v>
      </c>
      <c r="D390" s="159"/>
      <c r="E390" s="271"/>
      <c r="F390" s="32"/>
      <c r="G390" s="252"/>
      <c r="H390" s="323"/>
      <c r="I390" s="323"/>
      <c r="J390" s="323"/>
      <c r="K390" s="323"/>
      <c r="L390" s="323"/>
      <c r="M390" s="323"/>
      <c r="N390" s="323"/>
      <c r="O390" s="323"/>
      <c r="P390" s="323"/>
      <c r="Q390" s="323"/>
      <c r="R390" s="323"/>
      <c r="S390" s="323"/>
      <c r="T390" s="323"/>
    </row>
    <row r="391" spans="2:20" x14ac:dyDescent="0.2">
      <c r="B391" s="159"/>
      <c r="C391" s="159" t="s">
        <v>564</v>
      </c>
      <c r="D391" s="155" t="s">
        <v>59</v>
      </c>
      <c r="E391" s="121">
        <f>2*10+7*10</f>
        <v>90</v>
      </c>
      <c r="F391" s="2">
        <v>0</v>
      </c>
      <c r="G391" s="157">
        <f>F391*E391</f>
        <v>0</v>
      </c>
      <c r="H391" s="323"/>
      <c r="I391" s="323"/>
      <c r="J391" s="324"/>
      <c r="K391" s="323"/>
      <c r="L391" s="323"/>
      <c r="M391" s="323"/>
      <c r="N391" s="323"/>
      <c r="O391" s="323"/>
      <c r="P391" s="323"/>
      <c r="Q391" s="323"/>
      <c r="R391" s="323"/>
      <c r="S391" s="323"/>
      <c r="T391" s="323"/>
    </row>
    <row r="392" spans="2:20" x14ac:dyDescent="0.2">
      <c r="B392" s="159"/>
      <c r="C392" s="159" t="s">
        <v>565</v>
      </c>
      <c r="D392" s="155" t="s">
        <v>59</v>
      </c>
      <c r="E392" s="121">
        <f>80+310</f>
        <v>390</v>
      </c>
      <c r="F392" s="2">
        <v>0</v>
      </c>
      <c r="G392" s="157">
        <f>F392*E392</f>
        <v>0</v>
      </c>
      <c r="H392" s="323"/>
      <c r="I392" s="323"/>
      <c r="J392" s="324"/>
      <c r="K392" s="323"/>
      <c r="L392" s="323"/>
      <c r="M392" s="323"/>
      <c r="N392" s="323"/>
      <c r="O392" s="323"/>
      <c r="P392" s="323"/>
      <c r="Q392" s="323"/>
      <c r="R392" s="323"/>
      <c r="S392" s="323"/>
      <c r="T392" s="323"/>
    </row>
    <row r="393" spans="2:20" x14ac:dyDescent="0.2">
      <c r="B393" s="159"/>
      <c r="C393" s="159"/>
      <c r="E393" s="121"/>
      <c r="F393" s="32"/>
      <c r="G393" s="157"/>
      <c r="H393" s="323"/>
      <c r="I393" s="323"/>
      <c r="J393" s="324"/>
      <c r="K393" s="323"/>
      <c r="L393" s="323"/>
      <c r="M393" s="323"/>
      <c r="N393" s="323"/>
      <c r="O393" s="323"/>
      <c r="P393" s="323"/>
      <c r="Q393" s="323"/>
      <c r="R393" s="323"/>
      <c r="S393" s="323"/>
      <c r="T393" s="323"/>
    </row>
    <row r="394" spans="2:20" ht="13.5" customHeight="1" x14ac:dyDescent="0.2">
      <c r="B394" s="280" t="s">
        <v>62</v>
      </c>
      <c r="C394" s="159" t="s">
        <v>237</v>
      </c>
      <c r="D394" s="159"/>
      <c r="E394" s="288"/>
      <c r="F394" s="32"/>
      <c r="G394" s="252"/>
    </row>
    <row r="395" spans="2:20" ht="13.5" customHeight="1" x14ac:dyDescent="0.2">
      <c r="B395" s="280"/>
      <c r="C395" s="159" t="s">
        <v>566</v>
      </c>
      <c r="D395" s="155" t="s">
        <v>42</v>
      </c>
      <c r="E395" s="288">
        <v>2</v>
      </c>
      <c r="F395" s="2">
        <v>0</v>
      </c>
      <c r="G395" s="157">
        <f>F395*E395</f>
        <v>0</v>
      </c>
    </row>
    <row r="396" spans="2:20" ht="13.5" customHeight="1" x14ac:dyDescent="0.2">
      <c r="B396" s="280"/>
      <c r="C396" s="159" t="s">
        <v>653</v>
      </c>
      <c r="D396" s="155" t="s">
        <v>42</v>
      </c>
      <c r="E396" s="288">
        <v>2</v>
      </c>
      <c r="F396" s="2">
        <v>0</v>
      </c>
      <c r="G396" s="157">
        <f>F396*E396</f>
        <v>0</v>
      </c>
    </row>
    <row r="397" spans="2:20" ht="13.5" customHeight="1" x14ac:dyDescent="0.2">
      <c r="B397" s="280"/>
      <c r="C397" s="159" t="s">
        <v>526</v>
      </c>
      <c r="D397" s="155" t="s">
        <v>42</v>
      </c>
      <c r="E397" s="288">
        <v>1</v>
      </c>
      <c r="F397" s="2">
        <v>0</v>
      </c>
      <c r="G397" s="157">
        <f>F397*E397</f>
        <v>0</v>
      </c>
    </row>
    <row r="398" spans="2:20" ht="13.5" customHeight="1" x14ac:dyDescent="0.2">
      <c r="B398" s="280"/>
      <c r="C398" s="159" t="s">
        <v>530</v>
      </c>
      <c r="D398" s="155" t="s">
        <v>42</v>
      </c>
      <c r="E398" s="288">
        <v>4</v>
      </c>
      <c r="F398" s="2">
        <v>0</v>
      </c>
      <c r="G398" s="157">
        <f>F398*E398</f>
        <v>0</v>
      </c>
    </row>
    <row r="399" spans="2:20" ht="12" customHeight="1" x14ac:dyDescent="0.2">
      <c r="C399" s="268" t="s">
        <v>403</v>
      </c>
      <c r="D399" s="155" t="s">
        <v>42</v>
      </c>
      <c r="E399" s="288">
        <v>4</v>
      </c>
      <c r="F399" s="2">
        <v>0</v>
      </c>
      <c r="G399" s="157">
        <f>F399*E399</f>
        <v>0</v>
      </c>
      <c r="I399" s="295"/>
    </row>
    <row r="400" spans="2:20" ht="6" customHeight="1" x14ac:dyDescent="0.2">
      <c r="C400" s="320"/>
      <c r="D400" s="205"/>
      <c r="E400" s="321"/>
      <c r="F400" s="39"/>
      <c r="G400" s="322"/>
    </row>
    <row r="401" spans="1:9" ht="38.25" x14ac:dyDescent="0.2">
      <c r="B401" s="434" t="s">
        <v>67</v>
      </c>
      <c r="C401" s="159" t="s">
        <v>68</v>
      </c>
      <c r="F401" s="32"/>
      <c r="G401" s="157"/>
    </row>
    <row r="402" spans="1:9" x14ac:dyDescent="0.2">
      <c r="C402" s="268" t="s">
        <v>480</v>
      </c>
      <c r="D402" s="155" t="s">
        <v>42</v>
      </c>
      <c r="E402" s="432">
        <v>10</v>
      </c>
      <c r="F402" s="2">
        <v>0</v>
      </c>
      <c r="G402" s="157">
        <f>F402*E402</f>
        <v>0</v>
      </c>
      <c r="I402" s="295"/>
    </row>
    <row r="403" spans="1:9" x14ac:dyDescent="0.2">
      <c r="C403" s="268" t="s">
        <v>485</v>
      </c>
      <c r="D403" s="155" t="s">
        <v>42</v>
      </c>
      <c r="E403" s="432">
        <v>4</v>
      </c>
      <c r="F403" s="2">
        <v>0</v>
      </c>
      <c r="G403" s="157">
        <f>F403*E403</f>
        <v>0</v>
      </c>
    </row>
    <row r="404" spans="1:9" x14ac:dyDescent="0.2">
      <c r="C404" s="268" t="s">
        <v>388</v>
      </c>
      <c r="D404" s="155" t="s">
        <v>42</v>
      </c>
      <c r="E404" s="432">
        <v>4</v>
      </c>
      <c r="F404" s="2">
        <v>0</v>
      </c>
      <c r="G404" s="157">
        <f>F404*E404</f>
        <v>0</v>
      </c>
    </row>
    <row r="405" spans="1:9" ht="6" customHeight="1" x14ac:dyDescent="0.2">
      <c r="C405" s="268"/>
      <c r="E405" s="433"/>
      <c r="F405" s="32"/>
      <c r="G405" s="157"/>
    </row>
    <row r="406" spans="1:9" ht="25.5" x14ac:dyDescent="0.2">
      <c r="B406" s="280" t="s">
        <v>567</v>
      </c>
      <c r="C406" s="159" t="s">
        <v>654</v>
      </c>
      <c r="D406" s="155" t="s">
        <v>42</v>
      </c>
      <c r="E406" s="432">
        <v>20</v>
      </c>
      <c r="F406" s="2">
        <v>0</v>
      </c>
      <c r="G406" s="157">
        <f>F406*E406</f>
        <v>0</v>
      </c>
    </row>
    <row r="407" spans="1:9" ht="6" customHeight="1" x14ac:dyDescent="0.2">
      <c r="C407" s="320"/>
      <c r="D407" s="205"/>
      <c r="E407" s="321"/>
      <c r="F407" s="39"/>
      <c r="G407" s="322"/>
    </row>
    <row r="408" spans="1:9" x14ac:dyDescent="0.2">
      <c r="B408" s="435" t="s">
        <v>75</v>
      </c>
      <c r="C408" s="239" t="s">
        <v>76</v>
      </c>
      <c r="D408" s="435">
        <v>20</v>
      </c>
      <c r="E408" s="121"/>
      <c r="G408" s="152">
        <f>SUM(G394:G405)*(D408/100)</f>
        <v>0</v>
      </c>
    </row>
    <row r="409" spans="1:9" ht="9" customHeight="1" x14ac:dyDescent="0.2">
      <c r="C409" s="268"/>
      <c r="E409" s="121"/>
      <c r="F409" s="32"/>
      <c r="G409" s="252"/>
    </row>
    <row r="410" spans="1:9" ht="13.5" thickBot="1" x14ac:dyDescent="0.25">
      <c r="B410" s="223" t="s">
        <v>55</v>
      </c>
      <c r="C410" s="315" t="s">
        <v>342</v>
      </c>
      <c r="D410" s="247" t="s">
        <v>77</v>
      </c>
      <c r="E410" s="316"/>
      <c r="F410" s="35"/>
      <c r="G410" s="248">
        <f>SUM(G388:G409)</f>
        <v>0</v>
      </c>
    </row>
    <row r="411" spans="1:9" ht="13.5" thickTop="1" x14ac:dyDescent="0.2">
      <c r="A411" s="204"/>
      <c r="B411" s="205"/>
      <c r="C411" s="235"/>
      <c r="D411" s="205"/>
      <c r="E411" s="309"/>
      <c r="F411" s="41"/>
      <c r="G411" s="208"/>
    </row>
    <row r="412" spans="1:9" s="200" customFormat="1" ht="17.25" thickBot="1" x14ac:dyDescent="0.3">
      <c r="A412" s="209"/>
      <c r="B412" s="210" t="s">
        <v>655</v>
      </c>
      <c r="C412" s="211" t="s">
        <v>297</v>
      </c>
      <c r="D412" s="210"/>
      <c r="E412" s="326"/>
      <c r="F412" s="33"/>
      <c r="G412" s="213">
        <f>G410+G374+G359</f>
        <v>0</v>
      </c>
    </row>
    <row r="413" spans="1:9" ht="13.5" thickTop="1" x14ac:dyDescent="0.2">
      <c r="A413" s="204"/>
      <c r="B413" s="205"/>
      <c r="C413" s="235"/>
      <c r="D413" s="205"/>
    </row>
    <row r="414" spans="1:9" x14ac:dyDescent="0.2">
      <c r="A414" s="204"/>
      <c r="B414" s="205"/>
      <c r="C414" s="235"/>
      <c r="D414" s="205"/>
    </row>
    <row r="415" spans="1:9" x14ac:dyDescent="0.2">
      <c r="A415" s="204"/>
      <c r="B415" s="205"/>
      <c r="C415" s="235"/>
      <c r="D415" s="205"/>
    </row>
    <row r="416" spans="1:9" x14ac:dyDescent="0.2">
      <c r="A416" s="204"/>
      <c r="B416" s="205"/>
      <c r="C416" s="235"/>
      <c r="D416" s="205"/>
    </row>
    <row r="417" spans="1:4" x14ac:dyDescent="0.2">
      <c r="A417" s="204"/>
      <c r="B417" s="205"/>
      <c r="C417" s="235"/>
      <c r="D417" s="205"/>
    </row>
    <row r="418" spans="1:4" x14ac:dyDescent="0.2">
      <c r="A418" s="204"/>
      <c r="B418" s="205"/>
      <c r="C418" s="235"/>
      <c r="D418" s="205"/>
    </row>
    <row r="419" spans="1:4" ht="3.75" customHeight="1" x14ac:dyDescent="0.2"/>
    <row r="421" spans="1:4" ht="4.5" customHeight="1" x14ac:dyDescent="0.2"/>
    <row r="422" spans="1:4" ht="27.75" customHeight="1" x14ac:dyDescent="0.2"/>
    <row r="423" spans="1:4" ht="5.25" customHeight="1" x14ac:dyDescent="0.2"/>
    <row r="425" spans="1:4" ht="6" customHeight="1" x14ac:dyDescent="0.2"/>
    <row r="426" spans="1:4" ht="18" customHeight="1" x14ac:dyDescent="0.2"/>
    <row r="427" spans="1:4" ht="8.25" customHeight="1" x14ac:dyDescent="0.2"/>
    <row r="429" spans="1:4" ht="9.75" customHeight="1" x14ac:dyDescent="0.2"/>
    <row r="436" spans="1:9" s="200" customFormat="1" ht="16.5" x14ac:dyDescent="0.25">
      <c r="A436" s="201"/>
      <c r="B436" s="155"/>
      <c r="C436" s="239"/>
      <c r="D436" s="155"/>
      <c r="E436" s="202"/>
      <c r="F436" s="2"/>
      <c r="G436" s="152"/>
      <c r="H436" s="203"/>
      <c r="I436" s="203"/>
    </row>
    <row r="437" spans="1:9" ht="6" customHeight="1" x14ac:dyDescent="0.2"/>
    <row r="438" spans="1:9" ht="15" customHeight="1" x14ac:dyDescent="0.2"/>
    <row r="442" spans="1:9" s="220" customFormat="1" ht="16.5" x14ac:dyDescent="0.25">
      <c r="A442" s="201"/>
      <c r="B442" s="155"/>
      <c r="C442" s="239"/>
      <c r="D442" s="155"/>
      <c r="E442" s="202"/>
      <c r="F442" s="2"/>
      <c r="G442" s="152"/>
      <c r="H442" s="203"/>
      <c r="I442" s="203"/>
    </row>
    <row r="447" spans="1:9" ht="8.25" customHeight="1" x14ac:dyDescent="0.2"/>
    <row r="449" spans="2:9" ht="7.5" customHeight="1" x14ac:dyDescent="0.2"/>
    <row r="451" spans="2:9" ht="7.5" customHeight="1" x14ac:dyDescent="0.2"/>
    <row r="454" spans="2:9" ht="8.25" customHeight="1" x14ac:dyDescent="0.2"/>
    <row r="457" spans="2:9" ht="6.75" customHeight="1" x14ac:dyDescent="0.2"/>
    <row r="459" spans="2:9" s="201" customFormat="1" x14ac:dyDescent="0.2">
      <c r="B459" s="155"/>
      <c r="C459" s="239"/>
      <c r="D459" s="155"/>
      <c r="E459" s="202"/>
      <c r="F459" s="2"/>
      <c r="G459" s="152"/>
      <c r="H459" s="203"/>
      <c r="I459" s="203"/>
    </row>
    <row r="460" spans="2:9" ht="8.25" customHeight="1" x14ac:dyDescent="0.2"/>
    <row r="461" spans="2:9" ht="68.25" customHeight="1" x14ac:dyDescent="0.2"/>
    <row r="462" spans="2:9" ht="9.9499999999999993" customHeight="1" x14ac:dyDescent="0.2"/>
    <row r="463" spans="2:9" ht="56.25" customHeight="1" x14ac:dyDescent="0.2"/>
    <row r="464" spans="2:9" ht="9.9499999999999993" customHeight="1" x14ac:dyDescent="0.2"/>
    <row r="465" spans="1:9" ht="34.5" customHeight="1" x14ac:dyDescent="0.2"/>
    <row r="466" spans="1:9" ht="9.9499999999999993" customHeight="1" x14ac:dyDescent="0.2"/>
    <row r="468" spans="1:9" ht="6" customHeight="1" x14ac:dyDescent="0.2"/>
    <row r="471" spans="1:9" ht="15" customHeight="1" x14ac:dyDescent="0.2"/>
    <row r="472" spans="1:9" s="200" customFormat="1" ht="16.5" customHeight="1" x14ac:dyDescent="0.25">
      <c r="A472" s="201"/>
      <c r="B472" s="155"/>
      <c r="C472" s="239"/>
      <c r="D472" s="155"/>
      <c r="E472" s="202"/>
      <c r="F472" s="2"/>
      <c r="G472" s="152"/>
      <c r="H472" s="203"/>
      <c r="I472" s="203"/>
    </row>
    <row r="473" spans="1:9" ht="3" customHeight="1" x14ac:dyDescent="0.2"/>
    <row r="474" spans="1:9" ht="15" customHeight="1" x14ac:dyDescent="0.2"/>
    <row r="475" spans="1:9" ht="15" customHeight="1" x14ac:dyDescent="0.2"/>
    <row r="476" spans="1:9" ht="15" customHeight="1" x14ac:dyDescent="0.2"/>
    <row r="477" spans="1:9" ht="15" customHeight="1" x14ac:dyDescent="0.2"/>
    <row r="478" spans="1:9" ht="15" customHeight="1" x14ac:dyDescent="0.2"/>
    <row r="479" spans="1:9" ht="15" customHeight="1" x14ac:dyDescent="0.2"/>
    <row r="480" spans="1:9" ht="15" customHeight="1" x14ac:dyDescent="0.2"/>
    <row r="481" spans="1:9" ht="15" customHeight="1" x14ac:dyDescent="0.2"/>
    <row r="482" spans="1:9" ht="15" customHeight="1" x14ac:dyDescent="0.2"/>
    <row r="483" spans="1:9" ht="15" customHeight="1" x14ac:dyDescent="0.2"/>
    <row r="484" spans="1:9" ht="15" customHeight="1" x14ac:dyDescent="0.2"/>
    <row r="485" spans="1:9" ht="15" customHeight="1" x14ac:dyDescent="0.2"/>
    <row r="486" spans="1:9" ht="15" customHeight="1" x14ac:dyDescent="0.2"/>
    <row r="487" spans="1:9" ht="15" customHeight="1" x14ac:dyDescent="0.2"/>
    <row r="488" spans="1:9" ht="15" customHeight="1" x14ac:dyDescent="0.2"/>
    <row r="489" spans="1:9" ht="15" customHeight="1" x14ac:dyDescent="0.2"/>
    <row r="491" spans="1:9" s="330" customFormat="1" x14ac:dyDescent="0.2">
      <c r="A491" s="201"/>
      <c r="B491" s="155"/>
      <c r="C491" s="239"/>
      <c r="D491" s="155"/>
      <c r="E491" s="202"/>
      <c r="F491" s="2"/>
      <c r="G491" s="152"/>
      <c r="H491" s="203"/>
      <c r="I491" s="203"/>
    </row>
    <row r="492" spans="1:9" s="273" customFormat="1" ht="13.5" thickBot="1" x14ac:dyDescent="0.25">
      <c r="A492" s="201"/>
      <c r="B492" s="155"/>
      <c r="C492" s="239"/>
      <c r="D492" s="155"/>
      <c r="E492" s="202"/>
      <c r="F492" s="2"/>
      <c r="G492" s="152"/>
      <c r="H492" s="203"/>
      <c r="I492" s="203"/>
    </row>
    <row r="493" spans="1:9" ht="10.5" customHeight="1" thickTop="1" x14ac:dyDescent="0.2"/>
    <row r="494" spans="1:9" s="279" customFormat="1" ht="15" customHeight="1" x14ac:dyDescent="0.2">
      <c r="A494" s="201"/>
      <c r="B494" s="155"/>
      <c r="C494" s="239"/>
      <c r="D494" s="155"/>
      <c r="E494" s="202"/>
      <c r="F494" s="2"/>
      <c r="G494" s="152"/>
      <c r="H494" s="203"/>
      <c r="I494" s="203"/>
    </row>
    <row r="495" spans="1:9" ht="9.9499999999999993" customHeight="1" x14ac:dyDescent="0.2"/>
    <row r="496" spans="1:9" s="201" customFormat="1" ht="15" customHeight="1" x14ac:dyDescent="0.2">
      <c r="B496" s="155"/>
      <c r="C496" s="239"/>
      <c r="D496" s="155"/>
      <c r="E496" s="202"/>
      <c r="F496" s="2"/>
      <c r="G496" s="152"/>
      <c r="H496" s="203"/>
      <c r="I496" s="203"/>
    </row>
    <row r="503" spans="2:9" s="201" customFormat="1" x14ac:dyDescent="0.2">
      <c r="B503" s="155"/>
      <c r="C503" s="239"/>
      <c r="D503" s="155"/>
      <c r="E503" s="202"/>
      <c r="F503" s="2"/>
      <c r="G503" s="152"/>
      <c r="H503" s="203"/>
      <c r="I503" s="203"/>
    </row>
    <row r="504" spans="2:9" s="201" customFormat="1" ht="8.25" customHeight="1" x14ac:dyDescent="0.2">
      <c r="B504" s="155"/>
      <c r="C504" s="239"/>
      <c r="D504" s="155"/>
      <c r="E504" s="202"/>
      <c r="F504" s="2"/>
      <c r="G504" s="152"/>
      <c r="H504" s="203"/>
      <c r="I504" s="203"/>
    </row>
    <row r="505" spans="2:9" s="201" customFormat="1" x14ac:dyDescent="0.2">
      <c r="B505" s="155"/>
      <c r="C505" s="239"/>
      <c r="D505" s="155"/>
      <c r="E505" s="202"/>
      <c r="F505" s="2"/>
      <c r="G505" s="152"/>
      <c r="H505" s="203"/>
      <c r="I505" s="203"/>
    </row>
    <row r="506" spans="2:9" s="201" customFormat="1" x14ac:dyDescent="0.2">
      <c r="B506" s="155"/>
      <c r="C506" s="239"/>
      <c r="D506" s="155"/>
      <c r="E506" s="202"/>
      <c r="F506" s="2"/>
      <c r="G506" s="152"/>
      <c r="H506" s="203"/>
      <c r="I506" s="203"/>
    </row>
    <row r="507" spans="2:9" s="201" customFormat="1" x14ac:dyDescent="0.2">
      <c r="B507" s="155"/>
      <c r="C507" s="239"/>
      <c r="D507" s="155"/>
      <c r="E507" s="202"/>
      <c r="F507" s="2"/>
      <c r="G507" s="152"/>
      <c r="H507" s="203"/>
      <c r="I507" s="203"/>
    </row>
    <row r="508" spans="2:9" s="201" customFormat="1" x14ac:dyDescent="0.2">
      <c r="B508" s="155"/>
      <c r="C508" s="239"/>
      <c r="D508" s="155"/>
      <c r="E508" s="202"/>
      <c r="F508" s="2"/>
      <c r="G508" s="152"/>
      <c r="H508" s="203"/>
      <c r="I508" s="203"/>
    </row>
    <row r="509" spans="2:9" s="201" customFormat="1" x14ac:dyDescent="0.2">
      <c r="B509" s="155"/>
      <c r="C509" s="239"/>
      <c r="D509" s="155"/>
      <c r="E509" s="202"/>
      <c r="F509" s="2"/>
      <c r="G509" s="152"/>
      <c r="H509" s="203"/>
      <c r="I509" s="203"/>
    </row>
    <row r="510" spans="2:9" s="201" customFormat="1" ht="7.5" customHeight="1" x14ac:dyDescent="0.2">
      <c r="B510" s="155"/>
      <c r="C510" s="239"/>
      <c r="D510" s="155"/>
      <c r="E510" s="202"/>
      <c r="F510" s="2"/>
      <c r="G510" s="152"/>
      <c r="H510" s="203"/>
      <c r="I510" s="203"/>
    </row>
    <row r="512" spans="2:9" ht="7.5" customHeight="1" x14ac:dyDescent="0.2"/>
    <row r="513" spans="1:9" ht="55.5" customHeight="1" x14ac:dyDescent="0.2"/>
    <row r="514" spans="1:9" ht="6.75" customHeight="1" x14ac:dyDescent="0.2"/>
    <row r="516" spans="1:9" ht="8.25" customHeight="1" x14ac:dyDescent="0.2"/>
    <row r="517" spans="1:9" s="246" customFormat="1" ht="13.5" thickBot="1" x14ac:dyDescent="0.25">
      <c r="A517" s="201"/>
      <c r="B517" s="155"/>
      <c r="C517" s="239"/>
      <c r="D517" s="155"/>
      <c r="E517" s="202"/>
      <c r="F517" s="2"/>
      <c r="G517" s="152"/>
      <c r="H517" s="203"/>
      <c r="I517" s="203"/>
    </row>
    <row r="518" spans="1:9" s="204" customFormat="1" ht="13.5" thickTop="1" x14ac:dyDescent="0.2">
      <c r="A518" s="201"/>
      <c r="B518" s="155"/>
      <c r="C518" s="239"/>
      <c r="D518" s="155"/>
      <c r="E518" s="202"/>
      <c r="F518" s="2"/>
      <c r="G518" s="152"/>
      <c r="H518" s="203"/>
      <c r="I518" s="203"/>
    </row>
    <row r="519" spans="1:9" s="307" customFormat="1" ht="15" x14ac:dyDescent="0.2">
      <c r="A519" s="201"/>
      <c r="B519" s="155"/>
      <c r="C519" s="239"/>
      <c r="D519" s="155"/>
      <c r="E519" s="202"/>
      <c r="F519" s="2"/>
      <c r="G519" s="152"/>
      <c r="H519" s="203"/>
      <c r="I519" s="203"/>
    </row>
    <row r="520" spans="1:9" s="307" customFormat="1" ht="21" customHeight="1" x14ac:dyDescent="0.2">
      <c r="A520" s="201"/>
      <c r="B520" s="155"/>
      <c r="C520" s="239"/>
      <c r="D520" s="155"/>
      <c r="E520" s="202"/>
      <c r="F520" s="2"/>
      <c r="G520" s="152"/>
      <c r="H520" s="203"/>
      <c r="I520" s="203"/>
    </row>
  </sheetData>
  <mergeCells count="6">
    <mergeCell ref="B379:E385"/>
    <mergeCell ref="B3:C3"/>
    <mergeCell ref="B27:E27"/>
    <mergeCell ref="B30:E41"/>
    <mergeCell ref="B147:E149"/>
    <mergeCell ref="B216:E231"/>
  </mergeCells>
  <conditionalFormatting sqref="F335 F331 F333 F247 F208 F53 F192 F194 F196 F198 F200 F202 F204 F174 F170 F157 F159 F138 F135 F178 F206 F122 F127 F129 F78 F76 F101 F94 F97 F99 F92 F103 F49 F51 F47 F337 F339 F165:F166 F107:F109 F117:F120 F58:F59">
    <cfRule type="expression" dxfId="134" priority="283">
      <formula>F47=""</formula>
    </cfRule>
  </conditionalFormatting>
  <conditionalFormatting sqref="F246">
    <cfRule type="expression" dxfId="133" priority="281">
      <formula>F246=""</formula>
    </cfRule>
  </conditionalFormatting>
  <conditionalFormatting sqref="F366">
    <cfRule type="expression" dxfId="132" priority="205">
      <formula>F366=""</formula>
    </cfRule>
  </conditionalFormatting>
  <conditionalFormatting sqref="F404">
    <cfRule type="expression" dxfId="131" priority="208">
      <formula>F404=""</formula>
    </cfRule>
  </conditionalFormatting>
  <conditionalFormatting sqref="F321">
    <cfRule type="expression" dxfId="130" priority="278">
      <formula>F321=""</formula>
    </cfRule>
  </conditionalFormatting>
  <conditionalFormatting sqref="F114">
    <cfRule type="expression" dxfId="129" priority="275">
      <formula>F114=""</formula>
    </cfRule>
  </conditionalFormatting>
  <conditionalFormatting sqref="F186">
    <cfRule type="expression" dxfId="128" priority="276">
      <formula>F186=""</formula>
    </cfRule>
  </conditionalFormatting>
  <conditionalFormatting sqref="F72">
    <cfRule type="expression" dxfId="127" priority="274">
      <formula>F72=""</formula>
    </cfRule>
  </conditionalFormatting>
  <conditionalFormatting sqref="F111">
    <cfRule type="expression" dxfId="126" priority="273">
      <formula>F111=""</formula>
    </cfRule>
  </conditionalFormatting>
  <conditionalFormatting sqref="F399">
    <cfRule type="expression" dxfId="125" priority="207">
      <formula>F399=""</formula>
    </cfRule>
  </conditionalFormatting>
  <conditionalFormatting sqref="F329">
    <cfRule type="expression" dxfId="124" priority="227">
      <formula>F329=""</formula>
    </cfRule>
  </conditionalFormatting>
  <conditionalFormatting sqref="F106">
    <cfRule type="expression" dxfId="123" priority="269">
      <formula>F106=""</formula>
    </cfRule>
  </conditionalFormatting>
  <conditionalFormatting sqref="F124">
    <cfRule type="expression" dxfId="122" priority="268">
      <formula>F124=""</formula>
    </cfRule>
  </conditionalFormatting>
  <conditionalFormatting sqref="F182">
    <cfRule type="expression" dxfId="121" priority="229">
      <formula>F182=""</formula>
    </cfRule>
  </conditionalFormatting>
  <conditionalFormatting sqref="F171">
    <cfRule type="expression" dxfId="120" priority="221">
      <formula>F171=""</formula>
    </cfRule>
  </conditionalFormatting>
  <conditionalFormatting sqref="F162">
    <cfRule type="expression" dxfId="119" priority="265">
      <formula>F162=""</formula>
    </cfRule>
  </conditionalFormatting>
  <conditionalFormatting sqref="F64">
    <cfRule type="expression" dxfId="118" priority="201">
      <formula>F64=""</formula>
    </cfRule>
  </conditionalFormatting>
  <conditionalFormatting sqref="F74">
    <cfRule type="expression" dxfId="117" priority="263">
      <formula>F74=""</formula>
    </cfRule>
  </conditionalFormatting>
  <conditionalFormatting sqref="F353 F355">
    <cfRule type="expression" dxfId="116" priority="262">
      <formula>F353=""</formula>
    </cfRule>
  </conditionalFormatting>
  <conditionalFormatting sqref="F370 F363">
    <cfRule type="expression" dxfId="115" priority="261">
      <formula>F363=""</formula>
    </cfRule>
  </conditionalFormatting>
  <conditionalFormatting sqref="F368">
    <cfRule type="expression" dxfId="114" priority="260">
      <formula>F368=""</formula>
    </cfRule>
  </conditionalFormatting>
  <conditionalFormatting sqref="F368">
    <cfRule type="expression" dxfId="113" priority="259">
      <formula>F368=""</formula>
    </cfRule>
  </conditionalFormatting>
  <conditionalFormatting sqref="F242">
    <cfRule type="expression" dxfId="112" priority="258">
      <formula>F242=""</formula>
    </cfRule>
  </conditionalFormatting>
  <conditionalFormatting sqref="F241">
    <cfRule type="expression" dxfId="111" priority="257">
      <formula>F241=""</formula>
    </cfRule>
  </conditionalFormatting>
  <conditionalFormatting sqref="F328">
    <cfRule type="expression" dxfId="110" priority="225">
      <formula>F328=""</formula>
    </cfRule>
  </conditionalFormatting>
  <conditionalFormatting sqref="F317">
    <cfRule type="expression" dxfId="109" priority="223">
      <formula>F317=""</formula>
    </cfRule>
  </conditionalFormatting>
  <conditionalFormatting sqref="F167">
    <cfRule type="expression" dxfId="108" priority="222">
      <formula>F167=""</formula>
    </cfRule>
  </conditionalFormatting>
  <conditionalFormatting sqref="F62">
    <cfRule type="expression" dxfId="107" priority="215">
      <formula>F62=""</formula>
    </cfRule>
  </conditionalFormatting>
  <conditionalFormatting sqref="F65:F66">
    <cfRule type="expression" dxfId="106" priority="212">
      <formula>F65=""</formula>
    </cfRule>
  </conditionalFormatting>
  <conditionalFormatting sqref="F175">
    <cfRule type="expression" dxfId="105" priority="220">
      <formula>F175=""</formula>
    </cfRule>
  </conditionalFormatting>
  <conditionalFormatting sqref="F63">
    <cfRule type="expression" dxfId="104" priority="213">
      <formula>F63=""</formula>
    </cfRule>
  </conditionalFormatting>
  <conditionalFormatting sqref="F402">
    <cfRule type="expression" dxfId="103" priority="203">
      <formula>F402=""</formula>
    </cfRule>
  </conditionalFormatting>
  <conditionalFormatting sqref="F366">
    <cfRule type="expression" dxfId="102" priority="206">
      <formula>F366=""</formula>
    </cfRule>
  </conditionalFormatting>
  <conditionalFormatting sqref="F66">
    <cfRule type="expression" dxfId="101" priority="200">
      <formula>F66=""</formula>
    </cfRule>
  </conditionalFormatting>
  <conditionalFormatting sqref="F184">
    <cfRule type="expression" dxfId="100" priority="224">
      <formula>F184=""</formula>
    </cfRule>
  </conditionalFormatting>
  <conditionalFormatting sqref="F190">
    <cfRule type="expression" dxfId="99" priority="226">
      <formula>F190=""</formula>
    </cfRule>
  </conditionalFormatting>
  <conditionalFormatting sqref="F60">
    <cfRule type="expression" dxfId="98" priority="216">
      <formula>F60=""</formula>
    </cfRule>
  </conditionalFormatting>
  <conditionalFormatting sqref="F325">
    <cfRule type="expression" dxfId="97" priority="171">
      <formula>F325=""</formula>
    </cfRule>
  </conditionalFormatting>
  <conditionalFormatting sqref="F69">
    <cfRule type="expression" dxfId="96" priority="196">
      <formula>F69=""</formula>
    </cfRule>
  </conditionalFormatting>
  <conditionalFormatting sqref="F188">
    <cfRule type="expression" dxfId="95" priority="150">
      <formula>F188=""</formula>
    </cfRule>
  </conditionalFormatting>
  <conditionalFormatting sqref="F179">
    <cfRule type="expression" dxfId="94" priority="147">
      <formula>F179=""</formula>
    </cfRule>
  </conditionalFormatting>
  <conditionalFormatting sqref="F281">
    <cfRule type="expression" dxfId="93" priority="95">
      <formula>F281=""</formula>
    </cfRule>
  </conditionalFormatting>
  <conditionalFormatting sqref="F285">
    <cfRule type="expression" dxfId="92" priority="84">
      <formula>F285=""</formula>
    </cfRule>
  </conditionalFormatting>
  <conditionalFormatting sqref="F282">
    <cfRule type="expression" dxfId="91" priority="93">
      <formula>F282=""</formula>
    </cfRule>
  </conditionalFormatting>
  <conditionalFormatting sqref="F289">
    <cfRule type="expression" dxfId="90" priority="92">
      <formula>F289=""</formula>
    </cfRule>
  </conditionalFormatting>
  <conditionalFormatting sqref="F286">
    <cfRule type="expression" dxfId="89" priority="89">
      <formula>F286=""</formula>
    </cfRule>
  </conditionalFormatting>
  <conditionalFormatting sqref="F257">
    <cfRule type="expression" dxfId="88" priority="64">
      <formula>F257=""</formula>
    </cfRule>
  </conditionalFormatting>
  <conditionalFormatting sqref="F284">
    <cfRule type="expression" dxfId="87" priority="91">
      <formula>F284=""</formula>
    </cfRule>
  </conditionalFormatting>
  <conditionalFormatting sqref="F298">
    <cfRule type="expression" dxfId="86" priority="80">
      <formula>F298=""</formula>
    </cfRule>
  </conditionalFormatting>
  <conditionalFormatting sqref="F292">
    <cfRule type="expression" dxfId="85" priority="86">
      <formula>F292=""</formula>
    </cfRule>
  </conditionalFormatting>
  <conditionalFormatting sqref="F291">
    <cfRule type="expression" dxfId="84" priority="85">
      <formula>F291=""</formula>
    </cfRule>
  </conditionalFormatting>
  <conditionalFormatting sqref="F251">
    <cfRule type="expression" dxfId="83" priority="59">
      <formula>F251=""</formula>
    </cfRule>
  </conditionalFormatting>
  <conditionalFormatting sqref="F290">
    <cfRule type="expression" dxfId="82" priority="87">
      <formula>F290=""</formula>
    </cfRule>
  </conditionalFormatting>
  <conditionalFormatting sqref="F295">
    <cfRule type="expression" dxfId="81" priority="82">
      <formula>F295=""</formula>
    </cfRule>
  </conditionalFormatting>
  <conditionalFormatting sqref="F297">
    <cfRule type="expression" dxfId="80" priority="83">
      <formula>F297=""</formula>
    </cfRule>
  </conditionalFormatting>
  <conditionalFormatting sqref="F261">
    <cfRule type="expression" dxfId="79" priority="66">
      <formula>F261=""</formula>
    </cfRule>
  </conditionalFormatting>
  <conditionalFormatting sqref="F254:F256">
    <cfRule type="expression" dxfId="78" priority="55">
      <formula>F254=""</formula>
    </cfRule>
  </conditionalFormatting>
  <conditionalFormatting sqref="F260">
    <cfRule type="expression" dxfId="77" priority="52">
      <formula>F260=""</formula>
    </cfRule>
  </conditionalFormatting>
  <conditionalFormatting sqref="F254:F256">
    <cfRule type="expression" dxfId="76" priority="56">
      <formula>F254=""</formula>
    </cfRule>
  </conditionalFormatting>
  <conditionalFormatting sqref="F299">
    <cfRule type="expression" dxfId="75" priority="81">
      <formula>F299=""</formula>
    </cfRule>
  </conditionalFormatting>
  <conditionalFormatting sqref="F296">
    <cfRule type="expression" dxfId="74" priority="79">
      <formula>F296=""</formula>
    </cfRule>
  </conditionalFormatting>
  <conditionalFormatting sqref="F303">
    <cfRule type="expression" dxfId="73" priority="76">
      <formula>F303=""</formula>
    </cfRule>
  </conditionalFormatting>
  <conditionalFormatting sqref="F307">
    <cfRule type="expression" dxfId="72" priority="75">
      <formula>F307=""</formula>
    </cfRule>
  </conditionalFormatting>
  <conditionalFormatting sqref="F259">
    <cfRule type="expression" dxfId="71" priority="39">
      <formula>F259=""</formula>
    </cfRule>
  </conditionalFormatting>
  <conditionalFormatting sqref="F271">
    <cfRule type="expression" dxfId="70" priority="38">
      <formula>F271=""</formula>
    </cfRule>
  </conditionalFormatting>
  <conditionalFormatting sqref="F258">
    <cfRule type="expression" dxfId="69" priority="37">
      <formula>F258=""</formula>
    </cfRule>
  </conditionalFormatting>
  <conditionalFormatting sqref="F250">
    <cfRule type="expression" dxfId="68" priority="44">
      <formula>F250=""</formula>
    </cfRule>
  </conditionalFormatting>
  <conditionalFormatting sqref="F272">
    <cfRule type="expression" dxfId="67" priority="43">
      <formula>F272=""</formula>
    </cfRule>
  </conditionalFormatting>
  <conditionalFormatting sqref="F308">
    <cfRule type="expression" dxfId="66" priority="74">
      <formula>F308=""</formula>
    </cfRule>
  </conditionalFormatting>
  <conditionalFormatting sqref="F313">
    <cfRule type="expression" dxfId="65" priority="73">
      <formula>F313=""</formula>
    </cfRule>
  </conditionalFormatting>
  <conditionalFormatting sqref="F309">
    <cfRule type="expression" dxfId="64" priority="72">
      <formula>F309=""</formula>
    </cfRule>
  </conditionalFormatting>
  <conditionalFormatting sqref="F305">
    <cfRule type="expression" dxfId="63" priority="71">
      <formula>F305=""</formula>
    </cfRule>
  </conditionalFormatting>
  <conditionalFormatting sqref="F304:F305">
    <cfRule type="expression" dxfId="62" priority="70">
      <formula>F304=""</formula>
    </cfRule>
  </conditionalFormatting>
  <conditionalFormatting sqref="F273">
    <cfRule type="expression" dxfId="61" priority="32">
      <formula>F273=""</formula>
    </cfRule>
  </conditionalFormatting>
  <conditionalFormatting sqref="F277">
    <cfRule type="expression" dxfId="60" priority="31">
      <formula>F277=""</formula>
    </cfRule>
  </conditionalFormatting>
  <conditionalFormatting sqref="F288">
    <cfRule type="expression" dxfId="59" priority="30">
      <formula>F288=""</formula>
    </cfRule>
  </conditionalFormatting>
  <conditionalFormatting sqref="F252">
    <cfRule type="expression" dxfId="58" priority="69">
      <formula>F252=""</formula>
    </cfRule>
  </conditionalFormatting>
  <conditionalFormatting sqref="F274">
    <cfRule type="expression" dxfId="57" priority="53">
      <formula>F274=""</formula>
    </cfRule>
  </conditionalFormatting>
  <conditionalFormatting sqref="F252">
    <cfRule type="expression" dxfId="56" priority="61">
      <formula>F252=""</formula>
    </cfRule>
  </conditionalFormatting>
  <conditionalFormatting sqref="F262">
    <cfRule type="expression" dxfId="55" priority="46">
      <formula>F262=""</formula>
    </cfRule>
  </conditionalFormatting>
  <conditionalFormatting sqref="F253">
    <cfRule type="expression" dxfId="54" priority="35">
      <formula>F253=""</formula>
    </cfRule>
  </conditionalFormatting>
  <conditionalFormatting sqref="F253">
    <cfRule type="expression" dxfId="53" priority="36">
      <formula>F253=""</formula>
    </cfRule>
  </conditionalFormatting>
  <conditionalFormatting sqref="F283">
    <cfRule type="expression" dxfId="52" priority="34">
      <formula>F283=""</formula>
    </cfRule>
  </conditionalFormatting>
  <conditionalFormatting sqref="F287">
    <cfRule type="expression" dxfId="51" priority="33">
      <formula>F287=""</formula>
    </cfRule>
  </conditionalFormatting>
  <conditionalFormatting sqref="F263">
    <cfRule type="expression" dxfId="50" priority="29">
      <formula>F263=""</formula>
    </cfRule>
  </conditionalFormatting>
  <conditionalFormatting sqref="F268">
    <cfRule type="expression" dxfId="49" priority="28">
      <formula>F268=""</formula>
    </cfRule>
  </conditionalFormatting>
  <conditionalFormatting sqref="F270">
    <cfRule type="expression" dxfId="48" priority="26">
      <formula>F270=""</formula>
    </cfRule>
  </conditionalFormatting>
  <conditionalFormatting sqref="F269">
    <cfRule type="expression" dxfId="47" priority="27">
      <formula>F269=""</formula>
    </cfRule>
  </conditionalFormatting>
  <conditionalFormatting sqref="F265">
    <cfRule type="expression" dxfId="46" priority="25">
      <formula>F265=""</formula>
    </cfRule>
  </conditionalFormatting>
  <conditionalFormatting sqref="F267">
    <cfRule type="expression" dxfId="45" priority="24">
      <formula>F267=""</formula>
    </cfRule>
  </conditionalFormatting>
  <conditionalFormatting sqref="F264">
    <cfRule type="expression" dxfId="44" priority="23">
      <formula>F264=""</formula>
    </cfRule>
  </conditionalFormatting>
  <conditionalFormatting sqref="F266">
    <cfRule type="expression" dxfId="43" priority="22">
      <formula>F266=""</formula>
    </cfRule>
  </conditionalFormatting>
  <conditionalFormatting sqref="F275">
    <cfRule type="expression" dxfId="42" priority="21">
      <formula>F275=""</formula>
    </cfRule>
  </conditionalFormatting>
  <conditionalFormatting sqref="F276">
    <cfRule type="expression" dxfId="41" priority="20">
      <formula>F276=""</formula>
    </cfRule>
  </conditionalFormatting>
  <conditionalFormatting sqref="F61">
    <cfRule type="expression" dxfId="40" priority="19">
      <formula>F61=""</formula>
    </cfRule>
  </conditionalFormatting>
  <conditionalFormatting sqref="F70">
    <cfRule type="expression" dxfId="39" priority="18">
      <formula>F70=""</formula>
    </cfRule>
  </conditionalFormatting>
  <conditionalFormatting sqref="F55">
    <cfRule type="expression" dxfId="38" priority="17">
      <formula>F55=""</formula>
    </cfRule>
  </conditionalFormatting>
  <conditionalFormatting sqref="F131">
    <cfRule type="expression" dxfId="37" priority="15">
      <formula>F131=""</formula>
    </cfRule>
  </conditionalFormatting>
  <conditionalFormatting sqref="F133">
    <cfRule type="expression" dxfId="36" priority="14">
      <formula>F133=""</formula>
    </cfRule>
  </conditionalFormatting>
  <conditionalFormatting sqref="F367">
    <cfRule type="expression" dxfId="35" priority="13">
      <formula>F367=""</formula>
    </cfRule>
  </conditionalFormatting>
  <conditionalFormatting sqref="F367">
    <cfRule type="expression" dxfId="34" priority="12">
      <formula>F367=""</formula>
    </cfRule>
  </conditionalFormatting>
  <conditionalFormatting sqref="F403">
    <cfRule type="expression" dxfId="33" priority="11">
      <formula>F403=""</formula>
    </cfRule>
  </conditionalFormatting>
  <conditionalFormatting sqref="F392">
    <cfRule type="expression" dxfId="32" priority="9">
      <formula>F392=""</formula>
    </cfRule>
  </conditionalFormatting>
  <conditionalFormatting sqref="F391">
    <cfRule type="expression" dxfId="31" priority="8">
      <formula>F391=""</formula>
    </cfRule>
  </conditionalFormatting>
  <conditionalFormatting sqref="F395">
    <cfRule type="expression" dxfId="30" priority="7">
      <formula>F395=""</formula>
    </cfRule>
  </conditionalFormatting>
  <conditionalFormatting sqref="F406">
    <cfRule type="expression" dxfId="29" priority="5">
      <formula>F406=""</formula>
    </cfRule>
  </conditionalFormatting>
  <conditionalFormatting sqref="F396:F397">
    <cfRule type="expression" dxfId="28" priority="4">
      <formula>F396=""</formula>
    </cfRule>
  </conditionalFormatting>
  <conditionalFormatting sqref="F398">
    <cfRule type="expression" dxfId="27" priority="3">
      <formula>F398=""</formula>
    </cfRule>
  </conditionalFormatting>
  <conditionalFormatting sqref="F113">
    <cfRule type="expression" dxfId="26" priority="1">
      <formula>F113=""</formula>
    </cfRule>
  </conditionalFormatting>
  <pageMargins left="0.70866141732283472" right="0.70866141732283472" top="0.74803149606299213" bottom="0.74803149606299213" header="0.31496062992125984" footer="0.31496062992125984"/>
  <pageSetup paperSize="9" scale="80" orientation="portrait" r:id="rId1"/>
  <headerFooter>
    <oddHeader>&amp;R&amp;9 1848-V/20
PZI</oddHeader>
    <oddFooter>&amp;R&amp;9&amp;P/&amp;N</oddFooter>
  </headerFooter>
  <rowBreaks count="12" manualBreakCount="12">
    <brk id="25" max="16383" man="1"/>
    <brk id="70" max="6" man="1"/>
    <brk id="101" max="6" man="1"/>
    <brk id="124" max="6" man="1"/>
    <brk id="144" max="16383" man="1"/>
    <brk id="187" max="6" man="1"/>
    <brk id="214" max="6" man="1"/>
    <brk id="278" max="6" man="1"/>
    <brk id="329" max="6" man="1"/>
    <brk id="345" max="16383" man="1"/>
    <brk id="376" max="6" man="1"/>
    <brk id="41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T241"/>
  <sheetViews>
    <sheetView view="pageBreakPreview" topLeftCell="A199" zoomScale="90" zoomScaleNormal="100" zoomScaleSheetLayoutView="90" workbookViewId="0">
      <selection activeCell="J105" sqref="J105"/>
    </sheetView>
  </sheetViews>
  <sheetFormatPr defaultColWidth="9.140625" defaultRowHeight="12.75" x14ac:dyDescent="0.2"/>
  <cols>
    <col min="1" max="1" width="0.85546875" style="201" customWidth="1"/>
    <col min="2" max="2" width="7.28515625" style="155" customWidth="1"/>
    <col min="3" max="3" width="53.140625" style="239" customWidth="1"/>
    <col min="4" max="4" width="7" style="155" customWidth="1"/>
    <col min="5" max="5" width="8.7109375" style="202" customWidth="1"/>
    <col min="6" max="6" width="9.7109375" style="2" bestFit="1" customWidth="1"/>
    <col min="7" max="7" width="17.140625" style="152" customWidth="1"/>
    <col min="8" max="8" width="9.140625" style="323"/>
    <col min="9" max="9" width="8.140625" style="323" bestFit="1" customWidth="1"/>
    <col min="10" max="10" width="10.85546875" style="323" bestFit="1" customWidth="1"/>
    <col min="11" max="11" width="11" style="323" customWidth="1"/>
    <col min="12" max="12" width="10.85546875" style="323" bestFit="1" customWidth="1"/>
    <col min="13" max="20" width="9.140625" style="323"/>
    <col min="21" max="16384" width="9.140625" style="203"/>
  </cols>
  <sheetData>
    <row r="3" spans="1:20" s="200" customFormat="1" ht="16.5" x14ac:dyDescent="0.25">
      <c r="A3" s="197"/>
      <c r="B3" s="126" t="s">
        <v>639</v>
      </c>
      <c r="C3" s="133"/>
      <c r="D3" s="131"/>
      <c r="E3" s="198"/>
      <c r="F3" s="47"/>
      <c r="G3" s="199"/>
      <c r="H3" s="323"/>
      <c r="I3" s="323"/>
      <c r="J3" s="323"/>
      <c r="K3" s="323"/>
      <c r="L3" s="323"/>
      <c r="M3" s="323"/>
      <c r="N3" s="323"/>
      <c r="O3" s="323"/>
      <c r="P3" s="323"/>
      <c r="Q3" s="323"/>
      <c r="R3" s="323"/>
      <c r="S3" s="323"/>
      <c r="T3" s="323"/>
    </row>
    <row r="4" spans="1:20" s="200" customFormat="1" ht="16.5" x14ac:dyDescent="0.25">
      <c r="A4" s="197"/>
      <c r="B4" s="126"/>
      <c r="C4" s="133"/>
      <c r="D4" s="131"/>
      <c r="E4" s="198"/>
      <c r="F4" s="47"/>
      <c r="G4" s="199"/>
      <c r="H4" s="323"/>
      <c r="I4" s="323"/>
      <c r="J4" s="323"/>
      <c r="K4" s="323"/>
      <c r="L4" s="323"/>
      <c r="M4" s="323"/>
      <c r="N4" s="323"/>
      <c r="O4" s="323"/>
      <c r="P4" s="323"/>
      <c r="Q4" s="323"/>
      <c r="R4" s="323"/>
      <c r="S4" s="323"/>
      <c r="T4" s="323"/>
    </row>
    <row r="5" spans="1:20" ht="16.5" x14ac:dyDescent="0.2">
      <c r="B5" s="126" t="s">
        <v>576</v>
      </c>
      <c r="C5" s="218"/>
    </row>
    <row r="6" spans="1:20" x14ac:dyDescent="0.2">
      <c r="A6" s="204"/>
      <c r="B6" s="205" t="s">
        <v>78</v>
      </c>
      <c r="C6" s="206" t="s">
        <v>249</v>
      </c>
      <c r="D6" s="205"/>
      <c r="E6" s="207"/>
      <c r="F6" s="41"/>
      <c r="G6" s="208">
        <f>G38</f>
        <v>0</v>
      </c>
    </row>
    <row r="7" spans="1:20" x14ac:dyDescent="0.2">
      <c r="A7" s="204"/>
      <c r="B7" s="205" t="s">
        <v>115</v>
      </c>
      <c r="C7" s="235" t="s">
        <v>250</v>
      </c>
      <c r="D7" s="205"/>
      <c r="E7" s="207"/>
      <c r="F7" s="41"/>
      <c r="G7" s="208">
        <f>G124</f>
        <v>0</v>
      </c>
      <c r="I7" s="324">
        <f>G9/26</f>
        <v>0</v>
      </c>
    </row>
    <row r="8" spans="1:20" x14ac:dyDescent="0.2">
      <c r="A8" s="204"/>
      <c r="B8" s="205" t="s">
        <v>55</v>
      </c>
      <c r="C8" s="235" t="s">
        <v>251</v>
      </c>
      <c r="D8" s="205"/>
      <c r="E8" s="207"/>
      <c r="F8" s="41"/>
      <c r="G8" s="208">
        <f>G240</f>
        <v>0</v>
      </c>
    </row>
    <row r="9" spans="1:20" s="200" customFormat="1" ht="17.25" thickBot="1" x14ac:dyDescent="0.3">
      <c r="A9" s="209"/>
      <c r="B9" s="210"/>
      <c r="C9" s="211" t="s">
        <v>252</v>
      </c>
      <c r="D9" s="210"/>
      <c r="E9" s="212"/>
      <c r="F9" s="33"/>
      <c r="G9" s="213">
        <f>SUM(G6:G8)</f>
        <v>0</v>
      </c>
      <c r="H9" s="323"/>
      <c r="I9" s="324"/>
      <c r="J9" s="323"/>
      <c r="K9" s="323"/>
      <c r="L9" s="323"/>
      <c r="M9" s="323"/>
      <c r="N9" s="323"/>
      <c r="O9" s="323"/>
      <c r="P9" s="323"/>
      <c r="Q9" s="323"/>
      <c r="R9" s="323"/>
      <c r="S9" s="323"/>
      <c r="T9" s="323"/>
    </row>
    <row r="10" spans="1:20" ht="13.5" thickTop="1" x14ac:dyDescent="0.2">
      <c r="A10" s="204"/>
      <c r="B10" s="205"/>
      <c r="C10" s="235"/>
      <c r="D10" s="205"/>
      <c r="E10" s="207"/>
      <c r="F10" s="41"/>
      <c r="G10" s="208"/>
    </row>
    <row r="11" spans="1:20" x14ac:dyDescent="0.2">
      <c r="A11" s="204"/>
      <c r="B11" s="205"/>
      <c r="C11" s="239" t="s">
        <v>32</v>
      </c>
      <c r="G11" s="152">
        <f>G9*0.22</f>
        <v>0</v>
      </c>
    </row>
    <row r="12" spans="1:20" ht="17.25" thickBot="1" x14ac:dyDescent="0.25">
      <c r="A12" s="204"/>
      <c r="B12" s="223"/>
      <c r="C12" s="211" t="s">
        <v>253</v>
      </c>
      <c r="D12" s="210"/>
      <c r="E12" s="212"/>
      <c r="F12" s="33"/>
      <c r="G12" s="213">
        <f>G9+G11</f>
        <v>0</v>
      </c>
    </row>
    <row r="13" spans="1:20" ht="13.5" thickTop="1" x14ac:dyDescent="0.2">
      <c r="A13" s="204"/>
      <c r="B13" s="205"/>
      <c r="C13" s="235"/>
      <c r="D13" s="205"/>
      <c r="E13" s="207"/>
      <c r="F13" s="41"/>
      <c r="G13" s="208"/>
    </row>
    <row r="15" spans="1:20" s="307" customFormat="1" ht="51.6" customHeight="1" x14ac:dyDescent="0.2">
      <c r="A15" s="333"/>
      <c r="B15" s="429" t="s">
        <v>640</v>
      </c>
      <c r="C15" s="430"/>
      <c r="D15" s="430"/>
      <c r="E15" s="430"/>
      <c r="F15" s="40"/>
      <c r="G15" s="306"/>
      <c r="H15" s="323"/>
      <c r="I15" s="323"/>
      <c r="J15" s="323"/>
      <c r="K15" s="323"/>
      <c r="L15" s="323"/>
      <c r="M15" s="323"/>
      <c r="N15" s="323"/>
      <c r="O15" s="323"/>
      <c r="P15" s="323"/>
      <c r="Q15" s="323"/>
      <c r="R15" s="323"/>
      <c r="S15" s="323"/>
      <c r="T15" s="323"/>
    </row>
    <row r="16" spans="1:20" s="307" customFormat="1" ht="8.25" customHeight="1" x14ac:dyDescent="0.2">
      <c r="A16" s="333"/>
      <c r="B16" s="304"/>
      <c r="C16" s="148"/>
      <c r="D16" s="146"/>
      <c r="E16" s="305"/>
      <c r="F16" s="40"/>
      <c r="G16" s="306"/>
      <c r="H16" s="323"/>
      <c r="I16" s="323"/>
      <c r="J16" s="323"/>
      <c r="K16" s="323"/>
      <c r="L16" s="323"/>
      <c r="M16" s="323"/>
      <c r="N16" s="323"/>
      <c r="O16" s="323"/>
      <c r="P16" s="323"/>
      <c r="Q16" s="323"/>
      <c r="R16" s="323"/>
      <c r="S16" s="323"/>
      <c r="T16" s="323"/>
    </row>
    <row r="17" spans="1:7" x14ac:dyDescent="0.2">
      <c r="B17" s="431" t="s">
        <v>577</v>
      </c>
      <c r="C17" s="430"/>
      <c r="D17" s="430"/>
      <c r="E17" s="430"/>
    </row>
    <row r="18" spans="1:7" x14ac:dyDescent="0.2">
      <c r="B18" s="431"/>
      <c r="C18" s="430"/>
      <c r="D18" s="430"/>
      <c r="E18" s="430"/>
    </row>
    <row r="19" spans="1:7" x14ac:dyDescent="0.2">
      <c r="B19" s="431"/>
      <c r="C19" s="430"/>
      <c r="D19" s="430"/>
      <c r="E19" s="430"/>
    </row>
    <row r="20" spans="1:7" x14ac:dyDescent="0.2">
      <c r="A20" s="203"/>
      <c r="B20" s="431"/>
      <c r="C20" s="430"/>
      <c r="D20" s="430"/>
      <c r="E20" s="430"/>
      <c r="F20" s="32"/>
      <c r="G20" s="201"/>
    </row>
    <row r="21" spans="1:7" x14ac:dyDescent="0.2">
      <c r="A21" s="203"/>
      <c r="B21" s="431"/>
      <c r="C21" s="430"/>
      <c r="D21" s="430"/>
      <c r="E21" s="430"/>
      <c r="F21" s="32"/>
      <c r="G21" s="201"/>
    </row>
    <row r="22" spans="1:7" x14ac:dyDescent="0.2">
      <c r="A22" s="203"/>
      <c r="B22" s="431"/>
      <c r="C22" s="430"/>
      <c r="D22" s="430"/>
      <c r="E22" s="430"/>
      <c r="F22" s="32"/>
      <c r="G22" s="201"/>
    </row>
    <row r="23" spans="1:7" x14ac:dyDescent="0.2">
      <c r="A23" s="203"/>
      <c r="B23" s="431"/>
      <c r="C23" s="430"/>
      <c r="D23" s="430"/>
      <c r="E23" s="430"/>
      <c r="F23" s="32"/>
      <c r="G23" s="201"/>
    </row>
    <row r="24" spans="1:7" x14ac:dyDescent="0.2">
      <c r="A24" s="203"/>
      <c r="B24" s="431"/>
      <c r="C24" s="430"/>
      <c r="D24" s="430"/>
      <c r="E24" s="430"/>
      <c r="F24" s="32"/>
      <c r="G24" s="201"/>
    </row>
    <row r="25" spans="1:7" x14ac:dyDescent="0.2">
      <c r="A25" s="203"/>
      <c r="B25" s="431"/>
      <c r="C25" s="430"/>
      <c r="D25" s="430"/>
      <c r="E25" s="430"/>
      <c r="F25" s="32"/>
      <c r="G25" s="201"/>
    </row>
    <row r="26" spans="1:7" x14ac:dyDescent="0.2">
      <c r="A26" s="203"/>
      <c r="B26" s="430"/>
      <c r="C26" s="430"/>
      <c r="D26" s="430"/>
      <c r="E26" s="430"/>
      <c r="F26" s="32"/>
      <c r="G26" s="201"/>
    </row>
    <row r="27" spans="1:7" x14ac:dyDescent="0.2">
      <c r="A27" s="203"/>
      <c r="B27" s="430"/>
      <c r="C27" s="430"/>
      <c r="D27" s="430"/>
      <c r="E27" s="430"/>
      <c r="F27" s="32"/>
      <c r="G27" s="201"/>
    </row>
    <row r="28" spans="1:7" x14ac:dyDescent="0.2">
      <c r="A28" s="203"/>
      <c r="B28" s="430"/>
      <c r="C28" s="430"/>
      <c r="D28" s="430"/>
      <c r="E28" s="430"/>
      <c r="F28" s="32"/>
      <c r="G28" s="201"/>
    </row>
    <row r="29" spans="1:7" x14ac:dyDescent="0.2">
      <c r="A29" s="203"/>
      <c r="B29" s="430"/>
      <c r="C29" s="430"/>
      <c r="D29" s="430"/>
      <c r="E29" s="430"/>
      <c r="F29" s="32"/>
      <c r="G29" s="201"/>
    </row>
    <row r="30" spans="1:7" x14ac:dyDescent="0.2">
      <c r="A30" s="203"/>
      <c r="B30" s="430"/>
      <c r="C30" s="430"/>
      <c r="D30" s="430"/>
      <c r="E30" s="430"/>
      <c r="F30" s="32"/>
      <c r="G30" s="201"/>
    </row>
    <row r="31" spans="1:7" x14ac:dyDescent="0.2">
      <c r="A31" s="203"/>
      <c r="B31" s="430"/>
      <c r="C31" s="430"/>
      <c r="D31" s="430"/>
      <c r="E31" s="430"/>
      <c r="F31" s="32"/>
      <c r="G31" s="201"/>
    </row>
    <row r="32" spans="1:7" x14ac:dyDescent="0.2">
      <c r="A32" s="203"/>
      <c r="B32" s="430"/>
      <c r="C32" s="430"/>
      <c r="D32" s="430"/>
      <c r="E32" s="430"/>
      <c r="F32" s="32"/>
      <c r="G32" s="201"/>
    </row>
    <row r="33" spans="1:9" x14ac:dyDescent="0.2">
      <c r="A33" s="203"/>
      <c r="B33" s="430"/>
      <c r="C33" s="430"/>
      <c r="D33" s="430"/>
      <c r="E33" s="430"/>
      <c r="F33" s="32"/>
      <c r="G33" s="201"/>
    </row>
    <row r="34" spans="1:9" x14ac:dyDescent="0.2">
      <c r="A34" s="203"/>
      <c r="B34" s="430"/>
      <c r="C34" s="430"/>
      <c r="D34" s="430"/>
      <c r="E34" s="430"/>
      <c r="F34" s="32"/>
      <c r="G34" s="201"/>
    </row>
    <row r="35" spans="1:9" x14ac:dyDescent="0.2">
      <c r="A35" s="203"/>
      <c r="B35" s="430"/>
      <c r="C35" s="430"/>
      <c r="D35" s="430"/>
      <c r="E35" s="430"/>
      <c r="F35" s="32"/>
      <c r="G35" s="201"/>
    </row>
    <row r="36" spans="1:9" x14ac:dyDescent="0.2">
      <c r="A36" s="203"/>
      <c r="B36" s="430"/>
      <c r="C36" s="430"/>
      <c r="D36" s="430"/>
      <c r="E36" s="430"/>
      <c r="F36" s="32"/>
      <c r="G36" s="201"/>
    </row>
    <row r="37" spans="1:9" ht="15" x14ac:dyDescent="0.2">
      <c r="A37" s="203"/>
      <c r="B37" s="334"/>
      <c r="C37" s="334"/>
      <c r="D37" s="334"/>
      <c r="E37" s="334"/>
      <c r="F37" s="32"/>
      <c r="G37" s="201"/>
    </row>
    <row r="38" spans="1:9" ht="16.5" x14ac:dyDescent="0.2">
      <c r="B38" s="126" t="s">
        <v>208</v>
      </c>
      <c r="E38" s="245"/>
      <c r="G38" s="208">
        <f>G75+G117</f>
        <v>0</v>
      </c>
    </row>
    <row r="39" spans="1:9" x14ac:dyDescent="0.2">
      <c r="A39" s="238"/>
      <c r="B39" s="427" t="s">
        <v>226</v>
      </c>
      <c r="C39" s="427"/>
      <c r="D39" s="427"/>
      <c r="E39" s="427"/>
      <c r="G39" s="155"/>
    </row>
    <row r="40" spans="1:9" x14ac:dyDescent="0.2">
      <c r="A40" s="238"/>
      <c r="B40" s="427"/>
      <c r="C40" s="427"/>
      <c r="D40" s="427"/>
      <c r="E40" s="427"/>
      <c r="G40" s="155"/>
    </row>
    <row r="41" spans="1:9" x14ac:dyDescent="0.2">
      <c r="A41" s="238"/>
      <c r="B41" s="427"/>
      <c r="C41" s="427"/>
      <c r="D41" s="427"/>
      <c r="E41" s="427"/>
      <c r="G41" s="155"/>
    </row>
    <row r="42" spans="1:9" x14ac:dyDescent="0.2">
      <c r="A42" s="238"/>
      <c r="B42" s="427"/>
      <c r="C42" s="427"/>
      <c r="D42" s="427"/>
      <c r="E42" s="427"/>
      <c r="G42" s="155"/>
    </row>
    <row r="43" spans="1:9" x14ac:dyDescent="0.2">
      <c r="A43" s="238"/>
      <c r="B43" s="427"/>
      <c r="C43" s="427"/>
      <c r="D43" s="427"/>
      <c r="E43" s="427"/>
      <c r="G43" s="155"/>
      <c r="I43" s="335"/>
    </row>
    <row r="44" spans="1:9" x14ac:dyDescent="0.2">
      <c r="A44" s="238"/>
      <c r="B44" s="427"/>
      <c r="C44" s="427"/>
      <c r="D44" s="427"/>
      <c r="E44" s="427"/>
      <c r="G44" s="155"/>
      <c r="I44" s="335"/>
    </row>
    <row r="45" spans="1:9" x14ac:dyDescent="0.2">
      <c r="A45" s="238"/>
      <c r="B45" s="427"/>
      <c r="C45" s="427"/>
      <c r="D45" s="427"/>
      <c r="E45" s="427"/>
      <c r="G45" s="155"/>
    </row>
    <row r="46" spans="1:9" x14ac:dyDescent="0.2">
      <c r="A46" s="238"/>
      <c r="B46" s="427"/>
      <c r="C46" s="427"/>
      <c r="D46" s="427"/>
      <c r="E46" s="427"/>
      <c r="G46" s="155"/>
    </row>
    <row r="47" spans="1:9" x14ac:dyDescent="0.2">
      <c r="A47" s="238"/>
      <c r="B47" s="427"/>
      <c r="C47" s="427"/>
      <c r="D47" s="427"/>
      <c r="E47" s="427"/>
      <c r="G47" s="155"/>
    </row>
    <row r="48" spans="1:9" x14ac:dyDescent="0.2">
      <c r="A48" s="238"/>
      <c r="B48" s="427"/>
      <c r="C48" s="427"/>
      <c r="D48" s="427"/>
      <c r="E48" s="427"/>
      <c r="G48" s="155"/>
    </row>
    <row r="49" spans="1:7" x14ac:dyDescent="0.2">
      <c r="A49" s="238"/>
      <c r="B49" s="427"/>
      <c r="C49" s="427"/>
      <c r="D49" s="427"/>
      <c r="E49" s="427"/>
      <c r="G49" s="155"/>
    </row>
    <row r="50" spans="1:7" ht="16.5" customHeight="1" x14ac:dyDescent="0.2">
      <c r="A50" s="238"/>
      <c r="B50" s="427"/>
      <c r="C50" s="427"/>
      <c r="D50" s="427"/>
      <c r="E50" s="427"/>
      <c r="G50" s="155"/>
    </row>
    <row r="51" spans="1:7" x14ac:dyDescent="0.2">
      <c r="C51" s="317" t="s">
        <v>35</v>
      </c>
      <c r="D51" s="241" t="s">
        <v>36</v>
      </c>
      <c r="E51" s="318" t="s">
        <v>37</v>
      </c>
      <c r="F51" s="38" t="s">
        <v>38</v>
      </c>
      <c r="G51" s="319" t="s">
        <v>33</v>
      </c>
    </row>
    <row r="52" spans="1:7" x14ac:dyDescent="0.2">
      <c r="A52" s="204"/>
      <c r="B52" s="205" t="s">
        <v>78</v>
      </c>
      <c r="C52" s="235" t="s">
        <v>227</v>
      </c>
      <c r="D52" s="205"/>
      <c r="E52" s="309"/>
      <c r="F52" s="41"/>
      <c r="G52" s="208"/>
    </row>
    <row r="53" spans="1:7" ht="7.5" customHeight="1" x14ac:dyDescent="0.2">
      <c r="A53" s="204"/>
      <c r="B53" s="205"/>
      <c r="C53" s="235"/>
      <c r="D53" s="205"/>
      <c r="E53" s="309"/>
      <c r="F53" s="41"/>
      <c r="G53" s="208"/>
    </row>
    <row r="54" spans="1:7" ht="102" x14ac:dyDescent="0.2">
      <c r="B54" s="245" t="s">
        <v>80</v>
      </c>
      <c r="C54" s="239" t="s">
        <v>328</v>
      </c>
      <c r="D54" s="203"/>
      <c r="E54" s="203"/>
      <c r="F54" s="52"/>
      <c r="G54" s="203"/>
    </row>
    <row r="55" spans="1:7" ht="63.75" x14ac:dyDescent="0.2">
      <c r="C55" s="253" t="s">
        <v>727</v>
      </c>
      <c r="D55" s="155" t="s">
        <v>59</v>
      </c>
      <c r="E55" s="245">
        <f>E190+E200+E201+E202</f>
        <v>125</v>
      </c>
      <c r="F55" s="2">
        <v>0</v>
      </c>
      <c r="G55" s="157">
        <f>F55*E55</f>
        <v>0</v>
      </c>
    </row>
    <row r="56" spans="1:7" ht="8.25" customHeight="1" x14ac:dyDescent="0.2">
      <c r="C56" s="253"/>
      <c r="E56" s="245"/>
    </row>
    <row r="57" spans="1:7" ht="38.25" x14ac:dyDescent="0.2">
      <c r="B57" s="155" t="s">
        <v>82</v>
      </c>
      <c r="C57" s="239" t="s">
        <v>327</v>
      </c>
      <c r="D57" s="155" t="s">
        <v>59</v>
      </c>
      <c r="E57" s="245">
        <f>E190+E197+E198+E199</f>
        <v>207</v>
      </c>
      <c r="F57" s="2">
        <v>0</v>
      </c>
      <c r="G57" s="157">
        <f>F57*E57</f>
        <v>0</v>
      </c>
    </row>
    <row r="58" spans="1:7" ht="8.25" customHeight="1" x14ac:dyDescent="0.2">
      <c r="E58" s="245"/>
      <c r="G58" s="157"/>
    </row>
    <row r="59" spans="1:7" ht="102" x14ac:dyDescent="0.2">
      <c r="B59" s="155" t="s">
        <v>267</v>
      </c>
      <c r="C59" s="239" t="s">
        <v>730</v>
      </c>
      <c r="D59" s="203"/>
      <c r="E59" s="203"/>
      <c r="F59" s="52"/>
      <c r="G59" s="203"/>
    </row>
    <row r="60" spans="1:7" ht="14.25" x14ac:dyDescent="0.2">
      <c r="C60" s="253" t="s">
        <v>329</v>
      </c>
      <c r="D60" s="155" t="s">
        <v>86</v>
      </c>
      <c r="E60" s="245">
        <f>E55*2</f>
        <v>250</v>
      </c>
      <c r="F60" s="2">
        <v>0</v>
      </c>
      <c r="G60" s="157">
        <f>F60*E60</f>
        <v>0</v>
      </c>
    </row>
    <row r="61" spans="1:7" ht="9" customHeight="1" x14ac:dyDescent="0.2">
      <c r="E61" s="245"/>
      <c r="G61" s="157"/>
    </row>
    <row r="62" spans="1:7" ht="114.75" x14ac:dyDescent="0.2">
      <c r="B62" s="155" t="s">
        <v>88</v>
      </c>
      <c r="C62" s="239" t="s">
        <v>455</v>
      </c>
      <c r="E62" s="245"/>
      <c r="G62" s="157"/>
    </row>
    <row r="63" spans="1:7" x14ac:dyDescent="0.2">
      <c r="C63" s="239" t="s">
        <v>268</v>
      </c>
      <c r="D63" s="155" t="s">
        <v>42</v>
      </c>
      <c r="E63" s="202">
        <v>11</v>
      </c>
      <c r="F63" s="2">
        <v>0</v>
      </c>
      <c r="G63" s="157">
        <f t="shared" ref="G63:G67" si="0">F63*E63</f>
        <v>0</v>
      </c>
    </row>
    <row r="64" spans="1:7" x14ac:dyDescent="0.2">
      <c r="C64" s="239" t="s">
        <v>731</v>
      </c>
      <c r="D64" s="155" t="s">
        <v>42</v>
      </c>
      <c r="E64" s="202">
        <v>9</v>
      </c>
      <c r="F64" s="2">
        <v>0</v>
      </c>
      <c r="G64" s="157">
        <f t="shared" si="0"/>
        <v>0</v>
      </c>
    </row>
    <row r="65" spans="1:20" x14ac:dyDescent="0.2">
      <c r="C65" s="239" t="s">
        <v>549</v>
      </c>
      <c r="D65" s="155" t="s">
        <v>42</v>
      </c>
      <c r="E65" s="202">
        <v>10</v>
      </c>
      <c r="F65" s="2">
        <v>0</v>
      </c>
      <c r="G65" s="157">
        <f>F65*E65</f>
        <v>0</v>
      </c>
      <c r="H65" s="203"/>
      <c r="I65" s="203"/>
      <c r="J65" s="203"/>
      <c r="K65" s="203"/>
      <c r="L65" s="203"/>
      <c r="M65" s="203"/>
      <c r="N65" s="203"/>
      <c r="O65" s="203"/>
      <c r="P65" s="203"/>
      <c r="Q65" s="203"/>
      <c r="R65" s="203"/>
      <c r="S65" s="203"/>
      <c r="T65" s="203"/>
    </row>
    <row r="66" spans="1:20" x14ac:dyDescent="0.2">
      <c r="C66" s="239" t="s">
        <v>554</v>
      </c>
      <c r="D66" s="155" t="s">
        <v>42</v>
      </c>
      <c r="E66" s="202">
        <v>11</v>
      </c>
      <c r="F66" s="2">
        <v>0</v>
      </c>
      <c r="G66" s="157">
        <f t="shared" si="0"/>
        <v>0</v>
      </c>
    </row>
    <row r="67" spans="1:20" x14ac:dyDescent="0.2">
      <c r="C67" s="239" t="s">
        <v>400</v>
      </c>
      <c r="D67" s="155" t="s">
        <v>42</v>
      </c>
      <c r="E67" s="202">
        <v>9</v>
      </c>
      <c r="F67" s="2">
        <v>0</v>
      </c>
      <c r="G67" s="157">
        <f t="shared" si="0"/>
        <v>0</v>
      </c>
    </row>
    <row r="68" spans="1:20" ht="6" customHeight="1" x14ac:dyDescent="0.2">
      <c r="G68" s="157"/>
    </row>
    <row r="69" spans="1:20" ht="25.5" x14ac:dyDescent="0.2">
      <c r="B69" s="155" t="s">
        <v>182</v>
      </c>
      <c r="C69" s="239" t="s">
        <v>209</v>
      </c>
      <c r="D69" s="155" t="s">
        <v>54</v>
      </c>
      <c r="E69" s="202">
        <f>E148</f>
        <v>26</v>
      </c>
      <c r="F69" s="2">
        <v>0</v>
      </c>
      <c r="G69" s="157">
        <f>F69*E69</f>
        <v>0</v>
      </c>
    </row>
    <row r="70" spans="1:20" ht="6" customHeight="1" x14ac:dyDescent="0.2"/>
    <row r="71" spans="1:20" ht="38.25" x14ac:dyDescent="0.2">
      <c r="B71" s="155" t="s">
        <v>89</v>
      </c>
      <c r="C71" s="239" t="s">
        <v>210</v>
      </c>
      <c r="D71" s="155" t="s">
        <v>86</v>
      </c>
      <c r="E71" s="245">
        <f>E60</f>
        <v>250</v>
      </c>
      <c r="F71" s="2">
        <v>0</v>
      </c>
      <c r="G71" s="157">
        <f>F71*E71</f>
        <v>0</v>
      </c>
    </row>
    <row r="72" spans="1:20" ht="6" customHeight="1" x14ac:dyDescent="0.2">
      <c r="E72" s="245"/>
    </row>
    <row r="73" spans="1:20" x14ac:dyDescent="0.2">
      <c r="B73" s="155" t="s">
        <v>90</v>
      </c>
      <c r="C73" s="239" t="s">
        <v>91</v>
      </c>
      <c r="D73" s="155">
        <v>10</v>
      </c>
      <c r="E73" s="245"/>
      <c r="G73" s="152">
        <f>SUM(G55:G72)*(D73/100)</f>
        <v>0</v>
      </c>
    </row>
    <row r="74" spans="1:20" ht="6.75" customHeight="1" x14ac:dyDescent="0.2">
      <c r="E74" s="245"/>
    </row>
    <row r="75" spans="1:20" ht="13.5" thickBot="1" x14ac:dyDescent="0.25">
      <c r="A75" s="246"/>
      <c r="B75" s="223" t="s">
        <v>78</v>
      </c>
      <c r="C75" s="315" t="s">
        <v>211</v>
      </c>
      <c r="D75" s="223"/>
      <c r="E75" s="313"/>
      <c r="F75" s="35"/>
      <c r="G75" s="248">
        <f>SUM(G53:G73)</f>
        <v>0</v>
      </c>
    </row>
    <row r="76" spans="1:20" ht="13.5" thickTop="1" x14ac:dyDescent="0.2">
      <c r="E76" s="245"/>
    </row>
    <row r="77" spans="1:20" x14ac:dyDescent="0.2">
      <c r="E77" s="245"/>
    </row>
    <row r="78" spans="1:20" x14ac:dyDescent="0.2">
      <c r="A78" s="204"/>
      <c r="B78" s="205" t="s">
        <v>79</v>
      </c>
      <c r="C78" s="235" t="s">
        <v>212</v>
      </c>
      <c r="D78" s="205"/>
      <c r="E78" s="309"/>
      <c r="F78" s="41"/>
      <c r="G78" s="208"/>
    </row>
    <row r="79" spans="1:20" ht="7.5" customHeight="1" x14ac:dyDescent="0.2">
      <c r="A79" s="204"/>
      <c r="B79" s="205"/>
      <c r="C79" s="235"/>
      <c r="D79" s="205"/>
      <c r="E79" s="309"/>
      <c r="F79" s="41"/>
      <c r="G79" s="208"/>
    </row>
    <row r="80" spans="1:20" x14ac:dyDescent="0.2">
      <c r="A80" s="204"/>
      <c r="B80" s="205"/>
      <c r="C80" s="235" t="s">
        <v>92</v>
      </c>
      <c r="D80" s="205"/>
      <c r="E80" s="309"/>
      <c r="F80" s="41"/>
      <c r="G80" s="208"/>
    </row>
    <row r="81" spans="1:20" ht="89.25" x14ac:dyDescent="0.2">
      <c r="A81" s="204"/>
      <c r="B81" s="155" t="s">
        <v>213</v>
      </c>
      <c r="C81" s="239" t="s">
        <v>456</v>
      </c>
      <c r="D81" s="203"/>
      <c r="E81" s="336"/>
      <c r="F81" s="52"/>
      <c r="G81" s="203"/>
    </row>
    <row r="82" spans="1:20" ht="62.25" customHeight="1" x14ac:dyDescent="0.2">
      <c r="A82" s="204"/>
      <c r="C82" s="253" t="s">
        <v>733</v>
      </c>
      <c r="D82" s="274" t="s">
        <v>87</v>
      </c>
      <c r="E82" s="337">
        <f>((144-E85*8)*1.8+E85*2)</f>
        <v>197.20000000000002</v>
      </c>
      <c r="F82" s="46">
        <v>0</v>
      </c>
      <c r="G82" s="338">
        <f>F82*E82</f>
        <v>0</v>
      </c>
    </row>
    <row r="83" spans="1:20" ht="8.25" customHeight="1" x14ac:dyDescent="0.2">
      <c r="A83" s="204"/>
      <c r="B83" s="205"/>
      <c r="C83" s="339"/>
      <c r="D83" s="205"/>
      <c r="E83" s="309"/>
      <c r="F83" s="41"/>
      <c r="G83" s="208"/>
    </row>
    <row r="84" spans="1:20" ht="54.75" customHeight="1" x14ac:dyDescent="0.2">
      <c r="A84" s="204"/>
      <c r="B84" s="155" t="s">
        <v>240</v>
      </c>
      <c r="C84" s="239" t="s">
        <v>285</v>
      </c>
      <c r="D84" s="201"/>
      <c r="E84" s="201"/>
      <c r="F84" s="32"/>
      <c r="G84" s="201"/>
    </row>
    <row r="85" spans="1:20" x14ac:dyDescent="0.2">
      <c r="A85" s="204"/>
      <c r="C85" s="239" t="s">
        <v>717</v>
      </c>
      <c r="D85" s="274" t="s">
        <v>42</v>
      </c>
      <c r="E85" s="337">
        <v>5</v>
      </c>
      <c r="F85" s="46">
        <v>0</v>
      </c>
      <c r="G85" s="338">
        <f>F85*E85</f>
        <v>0</v>
      </c>
    </row>
    <row r="86" spans="1:20" ht="7.5" customHeight="1" x14ac:dyDescent="0.2">
      <c r="A86" s="204"/>
      <c r="D86" s="274"/>
      <c r="E86" s="337"/>
      <c r="F86" s="41"/>
      <c r="G86" s="338"/>
    </row>
    <row r="87" spans="1:20" x14ac:dyDescent="0.2">
      <c r="B87" s="155" t="s">
        <v>96</v>
      </c>
      <c r="C87" s="239" t="s">
        <v>230</v>
      </c>
      <c r="D87" s="203"/>
      <c r="E87" s="203"/>
      <c r="F87" s="331"/>
      <c r="G87" s="203"/>
    </row>
    <row r="88" spans="1:20" ht="14.25" x14ac:dyDescent="0.2">
      <c r="C88" s="253" t="s">
        <v>330</v>
      </c>
      <c r="D88" s="155" t="s">
        <v>86</v>
      </c>
      <c r="E88" s="202">
        <f>E55*0.6</f>
        <v>75</v>
      </c>
      <c r="F88" s="2">
        <v>0</v>
      </c>
      <c r="G88" s="157">
        <f>F88*E88</f>
        <v>0</v>
      </c>
    </row>
    <row r="89" spans="1:20" ht="8.25" customHeight="1" x14ac:dyDescent="0.2">
      <c r="C89" s="253"/>
      <c r="G89" s="157"/>
    </row>
    <row r="90" spans="1:20" s="345" customFormat="1" ht="51" x14ac:dyDescent="0.2">
      <c r="A90" s="201"/>
      <c r="B90" s="155" t="s">
        <v>100</v>
      </c>
      <c r="C90" s="239" t="s">
        <v>457</v>
      </c>
      <c r="D90" s="341"/>
      <c r="E90" s="342"/>
      <c r="F90" s="41"/>
      <c r="G90" s="343"/>
      <c r="H90" s="344"/>
      <c r="I90" s="344"/>
      <c r="J90" s="344"/>
      <c r="K90" s="344"/>
      <c r="L90" s="344"/>
      <c r="M90" s="344"/>
      <c r="N90" s="344"/>
      <c r="O90" s="344"/>
      <c r="P90" s="344"/>
      <c r="Q90" s="344"/>
      <c r="R90" s="344"/>
      <c r="S90" s="344"/>
      <c r="T90" s="344"/>
    </row>
    <row r="91" spans="1:20" s="345" customFormat="1" ht="38.25" x14ac:dyDescent="0.2">
      <c r="A91" s="201"/>
      <c r="B91" s="155"/>
      <c r="C91" s="239" t="s">
        <v>159</v>
      </c>
      <c r="D91" s="155" t="s">
        <v>87</v>
      </c>
      <c r="E91" s="202">
        <f>0.32*2*(SUM(E63:E67))</f>
        <v>32</v>
      </c>
      <c r="F91" s="2">
        <v>0</v>
      </c>
      <c r="G91" s="157">
        <f>F91*E91</f>
        <v>0</v>
      </c>
      <c r="H91" s="344"/>
      <c r="I91" s="344"/>
      <c r="J91" s="344"/>
      <c r="K91" s="344"/>
      <c r="L91" s="344"/>
      <c r="M91" s="344"/>
      <c r="N91" s="344"/>
      <c r="O91" s="344"/>
      <c r="P91" s="344"/>
      <c r="Q91" s="344"/>
      <c r="R91" s="344"/>
      <c r="S91" s="344"/>
      <c r="T91" s="344"/>
    </row>
    <row r="92" spans="1:20" s="349" customFormat="1" ht="51" x14ac:dyDescent="0.2">
      <c r="A92" s="346"/>
      <c r="B92" s="155"/>
      <c r="C92" s="239" t="s">
        <v>286</v>
      </c>
      <c r="D92" s="155" t="s">
        <v>87</v>
      </c>
      <c r="E92" s="202">
        <f>0.32*(E55)</f>
        <v>40</v>
      </c>
      <c r="F92" s="2">
        <v>0</v>
      </c>
      <c r="G92" s="157">
        <f>F92*E92</f>
        <v>0</v>
      </c>
      <c r="H92" s="347"/>
      <c r="I92" s="348"/>
      <c r="J92" s="347"/>
      <c r="K92" s="347"/>
      <c r="L92" s="347"/>
      <c r="M92" s="347"/>
      <c r="N92" s="347"/>
      <c r="O92" s="347"/>
      <c r="P92" s="347"/>
      <c r="Q92" s="347"/>
      <c r="R92" s="347"/>
      <c r="S92" s="347"/>
      <c r="T92" s="347"/>
    </row>
    <row r="93" spans="1:20" s="353" customFormat="1" ht="51" x14ac:dyDescent="0.2">
      <c r="A93" s="350"/>
      <c r="B93" s="155"/>
      <c r="C93" s="239" t="s">
        <v>257</v>
      </c>
      <c r="D93" s="155" t="s">
        <v>87</v>
      </c>
      <c r="E93" s="202">
        <f>E82-E91-E92-E95-E190*0.075*0.075*3.14+E200*0.0325*0.0325*3.14+E201*0.045*0.045*3.14</f>
        <v>58.897168791666687</v>
      </c>
      <c r="F93" s="2">
        <v>0</v>
      </c>
      <c r="G93" s="157">
        <f>F93*E93</f>
        <v>0</v>
      </c>
      <c r="H93" s="351"/>
      <c r="I93" s="352"/>
      <c r="J93" s="351"/>
      <c r="K93" s="351"/>
      <c r="L93" s="351"/>
      <c r="M93" s="351"/>
      <c r="N93" s="351"/>
      <c r="O93" s="351"/>
      <c r="P93" s="351"/>
      <c r="Q93" s="351"/>
      <c r="R93" s="351"/>
      <c r="S93" s="351"/>
      <c r="T93" s="351"/>
    </row>
    <row r="94" spans="1:20" s="345" customFormat="1" ht="8.25" customHeight="1" x14ac:dyDescent="0.2">
      <c r="A94" s="201"/>
      <c r="B94" s="155"/>
      <c r="C94" s="239"/>
      <c r="D94" s="155"/>
      <c r="E94" s="202"/>
      <c r="F94" s="2"/>
      <c r="G94" s="157"/>
      <c r="H94" s="344"/>
      <c r="I94" s="344"/>
      <c r="J94" s="344"/>
      <c r="K94" s="344"/>
      <c r="L94" s="344"/>
      <c r="M94" s="344"/>
      <c r="N94" s="344"/>
      <c r="O94" s="344"/>
      <c r="P94" s="344"/>
      <c r="Q94" s="344"/>
      <c r="R94" s="344"/>
      <c r="S94" s="344"/>
      <c r="T94" s="344"/>
    </row>
    <row r="95" spans="1:20" s="349" customFormat="1" ht="51" x14ac:dyDescent="0.2">
      <c r="A95" s="346"/>
      <c r="B95" s="155" t="s">
        <v>229</v>
      </c>
      <c r="C95" s="239" t="s">
        <v>438</v>
      </c>
      <c r="D95" s="155" t="s">
        <v>86</v>
      </c>
      <c r="E95" s="202">
        <f>(E82)*1/3</f>
        <v>65.733333333333334</v>
      </c>
      <c r="F95" s="2">
        <v>0</v>
      </c>
      <c r="G95" s="157">
        <f>F95*E95</f>
        <v>0</v>
      </c>
      <c r="H95" s="347"/>
      <c r="I95" s="347"/>
      <c r="J95" s="347"/>
      <c r="K95" s="347"/>
      <c r="L95" s="347"/>
      <c r="M95" s="347"/>
      <c r="N95" s="347"/>
      <c r="O95" s="347"/>
      <c r="P95" s="347"/>
      <c r="Q95" s="347"/>
      <c r="R95" s="347"/>
      <c r="S95" s="347"/>
      <c r="T95" s="347"/>
    </row>
    <row r="96" spans="1:20" s="349" customFormat="1" ht="7.5" customHeight="1" x14ac:dyDescent="0.2">
      <c r="A96" s="346"/>
      <c r="B96" s="155"/>
      <c r="C96" s="239"/>
      <c r="D96" s="155"/>
      <c r="E96" s="202"/>
      <c r="F96" s="2"/>
      <c r="G96" s="157"/>
      <c r="H96" s="347"/>
      <c r="I96" s="347"/>
      <c r="J96" s="347"/>
      <c r="K96" s="347"/>
      <c r="L96" s="347"/>
      <c r="M96" s="347"/>
      <c r="N96" s="347"/>
      <c r="O96" s="347"/>
      <c r="P96" s="347"/>
      <c r="Q96" s="347"/>
      <c r="R96" s="347"/>
      <c r="S96" s="347"/>
      <c r="T96" s="347"/>
    </row>
    <row r="97" spans="1:20" s="345" customFormat="1" ht="89.25" x14ac:dyDescent="0.2">
      <c r="A97" s="201"/>
      <c r="B97" s="155" t="s">
        <v>287</v>
      </c>
      <c r="C97" s="239" t="s">
        <v>269</v>
      </c>
      <c r="D97" s="155" t="s">
        <v>87</v>
      </c>
      <c r="E97" s="202">
        <f>E82-E95</f>
        <v>131.4666666666667</v>
      </c>
      <c r="F97" s="2">
        <v>0</v>
      </c>
      <c r="G97" s="157">
        <f>F97*E97</f>
        <v>0</v>
      </c>
      <c r="H97" s="344"/>
      <c r="I97" s="344"/>
      <c r="J97" s="344"/>
      <c r="K97" s="344"/>
      <c r="L97" s="344"/>
      <c r="M97" s="344"/>
      <c r="N97" s="344"/>
      <c r="O97" s="344"/>
      <c r="P97" s="344"/>
      <c r="Q97" s="344"/>
      <c r="R97" s="344"/>
      <c r="S97" s="344"/>
      <c r="T97" s="344"/>
    </row>
    <row r="98" spans="1:20" s="345" customFormat="1" ht="6.75" customHeight="1" x14ac:dyDescent="0.2">
      <c r="A98" s="201"/>
      <c r="B98" s="155"/>
      <c r="C98" s="239"/>
      <c r="D98" s="155"/>
      <c r="E98" s="202"/>
      <c r="F98" s="2"/>
      <c r="G98" s="157"/>
      <c r="H98" s="344"/>
      <c r="I98" s="344"/>
      <c r="J98" s="344"/>
      <c r="K98" s="344"/>
      <c r="L98" s="344"/>
      <c r="M98" s="344"/>
      <c r="N98" s="344"/>
      <c r="O98" s="344"/>
      <c r="P98" s="344"/>
      <c r="Q98" s="344"/>
      <c r="R98" s="344"/>
      <c r="S98" s="344"/>
      <c r="T98" s="344"/>
    </row>
    <row r="99" spans="1:20" ht="51" x14ac:dyDescent="0.2">
      <c r="B99" s="155" t="s">
        <v>104</v>
      </c>
      <c r="C99" s="239" t="s">
        <v>361</v>
      </c>
      <c r="D99" s="155" t="s">
        <v>59</v>
      </c>
      <c r="E99" s="245">
        <f>E190+E202+E200+E201+(SUM(E63:E68))*2.5</f>
        <v>250</v>
      </c>
      <c r="F99" s="2">
        <v>0</v>
      </c>
      <c r="G99" s="157">
        <f>F99*E99</f>
        <v>0</v>
      </c>
    </row>
    <row r="100" spans="1:20" x14ac:dyDescent="0.2">
      <c r="E100" s="245"/>
      <c r="G100" s="157"/>
    </row>
    <row r="101" spans="1:20" x14ac:dyDescent="0.2">
      <c r="A101" s="204"/>
      <c r="B101" s="205"/>
      <c r="C101" s="235" t="s">
        <v>106</v>
      </c>
      <c r="D101" s="205"/>
      <c r="E101" s="309"/>
      <c r="F101" s="41"/>
      <c r="G101" s="208"/>
    </row>
    <row r="102" spans="1:20" x14ac:dyDescent="0.2">
      <c r="A102" s="204"/>
      <c r="B102" s="205"/>
      <c r="C102" s="235"/>
      <c r="D102" s="205"/>
      <c r="E102" s="309"/>
      <c r="F102" s="41"/>
      <c r="G102" s="208"/>
    </row>
    <row r="103" spans="1:20" ht="25.5" x14ac:dyDescent="0.2">
      <c r="B103" s="155" t="s">
        <v>108</v>
      </c>
      <c r="C103" s="239" t="s">
        <v>109</v>
      </c>
      <c r="D103" s="155" t="s">
        <v>42</v>
      </c>
      <c r="E103" s="245">
        <f>SUM(E139:E142)</f>
        <v>24</v>
      </c>
      <c r="F103" s="2">
        <v>0</v>
      </c>
      <c r="G103" s="157">
        <f>F103*E103</f>
        <v>0</v>
      </c>
    </row>
    <row r="104" spans="1:20" ht="6.75" customHeight="1" x14ac:dyDescent="0.2">
      <c r="E104" s="245"/>
      <c r="F104" s="41"/>
      <c r="G104" s="157"/>
    </row>
    <row r="105" spans="1:20" ht="153" x14ac:dyDescent="0.2">
      <c r="B105" s="155" t="s">
        <v>331</v>
      </c>
      <c r="C105" s="239" t="s">
        <v>746</v>
      </c>
      <c r="D105" s="155" t="s">
        <v>42</v>
      </c>
      <c r="E105" s="245">
        <f>24</f>
        <v>24</v>
      </c>
      <c r="F105" s="2">
        <v>0</v>
      </c>
      <c r="G105" s="157">
        <f>F105*E105</f>
        <v>0</v>
      </c>
    </row>
    <row r="106" spans="1:20" x14ac:dyDescent="0.2">
      <c r="C106" s="239" t="s">
        <v>736</v>
      </c>
      <c r="D106" s="155" t="s">
        <v>42</v>
      </c>
      <c r="E106" s="245">
        <f>24-E107</f>
        <v>23</v>
      </c>
      <c r="F106" s="2">
        <v>0</v>
      </c>
      <c r="G106" s="157">
        <f>F106*E106</f>
        <v>0</v>
      </c>
    </row>
    <row r="107" spans="1:20" x14ac:dyDescent="0.2">
      <c r="C107" s="239" t="s">
        <v>737</v>
      </c>
      <c r="D107" s="155" t="s">
        <v>42</v>
      </c>
      <c r="E107" s="245">
        <f>E224</f>
        <v>1</v>
      </c>
      <c r="F107" s="2">
        <v>0</v>
      </c>
      <c r="G107" s="157">
        <f>F107*E107</f>
        <v>0</v>
      </c>
    </row>
    <row r="108" spans="1:20" x14ac:dyDescent="0.2">
      <c r="E108" s="245"/>
      <c r="F108" s="41"/>
      <c r="G108" s="157"/>
    </row>
    <row r="109" spans="1:20" x14ac:dyDescent="0.2">
      <c r="C109" s="235" t="s">
        <v>111</v>
      </c>
      <c r="E109" s="245"/>
      <c r="G109" s="157"/>
    </row>
    <row r="110" spans="1:20" ht="5.25" customHeight="1" x14ac:dyDescent="0.2">
      <c r="E110" s="245"/>
    </row>
    <row r="111" spans="1:20" ht="14.25" x14ac:dyDescent="0.2">
      <c r="B111" s="155" t="s">
        <v>112</v>
      </c>
      <c r="C111" s="239" t="s">
        <v>214</v>
      </c>
      <c r="D111" s="155" t="s">
        <v>86</v>
      </c>
      <c r="E111" s="245">
        <f>E60</f>
        <v>250</v>
      </c>
      <c r="F111" s="2">
        <v>0</v>
      </c>
      <c r="G111" s="157">
        <f>F111*E111</f>
        <v>0</v>
      </c>
    </row>
    <row r="112" spans="1:20" ht="6" customHeight="1" x14ac:dyDescent="0.2">
      <c r="E112" s="245"/>
    </row>
    <row r="113" spans="1:20" x14ac:dyDescent="0.2">
      <c r="B113" s="155" t="s">
        <v>228</v>
      </c>
      <c r="C113" s="239" t="s">
        <v>215</v>
      </c>
      <c r="D113" s="155" t="s">
        <v>42</v>
      </c>
      <c r="E113" s="245">
        <f>E106+E107</f>
        <v>24</v>
      </c>
      <c r="F113" s="2">
        <v>0</v>
      </c>
      <c r="G113" s="157">
        <f>F113*E113</f>
        <v>0</v>
      </c>
    </row>
    <row r="114" spans="1:20" ht="6.75" customHeight="1" x14ac:dyDescent="0.2">
      <c r="E114" s="245"/>
    </row>
    <row r="115" spans="1:20" x14ac:dyDescent="0.2">
      <c r="B115" s="155" t="s">
        <v>113</v>
      </c>
      <c r="C115" s="239" t="s">
        <v>114</v>
      </c>
      <c r="D115" s="155">
        <v>10</v>
      </c>
      <c r="E115" s="245"/>
      <c r="G115" s="152">
        <f>SUM(G82:G114)*(D115/100)</f>
        <v>0</v>
      </c>
    </row>
    <row r="116" spans="1:20" ht="8.25" customHeight="1" x14ac:dyDescent="0.2">
      <c r="E116" s="245"/>
    </row>
    <row r="117" spans="1:20" ht="13.5" thickBot="1" x14ac:dyDescent="0.25">
      <c r="A117" s="246"/>
      <c r="B117" s="223" t="s">
        <v>79</v>
      </c>
      <c r="C117" s="315" t="s">
        <v>216</v>
      </c>
      <c r="D117" s="247"/>
      <c r="E117" s="313"/>
      <c r="F117" s="35"/>
      <c r="G117" s="248">
        <f>SUM(G76:G115)</f>
        <v>0</v>
      </c>
    </row>
    <row r="118" spans="1:20" ht="13.5" thickTop="1" x14ac:dyDescent="0.2">
      <c r="E118" s="245"/>
    </row>
    <row r="119" spans="1:20" x14ac:dyDescent="0.2">
      <c r="E119" s="245"/>
    </row>
    <row r="120" spans="1:20" x14ac:dyDescent="0.2">
      <c r="E120" s="245"/>
    </row>
    <row r="121" spans="1:20" ht="16.5" x14ac:dyDescent="0.2">
      <c r="B121" s="126" t="s">
        <v>258</v>
      </c>
      <c r="C121" s="126"/>
      <c r="E121" s="245"/>
    </row>
    <row r="122" spans="1:20" ht="53.25" customHeight="1" x14ac:dyDescent="0.2">
      <c r="C122" s="239" t="s">
        <v>325</v>
      </c>
      <c r="D122" s="334"/>
      <c r="E122" s="334"/>
    </row>
    <row r="123" spans="1:20" x14ac:dyDescent="0.2">
      <c r="E123" s="245"/>
    </row>
    <row r="124" spans="1:20" s="220" customFormat="1" ht="17.25" thickBot="1" x14ac:dyDescent="0.3">
      <c r="A124" s="209"/>
      <c r="B124" s="210" t="s">
        <v>115</v>
      </c>
      <c r="C124" s="354" t="s">
        <v>217</v>
      </c>
      <c r="D124" s="210"/>
      <c r="E124" s="355"/>
      <c r="F124" s="33"/>
      <c r="G124" s="213">
        <f>G154</f>
        <v>0</v>
      </c>
      <c r="H124" s="356"/>
      <c r="I124" s="356"/>
      <c r="J124" s="356"/>
      <c r="K124" s="356"/>
      <c r="L124" s="356"/>
      <c r="M124" s="356"/>
      <c r="N124" s="356"/>
      <c r="O124" s="356"/>
      <c r="P124" s="356"/>
      <c r="Q124" s="356"/>
      <c r="R124" s="356"/>
      <c r="S124" s="356"/>
      <c r="T124" s="356"/>
    </row>
    <row r="125" spans="1:20" ht="13.5" thickTop="1" x14ac:dyDescent="0.2">
      <c r="A125" s="238"/>
      <c r="B125" s="239"/>
      <c r="D125" s="259"/>
      <c r="E125" s="259"/>
      <c r="G125" s="155"/>
    </row>
    <row r="126" spans="1:20" x14ac:dyDescent="0.2">
      <c r="A126" s="238"/>
      <c r="B126" s="271"/>
      <c r="C126" s="240" t="s">
        <v>35</v>
      </c>
      <c r="D126" s="241" t="s">
        <v>36</v>
      </c>
      <c r="E126" s="241" t="s">
        <v>37</v>
      </c>
      <c r="F126" s="34" t="s">
        <v>38</v>
      </c>
      <c r="G126" s="261" t="s">
        <v>33</v>
      </c>
    </row>
    <row r="127" spans="1:20" ht="7.5" customHeight="1" x14ac:dyDescent="0.2">
      <c r="E127" s="245"/>
    </row>
    <row r="128" spans="1:20" ht="76.5" x14ac:dyDescent="0.2">
      <c r="A128" s="238"/>
      <c r="B128" s="155" t="s">
        <v>118</v>
      </c>
      <c r="C128" s="263" t="s">
        <v>160</v>
      </c>
      <c r="D128" s="159"/>
      <c r="E128" s="260"/>
      <c r="G128" s="262"/>
      <c r="H128" s="203"/>
      <c r="I128" s="203"/>
      <c r="J128" s="203"/>
      <c r="K128" s="203"/>
      <c r="L128" s="203"/>
      <c r="M128" s="203"/>
      <c r="N128" s="203"/>
      <c r="O128" s="203"/>
      <c r="P128" s="203"/>
      <c r="Q128" s="203"/>
      <c r="R128" s="203"/>
      <c r="S128" s="203"/>
      <c r="T128" s="203"/>
    </row>
    <row r="129" spans="1:20" x14ac:dyDescent="0.2">
      <c r="A129" s="238"/>
      <c r="C129" s="239" t="s">
        <v>370</v>
      </c>
      <c r="D129" s="155" t="s">
        <v>59</v>
      </c>
      <c r="E129" s="202">
        <f>E190</f>
        <v>47</v>
      </c>
      <c r="F129" s="2">
        <v>0</v>
      </c>
      <c r="G129" s="157">
        <f>F129*E129</f>
        <v>0</v>
      </c>
      <c r="H129" s="203"/>
      <c r="I129" s="203"/>
      <c r="J129" s="203"/>
      <c r="K129" s="203"/>
      <c r="L129" s="203"/>
      <c r="M129" s="203"/>
      <c r="N129" s="203"/>
      <c r="O129" s="203"/>
      <c r="P129" s="203"/>
      <c r="Q129" s="203"/>
      <c r="R129" s="203"/>
      <c r="S129" s="203"/>
      <c r="T129" s="203"/>
    </row>
    <row r="130" spans="1:20" ht="38.25" x14ac:dyDescent="0.2">
      <c r="A130" s="203"/>
      <c r="B130" s="155" t="s">
        <v>176</v>
      </c>
      <c r="C130" s="239" t="s">
        <v>218</v>
      </c>
      <c r="E130" s="245"/>
    </row>
    <row r="131" spans="1:20" ht="20.25" customHeight="1" x14ac:dyDescent="0.2">
      <c r="A131" s="203"/>
      <c r="C131" s="239" t="s">
        <v>723</v>
      </c>
      <c r="D131" s="155" t="s">
        <v>59</v>
      </c>
      <c r="E131" s="245">
        <f>E200+E201</f>
        <v>74</v>
      </c>
      <c r="F131" s="2">
        <v>0</v>
      </c>
      <c r="G131" s="157">
        <f>F131*E131</f>
        <v>0</v>
      </c>
    </row>
    <row r="132" spans="1:20" ht="6.75" customHeight="1" x14ac:dyDescent="0.2">
      <c r="A132" s="203"/>
      <c r="E132" s="245"/>
    </row>
    <row r="133" spans="1:20" ht="38.25" x14ac:dyDescent="0.2">
      <c r="A133" s="203"/>
      <c r="B133" s="155" t="s">
        <v>219</v>
      </c>
      <c r="C133" s="239" t="s">
        <v>270</v>
      </c>
      <c r="E133" s="245"/>
    </row>
    <row r="134" spans="1:20" x14ac:dyDescent="0.2">
      <c r="A134" s="203"/>
      <c r="C134" s="239" t="s">
        <v>693</v>
      </c>
      <c r="D134" s="155" t="s">
        <v>59</v>
      </c>
      <c r="E134" s="245">
        <f>E197+E198+E199</f>
        <v>160</v>
      </c>
      <c r="F134" s="2">
        <v>0</v>
      </c>
      <c r="G134" s="157">
        <f>F134*E134</f>
        <v>0</v>
      </c>
    </row>
    <row r="135" spans="1:20" ht="7.5" customHeight="1" x14ac:dyDescent="0.2">
      <c r="A135" s="203"/>
      <c r="E135" s="245"/>
    </row>
    <row r="136" spans="1:20" ht="42" customHeight="1" x14ac:dyDescent="0.2">
      <c r="A136" s="238"/>
      <c r="B136" s="155" t="s">
        <v>119</v>
      </c>
      <c r="C136" s="239" t="s">
        <v>724</v>
      </c>
      <c r="D136" s="155" t="s">
        <v>42</v>
      </c>
      <c r="E136" s="202">
        <f>SUM(E205:E212)</f>
        <v>8</v>
      </c>
      <c r="F136" s="2">
        <v>0</v>
      </c>
      <c r="G136" s="157">
        <f>F136*E136</f>
        <v>0</v>
      </c>
      <c r="H136" s="203"/>
      <c r="I136" s="203"/>
      <c r="J136" s="203"/>
      <c r="K136" s="203"/>
      <c r="L136" s="203"/>
      <c r="M136" s="203"/>
      <c r="N136" s="203"/>
      <c r="O136" s="203"/>
      <c r="P136" s="203"/>
      <c r="Q136" s="203"/>
      <c r="R136" s="203"/>
      <c r="S136" s="203"/>
      <c r="T136" s="203"/>
    </row>
    <row r="137" spans="1:20" ht="7.5" customHeight="1" x14ac:dyDescent="0.2">
      <c r="A137" s="203"/>
      <c r="E137" s="245"/>
    </row>
    <row r="138" spans="1:20" ht="63.75" x14ac:dyDescent="0.2">
      <c r="A138" s="203"/>
      <c r="B138" s="155" t="s">
        <v>220</v>
      </c>
      <c r="C138" s="239" t="s">
        <v>326</v>
      </c>
      <c r="E138" s="245"/>
    </row>
    <row r="139" spans="1:20" x14ac:dyDescent="0.2">
      <c r="A139" s="203"/>
      <c r="C139" s="239" t="str">
        <f>C217</f>
        <v xml:space="preserve">**za NL DN150, Priključno koleno d32 </v>
      </c>
      <c r="D139" s="155" t="s">
        <v>42</v>
      </c>
      <c r="E139" s="245">
        <f>E217</f>
        <v>15</v>
      </c>
      <c r="F139" s="2">
        <v>0</v>
      </c>
      <c r="G139" s="157">
        <f>F139*E139</f>
        <v>0</v>
      </c>
    </row>
    <row r="140" spans="1:20" x14ac:dyDescent="0.2">
      <c r="A140" s="203"/>
      <c r="C140" s="239" t="str">
        <f t="shared" ref="C140:C142" si="1">C218</f>
        <v>**za NL DN150, Priključno koleno d40</v>
      </c>
      <c r="D140" s="155" t="s">
        <v>42</v>
      </c>
      <c r="E140" s="245">
        <f t="shared" ref="E140:E142" si="2">E218</f>
        <v>6</v>
      </c>
      <c r="F140" s="2">
        <v>0</v>
      </c>
      <c r="G140" s="157">
        <f t="shared" ref="G140:G142" si="3">F140*E140</f>
        <v>0</v>
      </c>
    </row>
    <row r="141" spans="1:20" x14ac:dyDescent="0.2">
      <c r="A141" s="203"/>
      <c r="C141" s="239" t="str">
        <f t="shared" si="1"/>
        <v>**za NL DN150, Priključno koleno d50</v>
      </c>
      <c r="D141" s="155" t="s">
        <v>42</v>
      </c>
      <c r="E141" s="245">
        <f t="shared" si="2"/>
        <v>2</v>
      </c>
      <c r="F141" s="2">
        <v>0</v>
      </c>
      <c r="G141" s="157">
        <f t="shared" si="3"/>
        <v>0</v>
      </c>
    </row>
    <row r="142" spans="1:20" x14ac:dyDescent="0.2">
      <c r="A142" s="203"/>
      <c r="C142" s="239" t="str">
        <f t="shared" si="1"/>
        <v>**za NL DN100, Priključno koleno d40</v>
      </c>
      <c r="D142" s="155" t="s">
        <v>42</v>
      </c>
      <c r="E142" s="245">
        <f t="shared" si="2"/>
        <v>1</v>
      </c>
      <c r="F142" s="2">
        <v>0</v>
      </c>
      <c r="G142" s="157">
        <f t="shared" si="3"/>
        <v>0</v>
      </c>
    </row>
    <row r="143" spans="1:20" ht="8.25" customHeight="1" x14ac:dyDescent="0.2">
      <c r="A143" s="203"/>
      <c r="E143" s="245"/>
    </row>
    <row r="144" spans="1:20" ht="63.75" x14ac:dyDescent="0.2">
      <c r="B144" s="155" t="s">
        <v>256</v>
      </c>
      <c r="C144" s="239" t="s">
        <v>690</v>
      </c>
      <c r="D144" s="155" t="s">
        <v>42</v>
      </c>
      <c r="E144" s="245">
        <f>SUM(E227:E228)</f>
        <v>23</v>
      </c>
      <c r="F144" s="2">
        <v>0</v>
      </c>
      <c r="G144" s="157">
        <f>F144*E144</f>
        <v>0</v>
      </c>
    </row>
    <row r="145" spans="1:20" ht="7.5" customHeight="1" x14ac:dyDescent="0.2">
      <c r="E145" s="245"/>
    </row>
    <row r="146" spans="1:20" ht="63.75" x14ac:dyDescent="0.2">
      <c r="B146" s="155" t="s">
        <v>691</v>
      </c>
      <c r="C146" s="239" t="s">
        <v>692</v>
      </c>
      <c r="D146" s="155" t="s">
        <v>42</v>
      </c>
      <c r="E146" s="245">
        <f>E224</f>
        <v>1</v>
      </c>
      <c r="F146" s="2">
        <v>0</v>
      </c>
      <c r="G146" s="157">
        <f>F146*E146</f>
        <v>0</v>
      </c>
    </row>
    <row r="147" spans="1:20" ht="7.5" customHeight="1" x14ac:dyDescent="0.2">
      <c r="E147" s="245"/>
    </row>
    <row r="148" spans="1:20" ht="51" x14ac:dyDescent="0.2">
      <c r="A148" s="203"/>
      <c r="B148" s="155" t="s">
        <v>221</v>
      </c>
      <c r="C148" s="239" t="s">
        <v>322</v>
      </c>
      <c r="D148" s="155" t="s">
        <v>42</v>
      </c>
      <c r="E148" s="245">
        <v>26</v>
      </c>
      <c r="F148" s="2">
        <v>0</v>
      </c>
      <c r="G148" s="157">
        <f>F148*E148</f>
        <v>0</v>
      </c>
    </row>
    <row r="149" spans="1:20" ht="6.75" customHeight="1" x14ac:dyDescent="0.2">
      <c r="A149" s="203"/>
      <c r="E149" s="245"/>
    </row>
    <row r="150" spans="1:20" ht="38.25" x14ac:dyDescent="0.2">
      <c r="A150" s="203"/>
      <c r="B150" s="155" t="s">
        <v>222</v>
      </c>
      <c r="C150" s="239" t="s">
        <v>223</v>
      </c>
      <c r="D150" s="155" t="s">
        <v>42</v>
      </c>
      <c r="E150" s="245">
        <f>E148</f>
        <v>26</v>
      </c>
      <c r="F150" s="2">
        <v>0</v>
      </c>
      <c r="G150" s="157">
        <f>F150*E150</f>
        <v>0</v>
      </c>
    </row>
    <row r="151" spans="1:20" ht="6.75" customHeight="1" x14ac:dyDescent="0.2">
      <c r="A151" s="203"/>
      <c r="E151" s="245"/>
    </row>
    <row r="152" spans="1:20" x14ac:dyDescent="0.2">
      <c r="B152" s="155" t="s">
        <v>139</v>
      </c>
      <c r="C152" s="239" t="s">
        <v>140</v>
      </c>
      <c r="D152" s="155">
        <v>10</v>
      </c>
      <c r="E152" s="121"/>
      <c r="G152" s="152">
        <f>SUM(G127:G151)*(D152/100)</f>
        <v>0</v>
      </c>
    </row>
    <row r="153" spans="1:20" ht="5.25" customHeight="1" x14ac:dyDescent="0.2">
      <c r="C153" s="268"/>
      <c r="E153" s="121"/>
      <c r="F153" s="32"/>
      <c r="G153" s="252"/>
    </row>
    <row r="154" spans="1:20" ht="13.5" thickBot="1" x14ac:dyDescent="0.25">
      <c r="A154" s="246"/>
      <c r="B154" s="223" t="s">
        <v>115</v>
      </c>
      <c r="C154" s="315" t="s">
        <v>224</v>
      </c>
      <c r="D154" s="247" t="s">
        <v>77</v>
      </c>
      <c r="E154" s="316"/>
      <c r="F154" s="35"/>
      <c r="G154" s="248">
        <f>SUM(G127:G153)</f>
        <v>0</v>
      </c>
    </row>
    <row r="155" spans="1:20" ht="13.5" thickTop="1" x14ac:dyDescent="0.2">
      <c r="E155" s="245"/>
    </row>
    <row r="156" spans="1:20" x14ac:dyDescent="0.2">
      <c r="E156" s="245"/>
    </row>
    <row r="157" spans="1:20" x14ac:dyDescent="0.2">
      <c r="E157" s="245"/>
    </row>
    <row r="158" spans="1:20" s="200" customFormat="1" ht="16.5" x14ac:dyDescent="0.25">
      <c r="A158" s="197"/>
      <c r="B158" s="126" t="s">
        <v>254</v>
      </c>
      <c r="C158" s="327"/>
      <c r="D158" s="327"/>
      <c r="E158" s="327"/>
      <c r="F158" s="36"/>
      <c r="G158" s="270"/>
      <c r="H158" s="323"/>
      <c r="I158" s="323"/>
      <c r="J158" s="323"/>
      <c r="K158" s="323"/>
      <c r="L158" s="323"/>
      <c r="M158" s="323"/>
      <c r="N158" s="323"/>
      <c r="O158" s="323"/>
      <c r="P158" s="323"/>
      <c r="Q158" s="323"/>
      <c r="R158" s="323"/>
      <c r="S158" s="323"/>
      <c r="T158" s="323"/>
    </row>
    <row r="159" spans="1:20" ht="16.5" x14ac:dyDescent="0.2">
      <c r="C159" s="126" t="s">
        <v>272</v>
      </c>
      <c r="E159" s="245"/>
    </row>
    <row r="160" spans="1:20" ht="8.25" customHeight="1" x14ac:dyDescent="0.2">
      <c r="C160" s="126"/>
      <c r="E160" s="245"/>
    </row>
    <row r="161" spans="1:7" x14ac:dyDescent="0.2">
      <c r="B161" s="420" t="s">
        <v>271</v>
      </c>
      <c r="C161" s="420"/>
      <c r="D161" s="420"/>
      <c r="E161" s="422"/>
      <c r="F161" s="32"/>
      <c r="G161" s="252"/>
    </row>
    <row r="162" spans="1:7" x14ac:dyDescent="0.2">
      <c r="B162" s="420"/>
      <c r="C162" s="420"/>
      <c r="D162" s="420"/>
      <c r="E162" s="422"/>
      <c r="F162" s="32"/>
      <c r="G162" s="252"/>
    </row>
    <row r="163" spans="1:7" x14ac:dyDescent="0.2">
      <c r="B163" s="420"/>
      <c r="C163" s="420"/>
      <c r="D163" s="420"/>
      <c r="E163" s="422"/>
      <c r="F163" s="32"/>
      <c r="G163" s="252"/>
    </row>
    <row r="164" spans="1:7" x14ac:dyDescent="0.2">
      <c r="B164" s="420"/>
      <c r="C164" s="420"/>
      <c r="D164" s="420"/>
      <c r="E164" s="422"/>
      <c r="F164" s="32"/>
      <c r="G164" s="252"/>
    </row>
    <row r="165" spans="1:7" x14ac:dyDescent="0.2">
      <c r="B165" s="420"/>
      <c r="C165" s="420"/>
      <c r="D165" s="420"/>
      <c r="E165" s="422"/>
      <c r="F165" s="32"/>
      <c r="G165" s="252"/>
    </row>
    <row r="166" spans="1:7" x14ac:dyDescent="0.2">
      <c r="B166" s="420"/>
      <c r="C166" s="420"/>
      <c r="D166" s="420"/>
      <c r="E166" s="422"/>
      <c r="F166" s="32"/>
      <c r="G166" s="252"/>
    </row>
    <row r="167" spans="1:7" x14ac:dyDescent="0.2">
      <c r="B167" s="420"/>
      <c r="C167" s="420"/>
      <c r="D167" s="420"/>
      <c r="E167" s="422"/>
      <c r="F167" s="32"/>
      <c r="G167" s="252"/>
    </row>
    <row r="168" spans="1:7" x14ac:dyDescent="0.2">
      <c r="B168" s="420"/>
      <c r="C168" s="420"/>
      <c r="D168" s="420"/>
      <c r="E168" s="422"/>
      <c r="F168" s="32"/>
      <c r="G168" s="252"/>
    </row>
    <row r="169" spans="1:7" x14ac:dyDescent="0.2">
      <c r="B169" s="420"/>
      <c r="C169" s="420"/>
      <c r="D169" s="420"/>
      <c r="E169" s="422"/>
      <c r="F169" s="32"/>
      <c r="G169" s="252"/>
    </row>
    <row r="170" spans="1:7" x14ac:dyDescent="0.2">
      <c r="B170" s="420"/>
      <c r="C170" s="420"/>
      <c r="D170" s="420"/>
      <c r="E170" s="422"/>
      <c r="F170" s="32"/>
      <c r="G170" s="252"/>
    </row>
    <row r="171" spans="1:7" x14ac:dyDescent="0.2">
      <c r="B171" s="420"/>
      <c r="C171" s="420"/>
      <c r="D171" s="420"/>
      <c r="E171" s="422"/>
      <c r="F171" s="32"/>
      <c r="G171" s="252"/>
    </row>
    <row r="172" spans="1:7" x14ac:dyDescent="0.2">
      <c r="B172" s="420"/>
      <c r="C172" s="420"/>
      <c r="D172" s="420"/>
      <c r="E172" s="422"/>
      <c r="F172" s="32"/>
      <c r="G172" s="252"/>
    </row>
    <row r="173" spans="1:7" x14ac:dyDescent="0.2">
      <c r="B173" s="420"/>
      <c r="C173" s="420"/>
      <c r="D173" s="420"/>
      <c r="E173" s="422"/>
      <c r="F173" s="32"/>
      <c r="G173" s="252"/>
    </row>
    <row r="174" spans="1:7" x14ac:dyDescent="0.2">
      <c r="B174" s="420"/>
      <c r="C174" s="420"/>
      <c r="D174" s="420"/>
      <c r="E174" s="422"/>
      <c r="F174" s="32"/>
      <c r="G174" s="252"/>
    </row>
    <row r="175" spans="1:7" x14ac:dyDescent="0.2">
      <c r="A175" s="203"/>
      <c r="B175" s="420"/>
      <c r="C175" s="420"/>
      <c r="D175" s="420"/>
      <c r="E175" s="422"/>
      <c r="F175" s="32"/>
      <c r="G175" s="252"/>
    </row>
    <row r="176" spans="1:7" x14ac:dyDescent="0.2">
      <c r="A176" s="203"/>
      <c r="B176" s="420"/>
      <c r="C176" s="420"/>
      <c r="D176" s="420"/>
      <c r="E176" s="422"/>
      <c r="F176" s="32"/>
      <c r="G176" s="252"/>
    </row>
    <row r="177" spans="1:20" x14ac:dyDescent="0.2">
      <c r="A177" s="203"/>
      <c r="B177" s="420"/>
      <c r="C177" s="420"/>
      <c r="D177" s="420"/>
      <c r="E177" s="422"/>
      <c r="F177" s="32"/>
      <c r="G177" s="252"/>
    </row>
    <row r="178" spans="1:20" x14ac:dyDescent="0.2">
      <c r="A178" s="203"/>
      <c r="B178" s="420"/>
      <c r="C178" s="420"/>
      <c r="D178" s="420"/>
      <c r="E178" s="422"/>
      <c r="F178" s="32"/>
      <c r="G178" s="252"/>
    </row>
    <row r="179" spans="1:20" x14ac:dyDescent="0.2">
      <c r="A179" s="203"/>
      <c r="B179" s="420"/>
      <c r="C179" s="420"/>
      <c r="D179" s="420"/>
      <c r="E179" s="422"/>
      <c r="F179" s="32"/>
      <c r="G179" s="252"/>
    </row>
    <row r="180" spans="1:20" x14ac:dyDescent="0.2">
      <c r="A180" s="203"/>
      <c r="B180" s="420"/>
      <c r="C180" s="420"/>
      <c r="D180" s="420"/>
      <c r="E180" s="422"/>
      <c r="F180" s="32"/>
      <c r="G180" s="252"/>
    </row>
    <row r="181" spans="1:20" ht="60" customHeight="1" x14ac:dyDescent="0.2">
      <c r="A181" s="203"/>
      <c r="B181" s="420"/>
      <c r="C181" s="420"/>
      <c r="D181" s="420"/>
      <c r="E181" s="422"/>
      <c r="F181" s="32"/>
      <c r="G181" s="252"/>
    </row>
    <row r="182" spans="1:20" s="330" customFormat="1" x14ac:dyDescent="0.2">
      <c r="A182" s="254"/>
      <c r="B182" s="255"/>
      <c r="C182" s="281"/>
      <c r="D182" s="281"/>
      <c r="E182" s="358"/>
      <c r="F182" s="37"/>
      <c r="G182" s="359" t="s">
        <v>33</v>
      </c>
      <c r="H182" s="360"/>
      <c r="I182" s="360"/>
      <c r="J182" s="360"/>
      <c r="K182" s="360"/>
      <c r="L182" s="360"/>
      <c r="M182" s="360"/>
      <c r="N182" s="360"/>
      <c r="O182" s="360"/>
      <c r="P182" s="360"/>
      <c r="Q182" s="360"/>
      <c r="R182" s="360"/>
      <c r="S182" s="360"/>
      <c r="T182" s="360"/>
    </row>
    <row r="183" spans="1:20" s="273" customFormat="1" ht="13.5" thickBot="1" x14ac:dyDescent="0.25">
      <c r="B183" s="223" t="s">
        <v>55</v>
      </c>
      <c r="C183" s="247" t="s">
        <v>284</v>
      </c>
      <c r="D183" s="223"/>
      <c r="E183" s="316"/>
      <c r="F183" s="35"/>
      <c r="G183" s="248">
        <f>G240</f>
        <v>0</v>
      </c>
      <c r="H183" s="361"/>
      <c r="I183" s="361"/>
      <c r="J183" s="361"/>
      <c r="K183" s="361"/>
      <c r="L183" s="361"/>
      <c r="M183" s="361"/>
      <c r="N183" s="361"/>
      <c r="O183" s="361"/>
      <c r="P183" s="361"/>
      <c r="Q183" s="361"/>
      <c r="R183" s="361"/>
      <c r="S183" s="361"/>
      <c r="T183" s="361"/>
    </row>
    <row r="184" spans="1:20" ht="9.75" customHeight="1" thickTop="1" x14ac:dyDescent="0.2">
      <c r="C184" s="268"/>
      <c r="E184" s="121"/>
      <c r="F184" s="32"/>
      <c r="G184" s="252"/>
    </row>
    <row r="185" spans="1:20" x14ac:dyDescent="0.2">
      <c r="C185" s="317" t="s">
        <v>35</v>
      </c>
      <c r="D185" s="241" t="s">
        <v>36</v>
      </c>
      <c r="E185" s="318" t="s">
        <v>37</v>
      </c>
      <c r="F185" s="38" t="s">
        <v>38</v>
      </c>
      <c r="G185" s="319" t="s">
        <v>33</v>
      </c>
    </row>
    <row r="186" spans="1:20" ht="3" customHeight="1" x14ac:dyDescent="0.2">
      <c r="C186" s="320"/>
      <c r="D186" s="205"/>
      <c r="E186" s="321"/>
      <c r="F186" s="39"/>
      <c r="G186" s="322"/>
    </row>
    <row r="187" spans="1:20" s="364" customFormat="1" x14ac:dyDescent="0.2">
      <c r="A187" s="204"/>
      <c r="B187" s="205" t="s">
        <v>55</v>
      </c>
      <c r="C187" s="362" t="s">
        <v>232</v>
      </c>
      <c r="D187" s="205"/>
      <c r="E187" s="321"/>
      <c r="F187" s="49"/>
      <c r="G187" s="363"/>
      <c r="H187" s="356"/>
      <c r="I187" s="356"/>
      <c r="J187" s="356"/>
      <c r="K187" s="356"/>
      <c r="L187" s="356"/>
      <c r="M187" s="356"/>
      <c r="N187" s="356"/>
      <c r="O187" s="356"/>
      <c r="P187" s="356"/>
      <c r="Q187" s="356"/>
      <c r="R187" s="356"/>
      <c r="S187" s="356"/>
      <c r="T187" s="356"/>
    </row>
    <row r="188" spans="1:20" s="364" customFormat="1" ht="5.25" customHeight="1" x14ac:dyDescent="0.2">
      <c r="A188" s="204"/>
      <c r="B188" s="205"/>
      <c r="C188" s="362"/>
      <c r="D188" s="205"/>
      <c r="E188" s="321"/>
      <c r="F188" s="49"/>
      <c r="G188" s="363"/>
      <c r="H188" s="356"/>
      <c r="I188" s="356"/>
      <c r="J188" s="356"/>
      <c r="K188" s="356"/>
      <c r="L188" s="356"/>
      <c r="M188" s="356"/>
      <c r="N188" s="356"/>
      <c r="O188" s="356"/>
      <c r="P188" s="356"/>
      <c r="Q188" s="356"/>
      <c r="R188" s="356"/>
      <c r="S188" s="356"/>
      <c r="T188" s="356"/>
    </row>
    <row r="189" spans="1:20" ht="89.25" x14ac:dyDescent="0.2">
      <c r="B189" s="280" t="s">
        <v>56</v>
      </c>
      <c r="C189" s="281" t="s">
        <v>239</v>
      </c>
      <c r="D189" s="281"/>
      <c r="E189" s="282"/>
      <c r="F189" s="32"/>
      <c r="G189" s="252"/>
      <c r="H189" s="203"/>
      <c r="I189" s="203"/>
      <c r="J189" s="203"/>
      <c r="K189" s="203"/>
      <c r="L189" s="203"/>
      <c r="M189" s="203"/>
      <c r="N189" s="203"/>
      <c r="O189" s="203"/>
      <c r="P189" s="203"/>
      <c r="Q189" s="203"/>
      <c r="R189" s="203"/>
      <c r="S189" s="203"/>
      <c r="T189" s="203"/>
    </row>
    <row r="190" spans="1:20" ht="15" customHeight="1" x14ac:dyDescent="0.2">
      <c r="C190" s="283" t="s">
        <v>370</v>
      </c>
      <c r="D190" s="284" t="s">
        <v>59</v>
      </c>
      <c r="E190" s="285">
        <v>47</v>
      </c>
      <c r="F190" s="44"/>
      <c r="G190" s="286"/>
      <c r="H190" s="203"/>
      <c r="I190" s="203"/>
      <c r="J190" s="203"/>
      <c r="K190" s="203"/>
      <c r="L190" s="203"/>
      <c r="M190" s="203"/>
      <c r="N190" s="203"/>
      <c r="O190" s="203"/>
      <c r="P190" s="203"/>
      <c r="Q190" s="203"/>
      <c r="R190" s="203"/>
      <c r="S190" s="203"/>
      <c r="T190" s="203"/>
    </row>
    <row r="191" spans="1:20" ht="12.6" customHeight="1" x14ac:dyDescent="0.2">
      <c r="C191" s="287"/>
      <c r="D191" s="109" t="s">
        <v>60</v>
      </c>
      <c r="E191" s="288">
        <f>ROUNDUP((E190*1.02)/6,0)</f>
        <v>8</v>
      </c>
      <c r="F191" s="32"/>
      <c r="G191" s="252"/>
      <c r="H191" s="203"/>
      <c r="I191" s="203"/>
      <c r="J191" s="203"/>
      <c r="K191" s="203"/>
      <c r="L191" s="203"/>
      <c r="M191" s="203"/>
      <c r="N191" s="203"/>
      <c r="O191" s="203"/>
      <c r="P191" s="203"/>
      <c r="Q191" s="203"/>
      <c r="R191" s="203"/>
      <c r="S191" s="203"/>
      <c r="T191" s="203"/>
    </row>
    <row r="192" spans="1:20" s="294" customFormat="1" ht="11.25" x14ac:dyDescent="0.2">
      <c r="A192" s="289"/>
      <c r="B192" s="109"/>
      <c r="C192" s="290"/>
      <c r="D192" s="109" t="s">
        <v>42</v>
      </c>
      <c r="E192" s="291">
        <f>ROUND(E191,0)</f>
        <v>8</v>
      </c>
      <c r="F192" s="68"/>
      <c r="G192" s="292"/>
    </row>
    <row r="193" spans="2:20" ht="12.6" customHeight="1" x14ac:dyDescent="0.2">
      <c r="C193" s="268" t="s">
        <v>371</v>
      </c>
      <c r="D193" s="155" t="s">
        <v>59</v>
      </c>
      <c r="E193" s="288">
        <f>E192*6-E194</f>
        <v>12</v>
      </c>
      <c r="F193" s="2">
        <v>0</v>
      </c>
      <c r="G193" s="157">
        <f>F193*E193</f>
        <v>0</v>
      </c>
      <c r="H193" s="203"/>
      <c r="I193" s="203"/>
      <c r="J193" s="203"/>
      <c r="K193" s="203"/>
      <c r="L193" s="203"/>
      <c r="M193" s="203"/>
      <c r="N193" s="203"/>
      <c r="O193" s="203"/>
      <c r="P193" s="203"/>
      <c r="Q193" s="203"/>
      <c r="R193" s="203"/>
      <c r="S193" s="203"/>
      <c r="T193" s="203"/>
    </row>
    <row r="194" spans="2:20" ht="12.6" customHeight="1" x14ac:dyDescent="0.2">
      <c r="C194" s="268" t="s">
        <v>372</v>
      </c>
      <c r="D194" s="155" t="s">
        <v>59</v>
      </c>
      <c r="E194" s="288">
        <f>(4+2)*6</f>
        <v>36</v>
      </c>
      <c r="F194" s="2">
        <v>0</v>
      </c>
      <c r="G194" s="157">
        <f>F194*E194</f>
        <v>0</v>
      </c>
      <c r="H194" s="203"/>
      <c r="I194" s="203"/>
      <c r="J194" s="203"/>
      <c r="K194" s="203"/>
      <c r="L194" s="203"/>
      <c r="M194" s="203"/>
      <c r="N194" s="203"/>
      <c r="O194" s="203"/>
      <c r="P194" s="203"/>
      <c r="Q194" s="203"/>
      <c r="R194" s="203"/>
      <c r="S194" s="203"/>
      <c r="T194" s="203"/>
    </row>
    <row r="195" spans="2:20" ht="12.6" customHeight="1" x14ac:dyDescent="0.2">
      <c r="C195" s="268"/>
      <c r="E195" s="288"/>
      <c r="F195" s="32"/>
      <c r="G195" s="157"/>
      <c r="H195" s="203"/>
      <c r="I195" s="203"/>
      <c r="J195" s="203"/>
      <c r="K195" s="203"/>
      <c r="L195" s="203"/>
      <c r="M195" s="203"/>
      <c r="N195" s="203"/>
      <c r="O195" s="203"/>
      <c r="P195" s="203"/>
      <c r="Q195" s="203"/>
      <c r="R195" s="203"/>
      <c r="S195" s="203"/>
      <c r="T195" s="203"/>
    </row>
    <row r="196" spans="2:20" ht="32.25" customHeight="1" x14ac:dyDescent="0.2">
      <c r="B196" s="155" t="s">
        <v>181</v>
      </c>
      <c r="C196" s="159" t="s">
        <v>282</v>
      </c>
      <c r="D196" s="159"/>
      <c r="E196" s="271"/>
      <c r="F196" s="32"/>
      <c r="G196" s="252"/>
    </row>
    <row r="197" spans="2:20" x14ac:dyDescent="0.2">
      <c r="B197" s="159"/>
      <c r="C197" s="159" t="s">
        <v>283</v>
      </c>
      <c r="D197" s="155" t="s">
        <v>59</v>
      </c>
      <c r="E197" s="121">
        <v>94</v>
      </c>
      <c r="F197" s="2">
        <v>0</v>
      </c>
      <c r="G197" s="157">
        <f t="shared" ref="G197:G202" si="4">F197*E197</f>
        <v>0</v>
      </c>
      <c r="J197" s="324"/>
    </row>
    <row r="198" spans="2:20" x14ac:dyDescent="0.2">
      <c r="B198" s="159"/>
      <c r="C198" s="159" t="s">
        <v>433</v>
      </c>
      <c r="D198" s="155" t="s">
        <v>59</v>
      </c>
      <c r="E198" s="121">
        <v>56</v>
      </c>
      <c r="F198" s="2">
        <v>0</v>
      </c>
      <c r="G198" s="157">
        <f t="shared" si="4"/>
        <v>0</v>
      </c>
    </row>
    <row r="199" spans="2:20" x14ac:dyDescent="0.2">
      <c r="B199" s="159"/>
      <c r="C199" s="159" t="s">
        <v>718</v>
      </c>
      <c r="D199" s="155" t="s">
        <v>59</v>
      </c>
      <c r="E199" s="121">
        <v>10</v>
      </c>
      <c r="F199" s="2">
        <v>0</v>
      </c>
      <c r="G199" s="157">
        <f t="shared" si="4"/>
        <v>0</v>
      </c>
    </row>
    <row r="200" spans="2:20" ht="25.5" x14ac:dyDescent="0.2">
      <c r="B200" s="159"/>
      <c r="C200" s="159" t="s">
        <v>304</v>
      </c>
      <c r="D200" s="155" t="s">
        <v>59</v>
      </c>
      <c r="E200" s="121">
        <f>109-E85*8</f>
        <v>69</v>
      </c>
      <c r="F200" s="2">
        <v>0</v>
      </c>
      <c r="G200" s="157">
        <f t="shared" si="4"/>
        <v>0</v>
      </c>
    </row>
    <row r="201" spans="2:20" ht="25.5" x14ac:dyDescent="0.2">
      <c r="B201" s="159"/>
      <c r="C201" s="159" t="s">
        <v>728</v>
      </c>
      <c r="D201" s="155" t="s">
        <v>59</v>
      </c>
      <c r="E201" s="121">
        <v>5</v>
      </c>
      <c r="F201" s="2">
        <v>0</v>
      </c>
      <c r="G201" s="157">
        <f t="shared" si="4"/>
        <v>0</v>
      </c>
    </row>
    <row r="202" spans="2:20" ht="25.5" x14ac:dyDescent="0.2">
      <c r="B202" s="159"/>
      <c r="C202" s="159" t="s">
        <v>441</v>
      </c>
      <c r="D202" s="155" t="s">
        <v>59</v>
      </c>
      <c r="E202" s="121">
        <v>4</v>
      </c>
      <c r="F202" s="2">
        <v>0</v>
      </c>
      <c r="G202" s="157">
        <f t="shared" si="4"/>
        <v>0</v>
      </c>
    </row>
    <row r="203" spans="2:20" ht="7.5" customHeight="1" x14ac:dyDescent="0.2">
      <c r="B203" s="259"/>
      <c r="C203" s="159"/>
      <c r="D203" s="159"/>
      <c r="E203" s="121"/>
      <c r="F203" s="32"/>
      <c r="G203" s="252"/>
    </row>
    <row r="204" spans="2:20" ht="13.5" customHeight="1" x14ac:dyDescent="0.2">
      <c r="B204" s="280" t="s">
        <v>62</v>
      </c>
      <c r="C204" s="159" t="s">
        <v>237</v>
      </c>
      <c r="D204" s="159"/>
      <c r="E204" s="288"/>
      <c r="F204" s="32"/>
      <c r="G204" s="252"/>
      <c r="H204" s="203"/>
      <c r="I204" s="203"/>
      <c r="J204" s="203"/>
      <c r="K204" s="203"/>
      <c r="L204" s="203"/>
      <c r="M204" s="203"/>
      <c r="N204" s="203"/>
      <c r="O204" s="203"/>
      <c r="P204" s="203"/>
      <c r="Q204" s="203"/>
      <c r="R204" s="203"/>
      <c r="S204" s="203"/>
      <c r="T204" s="203"/>
    </row>
    <row r="205" spans="2:20" ht="12" customHeight="1" x14ac:dyDescent="0.2">
      <c r="C205" s="268" t="s">
        <v>526</v>
      </c>
      <c r="D205" s="155" t="s">
        <v>42</v>
      </c>
      <c r="E205" s="288">
        <v>2</v>
      </c>
      <c r="F205" s="2">
        <v>0</v>
      </c>
      <c r="G205" s="157">
        <f t="shared" ref="G205:G206" si="5">F205*E205</f>
        <v>0</v>
      </c>
      <c r="H205" s="203"/>
      <c r="I205" s="295"/>
      <c r="J205" s="203"/>
      <c r="K205" s="203"/>
      <c r="L205" s="203"/>
      <c r="M205" s="203"/>
      <c r="N205" s="203"/>
      <c r="O205" s="203"/>
      <c r="P205" s="203"/>
      <c r="Q205" s="203"/>
      <c r="R205" s="203"/>
      <c r="S205" s="203"/>
      <c r="T205" s="203"/>
    </row>
    <row r="206" spans="2:20" ht="12" customHeight="1" x14ac:dyDescent="0.2">
      <c r="C206" s="268" t="s">
        <v>387</v>
      </c>
      <c r="D206" s="155" t="s">
        <v>42</v>
      </c>
      <c r="E206" s="288">
        <v>2</v>
      </c>
      <c r="F206" s="2">
        <v>0</v>
      </c>
      <c r="G206" s="157">
        <f t="shared" si="5"/>
        <v>0</v>
      </c>
      <c r="H206" s="203"/>
      <c r="I206" s="295"/>
      <c r="J206" s="203"/>
      <c r="K206" s="203"/>
      <c r="L206" s="203"/>
      <c r="M206" s="203"/>
      <c r="N206" s="203"/>
      <c r="O206" s="203"/>
      <c r="P206" s="203"/>
      <c r="Q206" s="203"/>
      <c r="R206" s="203"/>
      <c r="S206" s="203"/>
      <c r="T206" s="203"/>
    </row>
    <row r="207" spans="2:20" ht="12" customHeight="1" x14ac:dyDescent="0.2">
      <c r="C207" s="268" t="s">
        <v>244</v>
      </c>
      <c r="E207" s="288"/>
      <c r="F207" s="32"/>
      <c r="G207" s="157"/>
      <c r="H207" s="203"/>
      <c r="I207" s="295"/>
      <c r="J207" s="203"/>
      <c r="K207" s="203"/>
      <c r="L207" s="203"/>
      <c r="M207" s="203"/>
      <c r="N207" s="203"/>
      <c r="O207" s="203"/>
      <c r="P207" s="203"/>
      <c r="Q207" s="203"/>
      <c r="R207" s="203"/>
      <c r="S207" s="203"/>
      <c r="T207" s="203"/>
    </row>
    <row r="208" spans="2:20" ht="6" customHeight="1" x14ac:dyDescent="0.2">
      <c r="E208" s="288"/>
      <c r="H208" s="203"/>
      <c r="I208" s="295"/>
      <c r="J208" s="203"/>
      <c r="K208" s="203"/>
      <c r="L208" s="203"/>
      <c r="M208" s="203"/>
      <c r="N208" s="203"/>
      <c r="O208" s="203"/>
      <c r="P208" s="203"/>
      <c r="Q208" s="203"/>
      <c r="R208" s="203"/>
      <c r="S208" s="203"/>
      <c r="T208" s="203"/>
    </row>
    <row r="209" spans="2:20" x14ac:dyDescent="0.2">
      <c r="B209" s="155" t="s">
        <v>65</v>
      </c>
      <c r="C209" s="271" t="s">
        <v>238</v>
      </c>
      <c r="D209" s="159"/>
      <c r="E209" s="288"/>
      <c r="F209" s="32"/>
      <c r="G209" s="252"/>
      <c r="H209" s="203"/>
      <c r="I209" s="295"/>
      <c r="J209" s="203"/>
      <c r="K209" s="203"/>
      <c r="L209" s="203"/>
      <c r="M209" s="203"/>
      <c r="N209" s="203"/>
      <c r="O209" s="203"/>
      <c r="P209" s="203"/>
      <c r="Q209" s="203"/>
      <c r="R209" s="203"/>
      <c r="S209" s="203"/>
      <c r="T209" s="203"/>
    </row>
    <row r="210" spans="2:20" ht="12.6" customHeight="1" x14ac:dyDescent="0.2">
      <c r="C210" s="268" t="s">
        <v>375</v>
      </c>
      <c r="D210" s="155" t="s">
        <v>42</v>
      </c>
      <c r="E210" s="288">
        <v>2</v>
      </c>
      <c r="F210" s="2">
        <v>0</v>
      </c>
      <c r="G210" s="157">
        <f t="shared" ref="G210:G211" si="6">F210*E210</f>
        <v>0</v>
      </c>
      <c r="H210" s="203"/>
      <c r="I210" s="295"/>
      <c r="J210" s="203"/>
      <c r="K210" s="203"/>
      <c r="L210" s="203"/>
      <c r="M210" s="203"/>
      <c r="N210" s="203"/>
      <c r="O210" s="203"/>
      <c r="P210" s="203"/>
      <c r="Q210" s="203"/>
      <c r="R210" s="203"/>
      <c r="S210" s="203"/>
      <c r="T210" s="203"/>
    </row>
    <row r="211" spans="2:20" ht="12.6" customHeight="1" x14ac:dyDescent="0.2">
      <c r="C211" s="268" t="s">
        <v>475</v>
      </c>
      <c r="D211" s="155" t="s">
        <v>42</v>
      </c>
      <c r="E211" s="288">
        <v>2</v>
      </c>
      <c r="F211" s="2">
        <v>0</v>
      </c>
      <c r="G211" s="157">
        <f t="shared" si="6"/>
        <v>0</v>
      </c>
      <c r="H211" s="203"/>
      <c r="I211" s="295"/>
      <c r="J211" s="203"/>
      <c r="K211" s="203"/>
      <c r="L211" s="203"/>
      <c r="M211" s="203"/>
      <c r="N211" s="203"/>
      <c r="O211" s="203"/>
      <c r="P211" s="203"/>
      <c r="Q211" s="203"/>
      <c r="R211" s="203"/>
      <c r="S211" s="203"/>
      <c r="T211" s="203"/>
    </row>
    <row r="212" spans="2:20" ht="6" customHeight="1" x14ac:dyDescent="0.2">
      <c r="E212" s="288"/>
      <c r="F212" s="32"/>
      <c r="H212" s="203"/>
      <c r="I212" s="203"/>
      <c r="J212" s="203"/>
      <c r="K212" s="203"/>
      <c r="L212" s="203"/>
      <c r="M212" s="203"/>
      <c r="N212" s="203"/>
      <c r="O212" s="203"/>
      <c r="P212" s="203"/>
      <c r="Q212" s="203"/>
      <c r="R212" s="203"/>
      <c r="S212" s="203"/>
      <c r="T212" s="203"/>
    </row>
    <row r="213" spans="2:20" ht="51" x14ac:dyDescent="0.2">
      <c r="B213" s="155" t="s">
        <v>190</v>
      </c>
      <c r="C213" s="268" t="s">
        <v>303</v>
      </c>
      <c r="E213" s="288"/>
      <c r="G213" s="157"/>
      <c r="H213" s="203"/>
      <c r="I213" s="203"/>
      <c r="J213" s="203"/>
      <c r="K213" s="203"/>
      <c r="L213" s="203"/>
      <c r="M213" s="203"/>
      <c r="N213" s="203"/>
      <c r="O213" s="203"/>
      <c r="P213" s="203"/>
      <c r="Q213" s="203"/>
      <c r="R213" s="203"/>
      <c r="S213" s="203"/>
      <c r="T213" s="203"/>
    </row>
    <row r="214" spans="2:20" x14ac:dyDescent="0.2">
      <c r="C214" s="268" t="s">
        <v>255</v>
      </c>
      <c r="D214" s="155" t="s">
        <v>42</v>
      </c>
      <c r="E214" s="288">
        <v>2</v>
      </c>
      <c r="F214" s="2">
        <v>0</v>
      </c>
      <c r="G214" s="157">
        <f>F214*E214</f>
        <v>0</v>
      </c>
      <c r="H214" s="203"/>
      <c r="I214" s="203"/>
      <c r="J214" s="203"/>
      <c r="K214" s="203"/>
      <c r="L214" s="203"/>
      <c r="M214" s="203"/>
      <c r="N214" s="203"/>
      <c r="O214" s="203"/>
      <c r="P214" s="203"/>
      <c r="Q214" s="203"/>
      <c r="R214" s="203"/>
      <c r="S214" s="203"/>
      <c r="T214" s="203"/>
    </row>
    <row r="215" spans="2:20" s="201" customFormat="1" ht="5.25" customHeight="1" x14ac:dyDescent="0.2">
      <c r="B215" s="155"/>
      <c r="C215" s="239"/>
      <c r="D215" s="155"/>
      <c r="E215" s="288"/>
      <c r="F215" s="2"/>
      <c r="G215" s="152"/>
    </row>
    <row r="216" spans="2:20" ht="216.75" x14ac:dyDescent="0.2">
      <c r="B216" s="155" t="s">
        <v>177</v>
      </c>
      <c r="C216" s="357" t="s">
        <v>273</v>
      </c>
      <c r="D216" s="334"/>
      <c r="E216" s="334"/>
    </row>
    <row r="217" spans="2:20" ht="13.5" customHeight="1" x14ac:dyDescent="0.2">
      <c r="C217" s="239" t="s">
        <v>434</v>
      </c>
      <c r="D217" s="155" t="s">
        <v>42</v>
      </c>
      <c r="E217" s="121">
        <v>15</v>
      </c>
      <c r="F217" s="2">
        <v>0</v>
      </c>
      <c r="G217" s="157">
        <f>F217*E217</f>
        <v>0</v>
      </c>
    </row>
    <row r="218" spans="2:20" ht="13.5" customHeight="1" x14ac:dyDescent="0.2">
      <c r="C218" s="239" t="s">
        <v>435</v>
      </c>
      <c r="D218" s="155" t="s">
        <v>42</v>
      </c>
      <c r="E218" s="121">
        <v>6</v>
      </c>
      <c r="F218" s="2">
        <v>0</v>
      </c>
      <c r="G218" s="157">
        <f>F218*E218</f>
        <v>0</v>
      </c>
    </row>
    <row r="219" spans="2:20" ht="13.5" customHeight="1" x14ac:dyDescent="0.2">
      <c r="C219" s="239" t="s">
        <v>725</v>
      </c>
      <c r="D219" s="155" t="s">
        <v>42</v>
      </c>
      <c r="E219" s="121">
        <v>2</v>
      </c>
      <c r="F219" s="2">
        <v>0</v>
      </c>
      <c r="G219" s="157">
        <f>F219*E219</f>
        <v>0</v>
      </c>
    </row>
    <row r="220" spans="2:20" ht="13.5" customHeight="1" x14ac:dyDescent="0.2">
      <c r="C220" s="239" t="s">
        <v>734</v>
      </c>
      <c r="D220" s="155" t="s">
        <v>42</v>
      </c>
      <c r="E220" s="121">
        <v>1</v>
      </c>
      <c r="F220" s="2">
        <v>0</v>
      </c>
      <c r="G220" s="157">
        <f>F220*E220</f>
        <v>0</v>
      </c>
    </row>
    <row r="221" spans="2:20" ht="15" x14ac:dyDescent="0.2">
      <c r="C221" s="427" t="s">
        <v>206</v>
      </c>
      <c r="D221" s="428"/>
      <c r="E221" s="428"/>
    </row>
    <row r="222" spans="2:20" ht="6" customHeight="1" x14ac:dyDescent="0.2">
      <c r="E222" s="245"/>
    </row>
    <row r="223" spans="2:20" ht="63.75" x14ac:dyDescent="0.2">
      <c r="B223" s="155" t="s">
        <v>436</v>
      </c>
      <c r="C223" s="239" t="s">
        <v>682</v>
      </c>
      <c r="E223" s="288"/>
      <c r="H223" s="203"/>
      <c r="I223" s="295"/>
      <c r="J223" s="203"/>
      <c r="K223" s="203"/>
      <c r="L223" s="203"/>
      <c r="M223" s="203"/>
      <c r="N223" s="203"/>
      <c r="O223" s="203"/>
      <c r="P223" s="203"/>
      <c r="Q223" s="203"/>
      <c r="R223" s="203"/>
      <c r="S223" s="203"/>
      <c r="T223" s="203"/>
    </row>
    <row r="224" spans="2:20" x14ac:dyDescent="0.2">
      <c r="C224" s="239" t="s">
        <v>726</v>
      </c>
      <c r="D224" s="155" t="s">
        <v>42</v>
      </c>
      <c r="E224" s="288">
        <v>1</v>
      </c>
      <c r="F224" s="2">
        <v>0</v>
      </c>
      <c r="G224" s="157">
        <f>F224*E224</f>
        <v>0</v>
      </c>
      <c r="H224" s="203"/>
      <c r="I224" s="295"/>
      <c r="J224" s="203"/>
      <c r="K224" s="203"/>
      <c r="L224" s="203"/>
      <c r="M224" s="203"/>
      <c r="N224" s="203"/>
      <c r="O224" s="203"/>
      <c r="P224" s="203"/>
      <c r="Q224" s="203"/>
      <c r="R224" s="203"/>
      <c r="S224" s="203"/>
      <c r="T224" s="203"/>
    </row>
    <row r="225" spans="2:20" ht="8.25" customHeight="1" x14ac:dyDescent="0.2">
      <c r="E225" s="288"/>
      <c r="H225" s="203"/>
      <c r="I225" s="295"/>
      <c r="J225" s="203"/>
      <c r="K225" s="203"/>
      <c r="L225" s="203"/>
      <c r="M225" s="203"/>
      <c r="N225" s="203"/>
      <c r="O225" s="203"/>
      <c r="P225" s="203"/>
      <c r="Q225" s="203"/>
      <c r="R225" s="203"/>
      <c r="S225" s="203"/>
      <c r="T225" s="203"/>
    </row>
    <row r="226" spans="2:20" ht="114.75" x14ac:dyDescent="0.2">
      <c r="B226" s="155" t="s">
        <v>178</v>
      </c>
      <c r="C226" s="239" t="s">
        <v>683</v>
      </c>
      <c r="E226" s="121"/>
      <c r="G226" s="157"/>
    </row>
    <row r="227" spans="2:20" x14ac:dyDescent="0.2">
      <c r="C227" s="239" t="s">
        <v>684</v>
      </c>
      <c r="D227" s="155" t="s">
        <v>42</v>
      </c>
      <c r="E227" s="288">
        <f>18-2</f>
        <v>16</v>
      </c>
      <c r="F227" s="2">
        <v>0</v>
      </c>
      <c r="G227" s="157">
        <f>F227*E227</f>
        <v>0</v>
      </c>
      <c r="H227" s="203"/>
      <c r="I227" s="295"/>
      <c r="J227" s="203"/>
      <c r="K227" s="203"/>
      <c r="L227" s="203"/>
      <c r="M227" s="203"/>
      <c r="N227" s="203"/>
      <c r="O227" s="203"/>
      <c r="P227" s="203"/>
      <c r="Q227" s="203"/>
      <c r="R227" s="203"/>
      <c r="S227" s="203"/>
      <c r="T227" s="203"/>
    </row>
    <row r="228" spans="2:20" x14ac:dyDescent="0.2">
      <c r="C228" s="239" t="s">
        <v>685</v>
      </c>
      <c r="D228" s="155" t="s">
        <v>42</v>
      </c>
      <c r="E228" s="288">
        <v>7</v>
      </c>
      <c r="F228" s="2">
        <v>0</v>
      </c>
      <c r="G228" s="157">
        <f>F228*E228</f>
        <v>0</v>
      </c>
      <c r="H228" s="203"/>
      <c r="I228" s="295"/>
      <c r="J228" s="203"/>
      <c r="K228" s="203"/>
      <c r="L228" s="203"/>
      <c r="M228" s="203"/>
      <c r="N228" s="203"/>
      <c r="O228" s="203"/>
      <c r="P228" s="203"/>
      <c r="Q228" s="203"/>
      <c r="R228" s="203"/>
      <c r="S228" s="203"/>
      <c r="T228" s="203"/>
    </row>
    <row r="229" spans="2:20" ht="6.75" customHeight="1" x14ac:dyDescent="0.2">
      <c r="E229" s="245"/>
    </row>
    <row r="230" spans="2:20" ht="15" x14ac:dyDescent="0.2">
      <c r="B230" s="155" t="s">
        <v>179</v>
      </c>
      <c r="C230" s="427" t="s">
        <v>180</v>
      </c>
      <c r="D230" s="428"/>
      <c r="E230" s="428"/>
    </row>
    <row r="231" spans="2:20" x14ac:dyDescent="0.2">
      <c r="C231" s="239" t="s">
        <v>199</v>
      </c>
      <c r="D231" s="155" t="s">
        <v>42</v>
      </c>
      <c r="E231" s="121">
        <f>13*2</f>
        <v>26</v>
      </c>
      <c r="F231" s="2">
        <v>0</v>
      </c>
      <c r="G231" s="157">
        <f t="shared" ref="G231:G236" si="7">F231*E231</f>
        <v>0</v>
      </c>
    </row>
    <row r="232" spans="2:20" x14ac:dyDescent="0.2">
      <c r="C232" s="239" t="s">
        <v>437</v>
      </c>
      <c r="D232" s="155" t="s">
        <v>42</v>
      </c>
      <c r="E232" s="121">
        <f>3*2</f>
        <v>6</v>
      </c>
      <c r="F232" s="2">
        <v>0</v>
      </c>
      <c r="G232" s="157">
        <f t="shared" si="7"/>
        <v>0</v>
      </c>
    </row>
    <row r="233" spans="2:20" x14ac:dyDescent="0.2">
      <c r="C233" s="239" t="s">
        <v>720</v>
      </c>
      <c r="D233" s="155" t="s">
        <v>42</v>
      </c>
      <c r="E233" s="121">
        <v>2</v>
      </c>
      <c r="F233" s="2">
        <v>0</v>
      </c>
      <c r="G233" s="157">
        <f t="shared" si="7"/>
        <v>0</v>
      </c>
    </row>
    <row r="234" spans="2:20" x14ac:dyDescent="0.2">
      <c r="C234" s="239" t="s">
        <v>721</v>
      </c>
      <c r="D234" s="155" t="s">
        <v>42</v>
      </c>
      <c r="E234" s="121">
        <f>4*2</f>
        <v>8</v>
      </c>
      <c r="F234" s="2">
        <v>0</v>
      </c>
      <c r="G234" s="157">
        <f t="shared" si="7"/>
        <v>0</v>
      </c>
    </row>
    <row r="235" spans="2:20" x14ac:dyDescent="0.2">
      <c r="C235" s="239" t="s">
        <v>722</v>
      </c>
      <c r="D235" s="155" t="s">
        <v>42</v>
      </c>
      <c r="E235" s="121">
        <f>1</f>
        <v>1</v>
      </c>
      <c r="F235" s="2">
        <v>0</v>
      </c>
      <c r="G235" s="157">
        <f t="shared" si="7"/>
        <v>0</v>
      </c>
    </row>
    <row r="236" spans="2:20" x14ac:dyDescent="0.2">
      <c r="C236" s="239" t="s">
        <v>719</v>
      </c>
      <c r="D236" s="155" t="s">
        <v>42</v>
      </c>
      <c r="E236" s="121">
        <f>1*2</f>
        <v>2</v>
      </c>
      <c r="F236" s="2">
        <v>0</v>
      </c>
      <c r="G236" s="157">
        <f t="shared" si="7"/>
        <v>0</v>
      </c>
    </row>
    <row r="237" spans="2:20" ht="7.5" customHeight="1" x14ac:dyDescent="0.2">
      <c r="E237" s="245"/>
    </row>
    <row r="238" spans="2:20" x14ac:dyDescent="0.2">
      <c r="B238" s="155" t="s">
        <v>75</v>
      </c>
      <c r="C238" s="239" t="s">
        <v>76</v>
      </c>
      <c r="D238" s="155">
        <v>10</v>
      </c>
      <c r="E238" s="121"/>
      <c r="G238" s="152">
        <f>SUM(G185:G237)*(D238/100)</f>
        <v>0</v>
      </c>
    </row>
    <row r="239" spans="2:20" ht="6.75" customHeight="1" x14ac:dyDescent="0.2">
      <c r="C239" s="268"/>
      <c r="E239" s="121"/>
      <c r="F239" s="32"/>
      <c r="G239" s="252"/>
    </row>
    <row r="240" spans="2:20" s="246" customFormat="1" ht="13.5" thickBot="1" x14ac:dyDescent="0.25">
      <c r="B240" s="223" t="s">
        <v>55</v>
      </c>
      <c r="C240" s="315" t="s">
        <v>225</v>
      </c>
      <c r="D240" s="247" t="s">
        <v>77</v>
      </c>
      <c r="E240" s="316"/>
      <c r="F240" s="35"/>
      <c r="G240" s="248">
        <f>SUM(G185:G239)</f>
        <v>0</v>
      </c>
      <c r="H240" s="365"/>
      <c r="I240" s="365"/>
      <c r="J240" s="365"/>
      <c r="K240" s="365"/>
      <c r="L240" s="365"/>
      <c r="M240" s="365"/>
      <c r="N240" s="365"/>
      <c r="O240" s="365"/>
      <c r="P240" s="365"/>
      <c r="Q240" s="365"/>
      <c r="R240" s="365"/>
      <c r="S240" s="365"/>
      <c r="T240" s="365"/>
    </row>
    <row r="241" spans="5:5" ht="13.5" thickTop="1" x14ac:dyDescent="0.2">
      <c r="E241" s="245"/>
    </row>
  </sheetData>
  <mergeCells count="6">
    <mergeCell ref="C230:E230"/>
    <mergeCell ref="B15:E15"/>
    <mergeCell ref="B17:E36"/>
    <mergeCell ref="B39:E50"/>
    <mergeCell ref="B161:E181"/>
    <mergeCell ref="C221:E221"/>
  </mergeCells>
  <conditionalFormatting sqref="F205 F210:F211 F85 F111 F57 F69 F71 F91:F93 F99 F103 F113 F134 F150 F148 F197 F97 F105 F95 F144 F131 F55 F60 F82 F88 F139:F142 F193:F194 F63:F67">
    <cfRule type="expression" dxfId="25" priority="85">
      <formula>F55=""</formula>
    </cfRule>
  </conditionalFormatting>
  <conditionalFormatting sqref="F231">
    <cfRule type="expression" dxfId="24" priority="67">
      <formula>F231=""</formula>
    </cfRule>
  </conditionalFormatting>
  <conditionalFormatting sqref="F200">
    <cfRule type="expression" dxfId="23" priority="69">
      <formula>F200=""</formula>
    </cfRule>
  </conditionalFormatting>
  <conditionalFormatting sqref="F198">
    <cfRule type="expression" dxfId="22" priority="64">
      <formula>F198=""</formula>
    </cfRule>
  </conditionalFormatting>
  <conditionalFormatting sqref="F220">
    <cfRule type="expression" dxfId="21" priority="61">
      <formula>F220=""</formula>
    </cfRule>
  </conditionalFormatting>
  <conditionalFormatting sqref="F214">
    <cfRule type="expression" dxfId="20" priority="58">
      <formula>F214=""</formula>
    </cfRule>
  </conditionalFormatting>
  <conditionalFormatting sqref="F224">
    <cfRule type="expression" dxfId="19" priority="56">
      <formula>F224=""</formula>
    </cfRule>
  </conditionalFormatting>
  <conditionalFormatting sqref="F217">
    <cfRule type="expression" dxfId="18" priority="55">
      <formula>F217=""</formula>
    </cfRule>
  </conditionalFormatting>
  <conditionalFormatting sqref="F218">
    <cfRule type="expression" dxfId="17" priority="41">
      <formula>F218=""</formula>
    </cfRule>
  </conditionalFormatting>
  <conditionalFormatting sqref="F232">
    <cfRule type="expression" dxfId="16" priority="40">
      <formula>F232=""</formula>
    </cfRule>
  </conditionalFormatting>
  <conditionalFormatting sqref="F202">
    <cfRule type="expression" dxfId="15" priority="27">
      <formula>F202=""</formula>
    </cfRule>
  </conditionalFormatting>
  <conditionalFormatting sqref="F233">
    <cfRule type="expression" dxfId="14" priority="18">
      <formula>F233=""</formula>
    </cfRule>
  </conditionalFormatting>
  <conditionalFormatting sqref="F206">
    <cfRule type="expression" dxfId="13" priority="22">
      <formula>F206=""</formula>
    </cfRule>
  </conditionalFormatting>
  <conditionalFormatting sqref="F227">
    <cfRule type="expression" dxfId="12" priority="13">
      <formula>F227=""</formula>
    </cfRule>
  </conditionalFormatting>
  <conditionalFormatting sqref="F228">
    <cfRule type="expression" dxfId="11" priority="12">
      <formula>F228=""</formula>
    </cfRule>
  </conditionalFormatting>
  <conditionalFormatting sqref="F199">
    <cfRule type="expression" dxfId="10" priority="11">
      <formula>F199=""</formula>
    </cfRule>
  </conditionalFormatting>
  <conditionalFormatting sqref="F201">
    <cfRule type="expression" dxfId="9" priority="10">
      <formula>F201=""</formula>
    </cfRule>
  </conditionalFormatting>
  <conditionalFormatting sqref="F219">
    <cfRule type="expression" dxfId="8" priority="9">
      <formula>F219=""</formula>
    </cfRule>
  </conditionalFormatting>
  <conditionalFormatting sqref="F234">
    <cfRule type="expression" dxfId="7" priority="8">
      <formula>F234=""</formula>
    </cfRule>
  </conditionalFormatting>
  <conditionalFormatting sqref="F236">
    <cfRule type="expression" dxfId="6" priority="7">
      <formula>F236=""</formula>
    </cfRule>
  </conditionalFormatting>
  <conditionalFormatting sqref="F235">
    <cfRule type="expression" dxfId="5" priority="6">
      <formula>F235=""</formula>
    </cfRule>
  </conditionalFormatting>
  <conditionalFormatting sqref="F129">
    <cfRule type="expression" dxfId="4" priority="5">
      <formula>F129=""</formula>
    </cfRule>
  </conditionalFormatting>
  <conditionalFormatting sqref="F136">
    <cfRule type="expression" dxfId="3" priority="4">
      <formula>F136=""</formula>
    </cfRule>
  </conditionalFormatting>
  <conditionalFormatting sqref="F146">
    <cfRule type="expression" dxfId="2" priority="3">
      <formula>F146=""</formula>
    </cfRule>
  </conditionalFormatting>
  <conditionalFormatting sqref="F106">
    <cfRule type="expression" dxfId="1" priority="2">
      <formula>F106=""</formula>
    </cfRule>
  </conditionalFormatting>
  <conditionalFormatting sqref="F107">
    <cfRule type="expression" dxfId="0" priority="1">
      <formula>F107=""</formula>
    </cfRule>
  </conditionalFormatting>
  <pageMargins left="0.70866141732283472" right="0.70866141732283472" top="0.74803149606299213" bottom="0.74803149606299213" header="0.31496062992125984" footer="0.31496062992125984"/>
  <pageSetup paperSize="9" scale="84" orientation="portrait" r:id="rId1"/>
  <headerFooter>
    <oddHeader>&amp;R&amp;9 1848-V/20
PZI</oddHeader>
    <oddFooter>&amp;R&amp;9&amp;P/&amp;N</oddFooter>
  </headerFooter>
  <rowBreaks count="6" manualBreakCount="6">
    <brk id="14" max="16383" man="1"/>
    <brk id="57" max="6" man="1"/>
    <brk id="89" max="6" man="1"/>
    <brk id="119" max="6" man="1"/>
    <brk id="156" max="6" man="1"/>
    <brk id="20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9</vt:i4>
      </vt:variant>
    </vt:vector>
  </HeadingPairs>
  <TitlesOfParts>
    <vt:vector size="18" baseType="lpstr">
      <vt:lpstr>PRVA STRAN</vt:lpstr>
      <vt:lpstr>Uvodne opombe</vt:lpstr>
      <vt:lpstr>Obrazec</vt:lpstr>
      <vt:lpstr>Rekapitulacija</vt:lpstr>
      <vt:lpstr>SPL-TUJE</vt:lpstr>
      <vt:lpstr>TRŽAŠKA-jug</vt:lpstr>
      <vt:lpstr>PRIKLJUČKI-jug</vt:lpstr>
      <vt:lpstr>TRŽAŠKA-sever</vt:lpstr>
      <vt:lpstr>PRIKLJUČKI-sever</vt:lpstr>
      <vt:lpstr>Obrazec!Področje_tiskanja</vt:lpstr>
      <vt:lpstr>'PRIKLJUČKI-jug'!Področje_tiskanja</vt:lpstr>
      <vt:lpstr>'PRIKLJUČKI-sever'!Področje_tiskanja</vt:lpstr>
      <vt:lpstr>'PRVA STRAN'!Področje_tiskanja</vt:lpstr>
      <vt:lpstr>Rekapitulacija!Področje_tiskanja</vt:lpstr>
      <vt:lpstr>'SPL-TUJE'!Področje_tiskanja</vt:lpstr>
      <vt:lpstr>'TRŽAŠKA-jug'!Področje_tiskanja</vt:lpstr>
      <vt:lpstr>'TRŽAŠKA-sever'!Področje_tiskanja</vt:lpstr>
      <vt:lpstr>'Uvodne opombe'!Področje_tiskanja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eč</cp:lastModifiedBy>
  <cp:lastPrinted>2019-07-29T14:33:30Z</cp:lastPrinted>
  <dcterms:created xsi:type="dcterms:W3CDTF">2015-05-04T10:59:51Z</dcterms:created>
  <dcterms:modified xsi:type="dcterms:W3CDTF">2020-06-24T09:16:23Z</dcterms:modified>
</cp:coreProperties>
</file>