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P:\2021\1890_zbiralnik A4_Vilharjeva\PZI-2\Popis\Poslano_voka_20.4.2023\brez_cen\"/>
    </mc:Choice>
  </mc:AlternateContent>
  <xr:revisionPtr revIDLastSave="0" documentId="13_ncr:1_{F2E3E0AB-4393-453E-A7E1-528881875CBC}" xr6:coauthVersionLast="47" xr6:coauthVersionMax="47" xr10:uidLastSave="{00000000-0000-0000-0000-000000000000}"/>
  <bookViews>
    <workbookView xWindow="-120" yWindow="-120" windowWidth="29040" windowHeight="15840" tabRatio="590" xr2:uid="{00000000-000D-0000-FFFF-FFFF00000000}"/>
  </bookViews>
  <sheets>
    <sheet name="Rekapitulacija" sheetId="1" r:id="rId1"/>
    <sheet name="Opombe" sheetId="8" r:id="rId2"/>
    <sheet name="0-Preddela" sheetId="2" r:id="rId3"/>
    <sheet name="A-Prestavitev zbiralnika" sheetId="9" r:id="rId4"/>
    <sheet name="B-Prevezava javne kanalizacije" sheetId="3" r:id="rId5"/>
    <sheet name="C-Zaščita in prestavitve vodov" sheetId="10" r:id="rId6"/>
  </sheets>
  <definedNames>
    <definedName name="_Hlk9417092" localSheetId="0">Rekapitulacija!#REF!</definedName>
    <definedName name="_xlnm.Print_Area" localSheetId="2">'0-Preddela'!$B$1:$G$26</definedName>
    <definedName name="_xlnm.Print_Area" localSheetId="3">'A-Prestavitev zbiralnika'!$B$1:$G$421</definedName>
    <definedName name="_xlnm.Print_Area" localSheetId="4">'B-Prevezava javne kanalizacije'!$A$1:$G$110</definedName>
    <definedName name="_xlnm.Print_Area" localSheetId="5">'C-Zaščita in prestavitve vodov'!$A$1:$G$28</definedName>
    <definedName name="_xlnm.Print_Area" localSheetId="1">Opombe!$B$1:$G$26</definedName>
    <definedName name="_xlnm.Print_Area" localSheetId="0">Rekapitulacija!$A$1:$D$66</definedName>
    <definedName name="_xlnm.Print_Titles" localSheetId="2">'0-Preddela'!$4:$4</definedName>
    <definedName name="_xlnm.Print_Titles" localSheetId="3">'A-Prestavitev zbiralnika'!$48:$48</definedName>
    <definedName name="_xlnm.Print_Titles" localSheetId="4">'B-Prevezava javne kanalizacije'!$18:$18</definedName>
    <definedName name="_xlnm.Print_Titles" localSheetId="5">'C-Zaščita in prestavitve vodov'!$13:$13</definedName>
    <definedName name="_xlnm.Print_Titles" localSheetId="1">Opombe!#REF!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81" i="9" l="1"/>
  <c r="E182" i="9"/>
  <c r="G182" i="9" s="1"/>
  <c r="G11" i="2"/>
  <c r="G14" i="2"/>
  <c r="G9" i="2"/>
  <c r="G8" i="2" l="1"/>
  <c r="G24" i="10" l="1"/>
  <c r="G23" i="10"/>
  <c r="G22" i="10"/>
  <c r="G108" i="3"/>
  <c r="G98" i="3"/>
  <c r="G97" i="3"/>
  <c r="G91" i="3"/>
  <c r="G54" i="9"/>
  <c r="G68" i="9"/>
  <c r="G71" i="9"/>
  <c r="G70" i="9"/>
  <c r="G69" i="9"/>
  <c r="E173" i="9"/>
  <c r="E172" i="9"/>
  <c r="E171" i="9"/>
  <c r="E166" i="9"/>
  <c r="G226" i="9"/>
  <c r="G225" i="9"/>
  <c r="E224" i="9"/>
  <c r="G224" i="9" s="1"/>
  <c r="G223" i="9"/>
  <c r="E222" i="9"/>
  <c r="E221" i="9"/>
  <c r="E220" i="9"/>
  <c r="E215" i="9"/>
  <c r="G231" i="9"/>
  <c r="G230" i="9"/>
  <c r="E200" i="9"/>
  <c r="G200" i="9" s="1"/>
  <c r="E199" i="9"/>
  <c r="G199" i="9" s="1"/>
  <c r="G202" i="9"/>
  <c r="G201" i="9"/>
  <c r="E198" i="9"/>
  <c r="E197" i="9"/>
  <c r="E196" i="9"/>
  <c r="E191" i="9"/>
  <c r="E175" i="9"/>
  <c r="G26" i="10" l="1"/>
  <c r="E113" i="9"/>
  <c r="G112" i="9"/>
  <c r="E96" i="9"/>
  <c r="G122" i="9"/>
  <c r="G144" i="9"/>
  <c r="E134" i="9"/>
  <c r="G114" i="9"/>
  <c r="E107" i="9"/>
  <c r="E91" i="9"/>
  <c r="E92" i="9"/>
  <c r="E98" i="9"/>
  <c r="E115" i="9" s="1"/>
  <c r="G97" i="9"/>
  <c r="E95" i="9"/>
  <c r="E94" i="9"/>
  <c r="E93" i="9"/>
  <c r="E53" i="9"/>
  <c r="E52" i="9"/>
  <c r="E77" i="3"/>
  <c r="E104" i="9" l="1"/>
  <c r="E105" i="9"/>
  <c r="E102" i="9"/>
  <c r="E101" i="9"/>
  <c r="G16" i="2" l="1"/>
  <c r="G15" i="2"/>
  <c r="G16" i="10" l="1"/>
  <c r="G15" i="10"/>
  <c r="G18" i="10" l="1"/>
  <c r="E419" i="9"/>
  <c r="G419" i="9" s="1"/>
  <c r="G421" i="9" s="1"/>
  <c r="G43" i="9" s="1"/>
  <c r="G8" i="10" l="1"/>
  <c r="G6" i="10"/>
  <c r="I6" i="10" l="1"/>
  <c r="I8" i="10"/>
  <c r="G10" i="10" l="1"/>
  <c r="D56" i="1" s="1"/>
  <c r="I10" i="10" l="1"/>
  <c r="J6" i="10"/>
  <c r="J8" i="10"/>
  <c r="J10" i="10" l="1"/>
  <c r="G100" i="3"/>
  <c r="G60" i="3"/>
  <c r="G58" i="3"/>
  <c r="G57" i="3"/>
  <c r="G153" i="9"/>
  <c r="G152" i="9"/>
  <c r="G151" i="9"/>
  <c r="G150" i="9"/>
  <c r="G149" i="9"/>
  <c r="G142" i="9"/>
  <c r="G145" i="9"/>
  <c r="G146" i="9"/>
  <c r="G141" i="9"/>
  <c r="G411" i="9"/>
  <c r="G410" i="9"/>
  <c r="G404" i="9"/>
  <c r="G403" i="9"/>
  <c r="G397" i="9"/>
  <c r="G396" i="9"/>
  <c r="G362" i="9"/>
  <c r="G386" i="9"/>
  <c r="G143" i="9"/>
  <c r="G271" i="9"/>
  <c r="G412" i="9" l="1"/>
  <c r="G413" i="9" s="1"/>
  <c r="G41" i="9" s="1"/>
  <c r="G405" i="9"/>
  <c r="G406" i="9" s="1"/>
  <c r="G40" i="9" s="1"/>
  <c r="G398" i="9"/>
  <c r="G399" i="9" s="1"/>
  <c r="G415" i="9" l="1"/>
  <c r="G39" i="9"/>
  <c r="G38" i="9" s="1"/>
  <c r="G384" i="9" l="1"/>
  <c r="G383" i="9"/>
  <c r="G381" i="9"/>
  <c r="G380" i="9"/>
  <c r="G373" i="9"/>
  <c r="G372" i="9"/>
  <c r="G370" i="9"/>
  <c r="G369" i="9"/>
  <c r="G374" i="9" l="1"/>
  <c r="G375" i="9" s="1"/>
  <c r="G35" i="9" s="1"/>
  <c r="G387" i="9"/>
  <c r="G388" i="9" s="1"/>
  <c r="G36" i="9" s="1"/>
  <c r="G359" i="9" l="1"/>
  <c r="G360" i="9"/>
  <c r="G357" i="9" l="1"/>
  <c r="G356" i="9"/>
  <c r="G363" i="9" l="1"/>
  <c r="G364" i="9" s="1"/>
  <c r="G390" i="9" s="1"/>
  <c r="G345" i="9"/>
  <c r="G344" i="9"/>
  <c r="G343" i="9"/>
  <c r="G338" i="9"/>
  <c r="G337" i="9"/>
  <c r="G336" i="9"/>
  <c r="G329" i="9"/>
  <c r="G331" i="9"/>
  <c r="G330" i="9"/>
  <c r="G320" i="9"/>
  <c r="G319" i="9"/>
  <c r="G318" i="9"/>
  <c r="G317" i="9"/>
  <c r="G316" i="9"/>
  <c r="G315" i="9"/>
  <c r="G314" i="9"/>
  <c r="G313" i="9"/>
  <c r="G312" i="9"/>
  <c r="G307" i="9"/>
  <c r="G306" i="9"/>
  <c r="G305" i="9"/>
  <c r="G304" i="9"/>
  <c r="G303" i="9"/>
  <c r="G302" i="9"/>
  <c r="G301" i="9"/>
  <c r="G300" i="9"/>
  <c r="G299" i="9"/>
  <c r="G34" i="9" l="1"/>
  <c r="G33" i="9" s="1"/>
  <c r="G339" i="9"/>
  <c r="G340" i="9" s="1"/>
  <c r="G30" i="9" s="1"/>
  <c r="G346" i="9"/>
  <c r="G347" i="9" s="1"/>
  <c r="G31" i="9" s="1"/>
  <c r="G332" i="9"/>
  <c r="G333" i="9" s="1"/>
  <c r="G321" i="9"/>
  <c r="G322" i="9" s="1"/>
  <c r="G26" i="9" s="1"/>
  <c r="G308" i="9"/>
  <c r="G309" i="9" s="1"/>
  <c r="G25" i="9" s="1"/>
  <c r="G349" i="9" l="1"/>
  <c r="G29" i="9"/>
  <c r="G28" i="9" s="1"/>
  <c r="G294" i="9" l="1"/>
  <c r="G293" i="9"/>
  <c r="G292" i="9"/>
  <c r="G291" i="9"/>
  <c r="G289" i="9"/>
  <c r="G290" i="9"/>
  <c r="G288" i="9" l="1"/>
  <c r="G287" i="9"/>
  <c r="G286" i="9"/>
  <c r="G295" i="9" l="1"/>
  <c r="G296" i="9" s="1"/>
  <c r="G324" i="9" s="1"/>
  <c r="G268" i="9" l="1"/>
  <c r="G270" i="9"/>
  <c r="G269" i="9"/>
  <c r="G267" i="9"/>
  <c r="G266" i="9"/>
  <c r="G258" i="9"/>
  <c r="G257" i="9"/>
  <c r="G256" i="9"/>
  <c r="G255" i="9"/>
  <c r="G254" i="9"/>
  <c r="G253" i="9"/>
  <c r="G249" i="9"/>
  <c r="G248" i="9"/>
  <c r="G247" i="9"/>
  <c r="G246" i="9"/>
  <c r="G245" i="9"/>
  <c r="G244" i="9"/>
  <c r="G222" i="9"/>
  <c r="G221" i="9"/>
  <c r="G215" i="9"/>
  <c r="G232" i="9"/>
  <c r="G229" i="9"/>
  <c r="G227" i="9"/>
  <c r="G219" i="9"/>
  <c r="G218" i="9"/>
  <c r="G217" i="9"/>
  <c r="G216" i="9"/>
  <c r="G198" i="9"/>
  <c r="G172" i="9"/>
  <c r="G191" i="9"/>
  <c r="G206" i="9"/>
  <c r="G205" i="9"/>
  <c r="G203" i="9"/>
  <c r="G195" i="9"/>
  <c r="G194" i="9"/>
  <c r="G193" i="9"/>
  <c r="G192" i="9"/>
  <c r="G167" i="9"/>
  <c r="G181" i="9"/>
  <c r="G180" i="9"/>
  <c r="G178" i="9"/>
  <c r="G177" i="9"/>
  <c r="G176" i="9"/>
  <c r="G174" i="9"/>
  <c r="G175" i="9"/>
  <c r="G173" i="9"/>
  <c r="G170" i="9"/>
  <c r="G169" i="9"/>
  <c r="G168" i="9"/>
  <c r="G166" i="9"/>
  <c r="G24" i="9" l="1"/>
  <c r="G23" i="9" s="1"/>
  <c r="G250" i="9"/>
  <c r="G259" i="9"/>
  <c r="G19" i="9" s="1"/>
  <c r="E234" i="9"/>
  <c r="E235" i="9" s="1"/>
  <c r="G235" i="9" s="1"/>
  <c r="G220" i="9"/>
  <c r="E208" i="9"/>
  <c r="E209" i="9" s="1"/>
  <c r="G209" i="9" s="1"/>
  <c r="E184" i="9"/>
  <c r="E185" i="9" s="1"/>
  <c r="G185" i="9" s="1"/>
  <c r="G197" i="9"/>
  <c r="G196" i="9"/>
  <c r="G261" i="9" l="1"/>
  <c r="G18" i="9"/>
  <c r="G17" i="9" s="1"/>
  <c r="G184" i="9"/>
  <c r="G234" i="9"/>
  <c r="G208" i="9"/>
  <c r="G210" i="9" s="1"/>
  <c r="G211" i="9" s="1"/>
  <c r="G14" i="9" s="1"/>
  <c r="G236" i="9" l="1"/>
  <c r="G237" i="9" s="1"/>
  <c r="G15" i="9" s="1"/>
  <c r="G171" i="9" l="1"/>
  <c r="G186" i="9" l="1"/>
  <c r="G187" i="9" l="1"/>
  <c r="G13" i="9" l="1"/>
  <c r="G12" i="9" s="1"/>
  <c r="G239" i="9"/>
  <c r="G124" i="9"/>
  <c r="E110" i="9"/>
  <c r="G109" i="9"/>
  <c r="G108" i="9"/>
  <c r="E111" i="9"/>
  <c r="E100" i="9"/>
  <c r="G98" i="9"/>
  <c r="E53" i="3"/>
  <c r="E52" i="3"/>
  <c r="E48" i="3"/>
  <c r="E47" i="3"/>
  <c r="E46" i="3"/>
  <c r="E51" i="3"/>
  <c r="E50" i="3"/>
  <c r="G61" i="9"/>
  <c r="G60" i="9"/>
  <c r="G59" i="9"/>
  <c r="G58" i="9"/>
  <c r="G57" i="9"/>
  <c r="G56" i="9"/>
  <c r="G55" i="9"/>
  <c r="G52" i="9"/>
  <c r="G53" i="9"/>
  <c r="G273" i="9" l="1"/>
  <c r="G13" i="2"/>
  <c r="G12" i="2"/>
  <c r="G10" i="2"/>
  <c r="G7" i="2"/>
  <c r="G79" i="9"/>
  <c r="G78" i="9"/>
  <c r="G77" i="9"/>
  <c r="G76" i="9"/>
  <c r="G75" i="9"/>
  <c r="G74" i="9"/>
  <c r="G73" i="9"/>
  <c r="G66" i="9"/>
  <c r="G65" i="9"/>
  <c r="G64" i="9"/>
  <c r="E139" i="9"/>
  <c r="G139" i="9" s="1"/>
  <c r="E137" i="9"/>
  <c r="E138" i="9" s="1"/>
  <c r="G138" i="9" s="1"/>
  <c r="G135" i="9"/>
  <c r="G134" i="9"/>
  <c r="G126" i="9"/>
  <c r="G125" i="9"/>
  <c r="G123" i="9"/>
  <c r="G121" i="9"/>
  <c r="G120" i="9"/>
  <c r="G118" i="9"/>
  <c r="G117" i="9"/>
  <c r="G116" i="9"/>
  <c r="G115" i="9"/>
  <c r="G113" i="9"/>
  <c r="G111" i="9"/>
  <c r="G110" i="9"/>
  <c r="G107" i="9"/>
  <c r="E106" i="9"/>
  <c r="G106" i="9" s="1"/>
  <c r="G105" i="9"/>
  <c r="G104" i="9"/>
  <c r="G103" i="9"/>
  <c r="G102" i="9"/>
  <c r="G101" i="9"/>
  <c r="G96" i="9"/>
  <c r="G95" i="9"/>
  <c r="G94" i="9"/>
  <c r="G93" i="9"/>
  <c r="G92" i="9"/>
  <c r="G91" i="9"/>
  <c r="G83" i="9"/>
  <c r="G82" i="9"/>
  <c r="G81" i="9"/>
  <c r="G67" i="9"/>
  <c r="G63" i="9"/>
  <c r="G59" i="3"/>
  <c r="G96" i="3"/>
  <c r="G93" i="3"/>
  <c r="E83" i="3"/>
  <c r="E74" i="3"/>
  <c r="G73" i="3"/>
  <c r="G64" i="3"/>
  <c r="G6" i="2" l="1"/>
  <c r="G51" i="9"/>
  <c r="E274" i="9"/>
  <c r="G137" i="9"/>
  <c r="G154" i="9" s="1"/>
  <c r="G100" i="9"/>
  <c r="G127" i="9" s="1"/>
  <c r="G63" i="3"/>
  <c r="G62" i="3"/>
  <c r="G156" i="9" l="1"/>
  <c r="G129" i="9"/>
  <c r="G8" i="9"/>
  <c r="G84" i="9"/>
  <c r="G86" i="9" s="1"/>
  <c r="I43" i="9"/>
  <c r="E275" i="9"/>
  <c r="G275" i="9" s="1"/>
  <c r="G274" i="9"/>
  <c r="G279" i="9" l="1"/>
  <c r="G281" i="9" s="1"/>
  <c r="G6" i="9"/>
  <c r="I6" i="9" s="1"/>
  <c r="G10" i="9"/>
  <c r="I10" i="9" s="1"/>
  <c r="I8" i="9"/>
  <c r="E81" i="3"/>
  <c r="E84" i="3" s="1"/>
  <c r="E80" i="3"/>
  <c r="G21" i="9" l="1"/>
  <c r="I21" i="9" s="1"/>
  <c r="G83" i="3"/>
  <c r="G45" i="9" l="1"/>
  <c r="I12" i="9"/>
  <c r="G41" i="3"/>
  <c r="J21" i="9" l="1"/>
  <c r="D52" i="1"/>
  <c r="J43" i="9"/>
  <c r="J10" i="9"/>
  <c r="I45" i="9"/>
  <c r="J12" i="9"/>
  <c r="J6" i="9"/>
  <c r="J8" i="9"/>
  <c r="J45" i="9" l="1"/>
  <c r="G107" i="3" l="1"/>
  <c r="G106" i="3"/>
  <c r="E102" i="3"/>
  <c r="G102" i="3" s="1"/>
  <c r="G95" i="3"/>
  <c r="G94" i="3"/>
  <c r="G92" i="3"/>
  <c r="G89" i="3"/>
  <c r="G79" i="3"/>
  <c r="G78" i="3"/>
  <c r="G77" i="3"/>
  <c r="G75" i="3"/>
  <c r="G74" i="3"/>
  <c r="G72" i="3"/>
  <c r="G71" i="3"/>
  <c r="G70" i="3"/>
  <c r="G56" i="3"/>
  <c r="G55" i="3"/>
  <c r="G49" i="3"/>
  <c r="G44" i="3"/>
  <c r="G43" i="3"/>
  <c r="E54" i="3"/>
  <c r="G54" i="3" s="1"/>
  <c r="G36" i="3"/>
  <c r="G35" i="3"/>
  <c r="G34" i="3"/>
  <c r="G32" i="3"/>
  <c r="G31" i="3"/>
  <c r="E30" i="3"/>
  <c r="G30" i="3" s="1"/>
  <c r="G29" i="3"/>
  <c r="G28" i="3"/>
  <c r="E26" i="3"/>
  <c r="G26" i="3" s="1"/>
  <c r="E25" i="3"/>
  <c r="G25" i="3" s="1"/>
  <c r="G24" i="3"/>
  <c r="G23" i="3"/>
  <c r="G22" i="3"/>
  <c r="G21" i="3"/>
  <c r="G24" i="2"/>
  <c r="G22" i="2"/>
  <c r="G20" i="2"/>
  <c r="G19" i="2"/>
  <c r="G18" i="2"/>
  <c r="G17" i="2"/>
  <c r="G26" i="2" l="1"/>
  <c r="D50" i="1"/>
  <c r="G51" i="3"/>
  <c r="G53" i="3"/>
  <c r="G52" i="3"/>
  <c r="G37" i="3"/>
  <c r="G38" i="3" s="1"/>
  <c r="G6" i="3" s="1"/>
  <c r="I6" i="3" s="1"/>
  <c r="G46" i="3"/>
  <c r="G47" i="3"/>
  <c r="G42" i="3"/>
  <c r="G48" i="3"/>
  <c r="G50" i="3"/>
  <c r="E103" i="3"/>
  <c r="G65" i="3" l="1"/>
  <c r="G66" i="3" s="1"/>
  <c r="G8" i="3" s="1"/>
  <c r="G84" i="3"/>
  <c r="G80" i="3"/>
  <c r="E104" i="3"/>
  <c r="G104" i="3" s="1"/>
  <c r="G103" i="3"/>
  <c r="G109" i="3" s="1"/>
  <c r="G110" i="3" l="1"/>
  <c r="G12" i="3" s="1"/>
  <c r="G81" i="3"/>
  <c r="G85" i="3" s="1"/>
  <c r="I8" i="3"/>
  <c r="I84" i="3" l="1"/>
  <c r="G86" i="3"/>
  <c r="G10" i="3" s="1"/>
  <c r="I10" i="3" s="1"/>
  <c r="I12" i="3"/>
  <c r="G15" i="3" l="1"/>
  <c r="D54" i="1" l="1"/>
  <c r="D59" i="1" s="1"/>
  <c r="D61" i="1" s="1"/>
  <c r="D64" i="1" s="1"/>
  <c r="I15" i="3"/>
  <c r="J6" i="3"/>
  <c r="J10" i="3"/>
  <c r="J12" i="3"/>
  <c r="J8" i="3"/>
  <c r="J15" i="3" l="1"/>
</calcChain>
</file>

<file path=xl/sharedStrings.xml><?xml version="1.0" encoding="utf-8"?>
<sst xmlns="http://schemas.openxmlformats.org/spreadsheetml/2006/main" count="1325" uniqueCount="607">
  <si>
    <t>2/1 - NAČRT GRADBENIŠTVA - NAČRT KANALIZACIJE</t>
  </si>
  <si>
    <t>POPIS DEL S PREDIZMERAMI</t>
  </si>
  <si>
    <t>Investitor:</t>
  </si>
  <si>
    <t>Naziv gradnje:</t>
  </si>
  <si>
    <t>Vrsta projekta:</t>
  </si>
  <si>
    <t>PZI</t>
  </si>
  <si>
    <t>Št. projekta:</t>
  </si>
  <si>
    <t>Št. načrta:</t>
  </si>
  <si>
    <t>Datum:</t>
  </si>
  <si>
    <t>REKAPITULACIJA</t>
  </si>
  <si>
    <t>0.</t>
  </si>
  <si>
    <t>Preddela in gradbiščna dokumentacija</t>
  </si>
  <si>
    <t>SKUPAJ</t>
  </si>
  <si>
    <t>Davek na dodano vrednost  (22%)</t>
  </si>
  <si>
    <t>SKUPAJ  (vključno z DDV) :</t>
  </si>
  <si>
    <t>Šifra</t>
  </si>
  <si>
    <t>Opis postavke</t>
  </si>
  <si>
    <t>Enota</t>
  </si>
  <si>
    <t>Količina</t>
  </si>
  <si>
    <t>Cena za enoto</t>
  </si>
  <si>
    <t>Vrednost [€]</t>
  </si>
  <si>
    <t>0.1</t>
  </si>
  <si>
    <t>IZDELAVA NAČRTOV</t>
  </si>
  <si>
    <t>0101</t>
  </si>
  <si>
    <t>Izdelava varnostnega načrta po predpisih o zagotavljanju varnosti in zdravja pri delu. V treh izvodih.</t>
  </si>
  <si>
    <t>kpl</t>
  </si>
  <si>
    <t>0102</t>
  </si>
  <si>
    <t>0103</t>
  </si>
  <si>
    <t>0104</t>
  </si>
  <si>
    <t>Izdelava dokazila o zanesljivosti v treh izvodih v skladu s Pravilnikom o dokazilu o zanesljivosti objekta (Uradni list RS, št. 55/08).</t>
  </si>
  <si>
    <t>0105</t>
  </si>
  <si>
    <t>Izdelava poročila o ravnanju z gradbenimi odpadki v skladu z Uredbo o ravnanju z gradbenimi odpadki, ki nastanejo pri gradbenih delih. V treh izvodih.</t>
  </si>
  <si>
    <t>0106</t>
  </si>
  <si>
    <t>m1</t>
  </si>
  <si>
    <t>0107</t>
  </si>
  <si>
    <t>0.2</t>
  </si>
  <si>
    <t>OBVESTILNE TABLE NA GRADBIŠČU</t>
  </si>
  <si>
    <t>0201</t>
  </si>
  <si>
    <t>Nabava, dobava in postavitev obvestilne table na gradbišču, skladno z zakonodajo. Odstranitev obvestilne table po izgradnji.</t>
  </si>
  <si>
    <t>kos</t>
  </si>
  <si>
    <t>0.3</t>
  </si>
  <si>
    <t>OSTALI STROŠKI</t>
  </si>
  <si>
    <t>0301</t>
  </si>
  <si>
    <t xml:space="preserve">Koordinacija za varnost in zdravje pri delu na gradbišču v skladu s predpisi, ki obravnavajo to področje (Uredba o zagotavljanju varnosti in zdravja pri delu na začasnih in premičnih gradbiščih), vključno z vodenjem knjige ukrepov.  </t>
  </si>
  <si>
    <t>Skupaj preddela in gradbiščna dokumentacija</t>
  </si>
  <si>
    <t>1.0</t>
  </si>
  <si>
    <t>PRIPRAVLJALNA DELA</t>
  </si>
  <si>
    <t>2.0</t>
  </si>
  <si>
    <t>POSEGI V OBSTOJEČE VOZIŠČE</t>
  </si>
  <si>
    <t>3.0</t>
  </si>
  <si>
    <t>DRUGI POSEGI NA TERENU</t>
  </si>
  <si>
    <t>4.0</t>
  </si>
  <si>
    <t>ZEMELJSKA DELA</t>
  </si>
  <si>
    <t>5.0</t>
  </si>
  <si>
    <t>KANALIZACIJSKA DELA</t>
  </si>
  <si>
    <t>6.0</t>
  </si>
  <si>
    <t>OPOMBE:</t>
  </si>
  <si>
    <t>1.1</t>
  </si>
  <si>
    <t>ZAKOLIČBA</t>
  </si>
  <si>
    <t>1101</t>
  </si>
  <si>
    <t>Zakoličenje osi kanalizacije, z zavarovanjem osi in oznako revizijskih jaškov in vsa druga geodetska dela v času gradnje, ki so potrebna za nemoteno izvajanje del (smeri, višine, vmesne, začasne in končne zakoličbe…)</t>
  </si>
  <si>
    <t>1102</t>
  </si>
  <si>
    <t>Postavitev gradbenih profilov na vzpostavljeno os trase cevovoda, ter določitev nivoja za merjenje globine izkopa in polaganje cevovoda.</t>
  </si>
  <si>
    <t>1103</t>
  </si>
  <si>
    <t>Obnova in zavarovanje zakoličbe osi trase javne ceste v ravninskem terenu</t>
  </si>
  <si>
    <t>1104</t>
  </si>
  <si>
    <t>Postavitev in zavarovanje prečnega profila javne ceste v ravninskem terenu</t>
  </si>
  <si>
    <t>1105</t>
  </si>
  <si>
    <t>Določanje in označevanje obstoječih podzemnih naprav, ki se križajo ali potekajo vzporedno s predvideno infrastrukturo,  z vidnimi znaki na terenu, s pisanjem zapisnika o primopredaji, eventuelne skice. Obračun po m1 predvidene kanalizacije.</t>
  </si>
  <si>
    <t>1106</t>
  </si>
  <si>
    <t>Določanje in označevanje mej parcel po katerih poteka kanalizacijski vod. Obračun po m1 predvidene kanalizacije (brez upoševanja odcepov za hišne priključke).</t>
  </si>
  <si>
    <t>1.2</t>
  </si>
  <si>
    <t>PRIPRAVA GRADBIŠČA</t>
  </si>
  <si>
    <t>1201</t>
  </si>
  <si>
    <t>1202</t>
  </si>
  <si>
    <t>1203</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</si>
  <si>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</si>
  <si>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1204</t>
  </si>
  <si>
    <t>Izdelava lesenih mostičkov oziroma provizorij dostopov za pešce do objektov preko izkopanih jarkov iz plohov debeline 5 cm. Na provizorij dostopih se uredi ograja iz desk in tramičev. Vse po statičnem izračunu in načrtu izvajalca.</t>
  </si>
  <si>
    <t>1205</t>
  </si>
  <si>
    <t>1.3</t>
  </si>
  <si>
    <t>NADZOR</t>
  </si>
  <si>
    <t>1301</t>
  </si>
  <si>
    <t>Izvedba projektantskega nadzora, obračun na podlagi potrditve nadzornega organa</t>
  </si>
  <si>
    <t>ur</t>
  </si>
  <si>
    <t>1302</t>
  </si>
  <si>
    <t>Nadzor pristojnih služb ostalih komunalnih vodov na območju, obračun na podlagi potrditve nadzornga organa.</t>
  </si>
  <si>
    <t>1303</t>
  </si>
  <si>
    <t>Izvedba geomehanskega nadzora, prevzem gradbene jame in temeljnih tal, obračun na podlagi potrditve nadzornga organa</t>
  </si>
  <si>
    <t>1401</t>
  </si>
  <si>
    <t>Ostala dodatna in nepredvidena dela. Obračun po dejanskih stroških porabe časa in materiala po vpisu v gradbeni dnevnik. Ocena stroškov 10 % od vrednosti del.</t>
  </si>
  <si>
    <t>Skupaj pripravljalna dela</t>
  </si>
  <si>
    <t>2.1</t>
  </si>
  <si>
    <t>PREDDELA</t>
  </si>
  <si>
    <t>2101</t>
  </si>
  <si>
    <t>m3</t>
  </si>
  <si>
    <t>2102</t>
  </si>
  <si>
    <t>m2</t>
  </si>
  <si>
    <t>2103</t>
  </si>
  <si>
    <t>Porušitev in odstranitev asfaltne plasti v debelini nad 10 cm vključno z nakladanjem na prevozno sredstvo, odvozom na stalno gradbeno depoinijo in plačilom deponijske takse.</t>
  </si>
  <si>
    <t>2104</t>
  </si>
  <si>
    <t>Rezkanje in odvoz krovne plasti v debelini 4 do 7 cm vključno z nakladanjem na prevozno sredstvo, z odvozom na začasno deponijo izvajalca za kasnejšo uporabo oz. na stalno  gradbeno deponijo in plačilom deponijske takse</t>
  </si>
  <si>
    <t>2105</t>
  </si>
  <si>
    <t>Rezanje asfaltne plasti s talno diamantno žago, debele 6 do 10 cm</t>
  </si>
  <si>
    <t>2106</t>
  </si>
  <si>
    <t>Rezanje asfaltne plasti s talno diamantno žago, debele 11 do 15 cm</t>
  </si>
  <si>
    <t>2107</t>
  </si>
  <si>
    <t>2108</t>
  </si>
  <si>
    <t>Porušitev in odstranitev robnika iz cementnega betona vključno z nakladanjem na prevozno sredstvo, odvozom na stalno gradbeno depoinijo in plačilom deponijske takse.</t>
  </si>
  <si>
    <t>RUŠ. ROBNIKA</t>
  </si>
  <si>
    <t>2.2</t>
  </si>
  <si>
    <t>POSEGI V VOZIŠČNO KONSTRUKCIJO</t>
  </si>
  <si>
    <t>2201</t>
  </si>
  <si>
    <t>2202</t>
  </si>
  <si>
    <t>2203</t>
  </si>
  <si>
    <t>Ureditev planuma utrjene/stabilizirane vezljive zemljine – 3. kategorije</t>
  </si>
  <si>
    <t>2204</t>
  </si>
  <si>
    <t>2205</t>
  </si>
  <si>
    <t>Odvzem vzorcev in izvedba meritev ustreznosti vgradnje in vgrajenih materialov  ter izdelava končnega poročila s strani akreditirane organizacije.</t>
  </si>
  <si>
    <t>2206</t>
  </si>
  <si>
    <t>Strojno čiščenje asfalta pred pobrizgom z bitumensko emulzijo.</t>
  </si>
  <si>
    <t>2207</t>
  </si>
  <si>
    <t>Pobrizg podlage s polimerno bitumensko emulzijo 0,31 do 0,50 kg/m2</t>
  </si>
  <si>
    <t>2208</t>
  </si>
  <si>
    <t>Premaz stika z bitumensko zmesjo za tesnenje stikov pri vgradnji asfaltnih oblog (npr. sika dilaplast). V ceni je zajeta nabava, dobava in vgradnja materiala, vključno z vsemi pripravljalnimi, pomožnimi in dodatnimi deli.</t>
  </si>
  <si>
    <t>m</t>
  </si>
  <si>
    <t>2209</t>
  </si>
  <si>
    <t>lokalne ceste</t>
  </si>
  <si>
    <t>2210</t>
  </si>
  <si>
    <t>2211</t>
  </si>
  <si>
    <t>državna cesta</t>
  </si>
  <si>
    <t>2212</t>
  </si>
  <si>
    <t>2213</t>
  </si>
  <si>
    <t>2214</t>
  </si>
  <si>
    <t>Dobava in vgraditev predfabriciranega dvignjenega robnika iz cementnega betona  s prerezom 15/25 cm</t>
  </si>
  <si>
    <t>2215</t>
  </si>
  <si>
    <t>Dobava in vgraditev predfabriciranega pogreznjenjega robnika iz cementnega betona s prerezom 15/25 cm</t>
  </si>
  <si>
    <t>2216</t>
  </si>
  <si>
    <t>2217</t>
  </si>
  <si>
    <t>2218</t>
  </si>
  <si>
    <t>2219</t>
  </si>
  <si>
    <t>Izdelava tankoslojne vzdolžne označbe, širina črte 10 cm; svetlostni faktor, drsnost, nočna vidnost v mokrih pogojih, kromatske koordinate morajo ustrezati vrednostim znotraj območja, ki ga določa normativ SIST EN 1436+A1.</t>
  </si>
  <si>
    <t>2301</t>
  </si>
  <si>
    <t>Skupaj posegi v obstoječe vozišče</t>
  </si>
  <si>
    <t>3.1</t>
  </si>
  <si>
    <t>3101</t>
  </si>
  <si>
    <t>3102</t>
  </si>
  <si>
    <t>3.2</t>
  </si>
  <si>
    <t>3201</t>
  </si>
  <si>
    <t>3301</t>
  </si>
  <si>
    <t>Opomba: Vsa zemeljska dela (izkopi, zasipi) se morajo izvajati pod nadzorom geomehanika, ki bo na licu mesta morebitno podal dodatne napotke glede izvedbe izkopa in zasipa jarkov. V primeru zasipa jarkov z izkopanim materialom mora geomehanik pred izvedbo zasipov potrditi ustreznost materiala!</t>
  </si>
  <si>
    <t>4.1</t>
  </si>
  <si>
    <t>IZKOPI</t>
  </si>
  <si>
    <t>4101</t>
  </si>
  <si>
    <t>4102</t>
  </si>
  <si>
    <t>4103</t>
  </si>
  <si>
    <t>Vertikalni strojni izkop gradbene jame globine 0-4m, v terenu III. kat. z nakladanjem na kamion.</t>
  </si>
  <si>
    <t>4104</t>
  </si>
  <si>
    <t>4105</t>
  </si>
  <si>
    <t>4106</t>
  </si>
  <si>
    <t>4107</t>
  </si>
  <si>
    <t>Ročni izkop jarka globine globine do 0-4m, z nakladanjem na kamion.</t>
  </si>
  <si>
    <t>4108</t>
  </si>
  <si>
    <t>Ureditev črpalnih jaškov in črpanje talne vode iz gradbene jame pri izvedbi del. OCENA</t>
  </si>
  <si>
    <t>4.2</t>
  </si>
  <si>
    <t>ZASIPI</t>
  </si>
  <si>
    <t xml:space="preserve">4201 </t>
  </si>
  <si>
    <t>Ročno planiranje dna jarka s točnostjo +/- 3 cm po projektiranem padcu.</t>
  </si>
  <si>
    <t>4202</t>
  </si>
  <si>
    <t>4203</t>
  </si>
  <si>
    <t>4204</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</si>
  <si>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</si>
  <si>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4205</t>
  </si>
  <si>
    <t>Dobava in vgraditev peščenega materiala granulacije 8 do 16 mm s komprimacijo, v coni cevovoda v debelini 30 cm nad temenom, s komprimacijo v plasteh po 20 cm, zbitost 95% po proctorju, vključno z nabavo in transportom materiala.</t>
  </si>
  <si>
    <t>4206</t>
  </si>
  <si>
    <t>4207</t>
  </si>
  <si>
    <t>4.3</t>
  </si>
  <si>
    <t>TRANSPORTI, DEPONIJA</t>
  </si>
  <si>
    <t>4301</t>
  </si>
  <si>
    <t>Odvoz odkopanega materiala s kamionom na trajno gradbeno deponijo, vključno s stroški deponije.</t>
  </si>
  <si>
    <t>4302</t>
  </si>
  <si>
    <t>Odvoz odkopanega materiala s kamionom na začasno gradbeno deponijo.</t>
  </si>
  <si>
    <t>4401</t>
  </si>
  <si>
    <t>Skupaj zemeljska dela</t>
  </si>
  <si>
    <t>CEVI</t>
  </si>
  <si>
    <t>5101</t>
  </si>
  <si>
    <t>5102</t>
  </si>
  <si>
    <t>5103</t>
  </si>
  <si>
    <t>JAŠKI</t>
  </si>
  <si>
    <t>Dobava in vgradnja LTŽ pokrova in okvirja fi 600mm, skladno s SIST EN 124-1:2015, nosilnost D 400kN. Pokrov na zaklep, protihrupni vložek, z odprtinami za zračenje. Skupaj z razbremenilno AB ploščo za montažo na jašek DN1000 mm, ter vsemi potrebnimi deli in materiali. Vključno z AB vencem za vgradnjo LTŽ pokrova ter dobavo in vgrajevanjem betona C16/20.</t>
  </si>
  <si>
    <t>PRIKLJUČKI</t>
  </si>
  <si>
    <t>PREGLED</t>
  </si>
  <si>
    <t>Čiščenje kanala pred izvedbo preizkusa tesnosti.</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</si>
  <si>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</si>
  <si>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</si>
  <si>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</si>
  <si>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podzemnim telekomunikacijskim vodom v skladu z navodili upravljavca komunalnega voda</t>
  </si>
  <si>
    <t>Izvedba križanja z obstoječim podzemnim vodom javne razsvetljave v skladu z navodili upravljavca komunalnega voda</t>
  </si>
  <si>
    <t>Skupaj kanalizacijska dela</t>
  </si>
  <si>
    <t>6101</t>
  </si>
  <si>
    <t>Pridobitev dovoljenja za cestno zaporo občinske ceste, vključno z vsemi elaborati, tehničnimi pogoji, z ureditvijo prometnega režima v času, gradnje z obvestili, dodatno zavarovanje gradbene jame in gradbišča, ter postavitev začasne prometne signalizacije. Po končanih delih se odstrani začasno prometno signalizacijo in prometni režim vzpostavi v prvotno stanje.</t>
  </si>
  <si>
    <t>3103</t>
  </si>
  <si>
    <t>3202</t>
  </si>
  <si>
    <t>Navoz plodne zemlje v debelini 15 cm, ročno razgrinjanje, grobo in fino planiranje, dognojevanje, nabava in setev travne mešanice (cca. 25-50 g travne mešanice na m²), zagrabljanje, uvaljanje in čiščenje po končanih delih (material z začasne deponije, odriv).</t>
  </si>
  <si>
    <t>B.</t>
  </si>
  <si>
    <t>1402</t>
  </si>
  <si>
    <t>1501</t>
  </si>
  <si>
    <t>2401</t>
  </si>
  <si>
    <t>kg</t>
  </si>
  <si>
    <t>TESARSKA DELA</t>
  </si>
  <si>
    <t>C.</t>
  </si>
  <si>
    <t>MESTNA OBČINA LJUBLJANA</t>
  </si>
  <si>
    <t>MESTNI TRG 1</t>
  </si>
  <si>
    <t>1000 LJUBLJANA</t>
  </si>
  <si>
    <t>A.</t>
  </si>
  <si>
    <t>Prestavitev zbiralnika A4</t>
  </si>
  <si>
    <t xml:space="preserve">                                                       </t>
  </si>
  <si>
    <t>Izvedba nevezana nosilna plast tamponskega drobljenca  TD 0-32mm debeline 25 cm  do zgoščenosti 98% po proctorju, zahtevana nosilnost Evd= min. 100 MPa! Debelino tampona mora potrditi geomehanik.</t>
  </si>
  <si>
    <t>OBRABNA PLAST CESTA</t>
  </si>
  <si>
    <t>Izdelava nosilne asfaltne plasti iz zmesi AC 22 base B50/70, A2 v debelini 9 cm vključno z nabavo in dobavo materiala</t>
  </si>
  <si>
    <t>NOSILNA PLAST CESTA</t>
  </si>
  <si>
    <t xml:space="preserve">Izvedba posteljice iz kamnitega materiala v debelini 40 cm  do zgoščenosti 98% po proctorju, zahtevana nosilnost Evd= min. 80 MPa! </t>
  </si>
  <si>
    <t>PLOČNIK</t>
  </si>
  <si>
    <t>Izdelava obrobe iz malih tlakovcev iz naravnega kamna velikosti 10 cm/10 cm /10 cm</t>
  </si>
  <si>
    <t>2.3</t>
  </si>
  <si>
    <t>POSEGI V OPREMO CEST</t>
  </si>
  <si>
    <t>2302</t>
  </si>
  <si>
    <t>2303</t>
  </si>
  <si>
    <t>2304</t>
  </si>
  <si>
    <t>2305</t>
  </si>
  <si>
    <t>2306</t>
  </si>
  <si>
    <t>2307</t>
  </si>
  <si>
    <t>Izdelava debeloslojnih prečnih in ostalih označb na vozišču; bele barve; svetlostni faktor, drsnost, nočna vidnost v mokrih pogojih, kromatske koordinate morajo ustrezati vrednostim znotraj območja, ki ga določa normativ SIST EN 1436 (prečne črte, puščice na vozišču, prehod za pešce in kolesarje). Ocena, obračun po dejanskem stanju.</t>
  </si>
  <si>
    <t>Rušenje obcestne zelenice, nakladanje in odvoz porušenega materiala na ustrezno deponijo po izboru izvajalca in s plačilom deponijske takse.</t>
  </si>
  <si>
    <t>Posek dreves premera do 20 cm, z razsekom na kose in odstranitvijo panjev. Odvoz materiala na deponijo. V ceni so vključeni tudi vsi stroški deponiranja materiala.</t>
  </si>
  <si>
    <t>Strojno-ročni izkop sadilne jame velikosti 1,0 x 1,0 x 1,0 m (1 m3 na sadiko), zgornjih 20 cm živice (če je) odmetano na poseben kup, ročno rahljanje robov jame. Odmera in določanje sadilnih mest, označba sadilnega mesta s količki.</t>
  </si>
  <si>
    <t>Dobava in zasaditev sadik avtohtonega drevja.  Sadike mora pred zasaditvijo potrditi krajinski arhitekt oz. projektant.</t>
  </si>
  <si>
    <t>ZASADITVE</t>
  </si>
  <si>
    <t>3203</t>
  </si>
  <si>
    <t>Zavarovanje gradbene jame z razpiranjem z  jeklenimi opaži -sistem z vodili (kot npr. SBH, KRINGS ali podobno). Globina jarka do 6,0m.  Vključno z vsemi pomožnimi materiali,  deli in transporti.</t>
  </si>
  <si>
    <t>Vertikalni strojni izkop gradbene jame globine 4-6m, v terenu IV. kat. z nakladanjem na kamion.</t>
  </si>
  <si>
    <t>Vertikalni strojni izkop gradbene jame globine 0-4m, v terenu IV. kat. z nakladanjem na kamion.</t>
  </si>
  <si>
    <t>Zasip jarka z dovozom novega gramoznega zasipnega materiala  različnih frakcij z utrjevanjem v slojih po 30 cm do 95 % trdnosti po standardnem Proctorjevem postopku; vključno z nabavo in dobavo zasipnega materiala. Upoštevano 20% od celotnega zasipa.</t>
  </si>
  <si>
    <t>Zasipavanje jarka z izkopanim materialom, s komprimiranjem v slojih po 30 cm, do 95 % zgoščenosti po standardnem Proctorjevem postopku, vključno z dovozom iz začasne deponije. Upoštevano 80% od celotnega zasipa.</t>
  </si>
  <si>
    <t>Izdelava priključka PVC DN200 na obstoječi vtočni jašek iz cementnega betona.</t>
  </si>
  <si>
    <t xml:space="preserve">Obnova kanalizacije - zveze vtočnih jaškov iz PVC DN200; cevi se polagajo na betonsko posteljico in polno obbetonirajo.  </t>
  </si>
  <si>
    <t>Izdelava vtočnega jaška iz cementnega betona z neprepustnim dnom, krožnega prereza s premerom 50 cm, globokega do 1,5 m, z vtokom pod robnikom in z LTŽ pokrovom nosilnosti C 250, vključno z vsemi potrebnimi deli in materialom, po detajlu.</t>
  </si>
  <si>
    <t>Izdelava obrabno zaporne asfaltne plasti iz zmesi AC 11 surf B50/70, A2 v debelini 4 cm vključno z nabavo in dobavo materiala</t>
  </si>
  <si>
    <t>Izdelava obrabne in zaporne plasti bituminizirane zmesi AC 8 surf B 70/100 A4 v debelini 5 cm vključno z nabavo in dobavo materiala</t>
  </si>
  <si>
    <t>SKUPNA REKAPITULACIJA</t>
  </si>
  <si>
    <t>7.0</t>
  </si>
  <si>
    <t>KONTROLA KAKOVOSTI</t>
  </si>
  <si>
    <t>SKUPAJ:</t>
  </si>
  <si>
    <t>VZDRŽEVANJE GRADBIŠČA</t>
  </si>
  <si>
    <t>dan</t>
  </si>
  <si>
    <t>10,00</t>
  </si>
  <si>
    <t>1,00</t>
  </si>
  <si>
    <t>1304</t>
  </si>
  <si>
    <t>1305</t>
  </si>
  <si>
    <t>1306</t>
  </si>
  <si>
    <t>1307</t>
  </si>
  <si>
    <t>a.</t>
  </si>
  <si>
    <t>b.</t>
  </si>
  <si>
    <t>c.</t>
  </si>
  <si>
    <t>Vodilni načrt z zbirnikom komunalnih vodov in pridobitev soglasji na PZI</t>
  </si>
  <si>
    <t>Dodatne geološke raziskave zemljišča za izvedbo predmetnih del, glede na že izdelane raziskave in podane rezultate v geološkem poročilu. Pozicija zajema raziskave kompletno z vrtinami, sondažnimi odkopi, laboratorijskimi analizami in izdelavo poročila z rezultati raziskav. Poročilo je sestavni del pogodbe in ga je treba predati naročniku v štirih izvodih. Predvideno izvedbo dodatnih geoloških raziskav, po eno vrtino globine do 15m na posamezni lokaciji gradbenih jam, se določi z geomehanskim nadzorom.</t>
  </si>
  <si>
    <t>Vodilni načrt PID z zbirnikom komunalnih vodov</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</si>
  <si>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(kompletno cesta, kanalizacija, vodovod, vročevod, elektro in telekomunikacijski vodi, javna razsvetljava)</t>
  </si>
  <si>
    <t>Načrt organizacije gradbišča (skladno z Gradbenim zakonom in dopolnitvami ter Pravilnikom o gradbiščih) in prijava gradbišča. Upoštevati delilnik stroškov, ki ga pripravijo investitorji!</t>
  </si>
  <si>
    <t>0108</t>
  </si>
  <si>
    <t>BETONSKA IN ARMIRANOBETONSKA DELA</t>
  </si>
  <si>
    <t>8.0</t>
  </si>
  <si>
    <t>9.0</t>
  </si>
  <si>
    <t>ZIDARSKA DELA</t>
  </si>
  <si>
    <t>10.0</t>
  </si>
  <si>
    <t>KLJUČAVNIČARSKA DELA IN JEKLENE KONSTRUKCIJE</t>
  </si>
  <si>
    <t>11.0</t>
  </si>
  <si>
    <t>1107</t>
  </si>
  <si>
    <t>1108</t>
  </si>
  <si>
    <t>1109</t>
  </si>
  <si>
    <t>1110</t>
  </si>
  <si>
    <t>1.4</t>
  </si>
  <si>
    <t>1403</t>
  </si>
  <si>
    <t>3104</t>
  </si>
  <si>
    <t>3105</t>
  </si>
  <si>
    <t>3106</t>
  </si>
  <si>
    <t>3107</t>
  </si>
  <si>
    <t>3204</t>
  </si>
  <si>
    <t>3205</t>
  </si>
  <si>
    <t>3.3</t>
  </si>
  <si>
    <t>3302</t>
  </si>
  <si>
    <t>3303</t>
  </si>
  <si>
    <t>4201</t>
  </si>
  <si>
    <t>4.4</t>
  </si>
  <si>
    <t>4402</t>
  </si>
  <si>
    <t>4403</t>
  </si>
  <si>
    <t>4.5</t>
  </si>
  <si>
    <t>4501</t>
  </si>
  <si>
    <t>4502</t>
  </si>
  <si>
    <t>4503</t>
  </si>
  <si>
    <t>4601</t>
  </si>
  <si>
    <t>CESTA</t>
  </si>
  <si>
    <t>Porušitev in odstranitev obrobe iz kamnitih kock vključno z nakladanjem na prevozno sredstvo, odvozom na stalno gradbeno depoinijo in plačilom deponijske takse.</t>
  </si>
  <si>
    <t>CESTA IN PLOČNIK</t>
  </si>
  <si>
    <t>PLOČNIK, UVOZI</t>
  </si>
  <si>
    <t>UVOZ NOSILNA PLAST</t>
  </si>
  <si>
    <t>UVOZ OBRABNA PLAST</t>
  </si>
  <si>
    <t>Izdelava obrabne in zaporne plasti bituminizirane zmesi AC 8 surf B 70/100 A4 v debelini 3 cm vključno z nabavo in dobavo materiala</t>
  </si>
  <si>
    <t>Izdelava nosilne asfaltne plasti iz zmesi AC 16 base B50/70, A3 v debelini 5 cm vključno z nabavo in dobavo materiala</t>
  </si>
  <si>
    <t>3401</t>
  </si>
  <si>
    <t>ZEMELJSKA DELA - GRADBENE JAME</t>
  </si>
  <si>
    <t>Vsa zemeljska dela (izkopi, zasipi) se morajo izvajati pod nadzorom geomehanika, ki bo na licu mesta morebitno podal dodatne napotke glede izvedbe izkopa in zasipa jarkov. V primeru zasipa jarkov z izkopanim materialom mora geomehanik pred izvedbo zasipov potrditi ustreznost materiala!</t>
  </si>
  <si>
    <t>OPOMBA:</t>
  </si>
  <si>
    <t>Zemeljska dela: Izkopani zemeljski material, ki je potreben za ponovno vgradnjo, se ga deponira v območju gradbišča (ali na drugi lokaciji, ki jo preskrbi izvajalec), ustrezno deponira in zavaruje. Izkopani material, ki se ne bo ponovno uporabil, je treba odpeljati na končno deponijo, ki jo preskrbi izvajalec v skladu z zakonskimi določili in zahtevami. Izkopna dela se obračunajo po prostornini v raščenem stanju, nasipna dela pa po prostornini v vgrajenem stanju.</t>
  </si>
  <si>
    <t>4109</t>
  </si>
  <si>
    <t>4110</t>
  </si>
  <si>
    <t>4111</t>
  </si>
  <si>
    <t>3304</t>
  </si>
  <si>
    <t>4112</t>
  </si>
  <si>
    <t>4113</t>
  </si>
  <si>
    <t>6.1</t>
  </si>
  <si>
    <t>6.4</t>
  </si>
  <si>
    <t>6401</t>
  </si>
  <si>
    <t>6402</t>
  </si>
  <si>
    <t>6403</t>
  </si>
  <si>
    <t>6.5</t>
  </si>
  <si>
    <t>Kompletna izvedba podvrtavanja z vgradnjo potisnih poliesterskih cevi po tehnologiji "mikrotuneling". Vrste in plasti zemljine na lokaciji so opisane v geološkem poročilu. Zemljino, ki se odstrani kot posledico vrtanja cevi, je treba odstraniti in odpeljati na končno deponijo, ki jo preskrbi izvajalec. Potisno silo in silo krmiljenja kot tudi pozicijo vrtalne glave (TBM stroj) je treba stalno nadzorovati in beležiti. Vse podatke o TBM stroju, ki se beležijo in posredujejo na krmilno ploščo, je treba registrirati v skladu s programom o zagotavljanju kakovosti (po zahtevah naročnika) in vsak dan predstaviti ali zagotoviti nadzornemu osebju naročnika na gradbišču v elektronski obliki.
Cev mora biti  popolnoma prazna in vodotesna; Cena na enoto mora vsebovati vsa dodatna in naknadna dela in storitve, potrebne za uvrtavanje. To vključuje vse zahteve iz razpisnih pogojev, dobavo in montažo vseh strojev in opreme, potrebne za hidravlično uvrtavanje, namestitev in odstranitev TBM stroja, oskrbo z elektriko in vodo, dobavo, namestitev, obratovanje, vzdrževanje in odstranitev separacijske enote, ko se kot nosilna tekočina uporablja bentonit, kot tudi preverjena statika tunela za predmetno cev.
V ceni so zajeti vsi stroški za vmesne postaje. Izvajalec določi vrsto in količino vmesnih postaj za narivanje poliesterske potisne cevi in pri tem mora upoštevati, montažo, obratovanje in vrsto ter nadzor prehoda tlaka med posameznimi cevmi in cevnimi nastavki za mazanje bentonita.
Izmera po dolžinskem metru vgrajene cevi.</t>
  </si>
  <si>
    <t>Doplačilo k zgornji poziciji za izvedbo podvrtavanja "mikrotuneling" v mehki kamnini (lapor, peščenjak - enosna tlačna trdnost qu = od 1 do 6 MPa)</t>
  </si>
  <si>
    <t>5104</t>
  </si>
  <si>
    <t>Nepredvideno: Morebitni strošek za čas izpada po naročilu naročnika (stojnina) se zaračunavai na dnevni osnovi.   Koledarski dnevi</t>
  </si>
  <si>
    <t>Zapiranje in tesnitev koncev cevi: Vstopni in izstopni konec tunela morata biti v času med izvajanjem mikrotunelinga in montaže poliesterske cevi zatesnjena. S tem se zagotovi zaščita pred prehodi ljudi in večjih živali in/ali vdiranjem površinske vode ali dvigajoče podtalnice. Določi izvajalec: Vrsta tesnitve: jeklena obloga; Montaža, vzdrževanje in kasnejša odstranitev.
Obračun po mesecih.</t>
  </si>
  <si>
    <t>5105</t>
  </si>
  <si>
    <t>mes.</t>
  </si>
  <si>
    <t>Nepredvideno: Vzdrževanje tesnjenja v obdobju po naročilu naročnika.</t>
  </si>
  <si>
    <t>5106</t>
  </si>
  <si>
    <t>IZVEDBA MIKROTUNELIRANJA</t>
  </si>
  <si>
    <t>SKUPAJ POSEGI V OBSTOJEČE VOZIŠČE</t>
  </si>
  <si>
    <t>SKUPAJ PRIPRAVLJALNA DELA</t>
  </si>
  <si>
    <t>SKUPAJ DRUGI POSEGI NA TERENU</t>
  </si>
  <si>
    <t>SKUPAJ ZEMELJSKA DELA - GRADBENE JAME</t>
  </si>
  <si>
    <t>SKUPAJ IZVEDBA MIKROTUNELIRANJA</t>
  </si>
  <si>
    <t>6102</t>
  </si>
  <si>
    <t>6103</t>
  </si>
  <si>
    <t>6104</t>
  </si>
  <si>
    <t>6105</t>
  </si>
  <si>
    <t>6106</t>
  </si>
  <si>
    <t>Nabava, dobava in vgradnja montažne spojke iz nerjavečega jekla z vijačnim priključkom in gumijastim tesnilom iz EPDM, zunanja dimenzija cevi DE2400 mm, PN2.5, material ohišja 1.4162 / LDX2101; (kot npr. STRAUB-OPEN-FLEX 3.5)</t>
  </si>
  <si>
    <t>SKUPAJ KANALIZACIJSKA DELA</t>
  </si>
  <si>
    <t>7101</t>
  </si>
  <si>
    <t>SKUPAJ BETONSKA IN ARMIRANOBETONSKA  DELA</t>
  </si>
  <si>
    <t>7102</t>
  </si>
  <si>
    <t>7103</t>
  </si>
  <si>
    <t>Dobava, ravnanje, rezanje, krivljenje, dovoz na gradbišče, polaganje in vezanje armature za AB konstrukcije; S500, rebrasta armatura - Obodni zidovi</t>
  </si>
  <si>
    <t>Dobava, ravnanje, rezanje, krivljenje, dovoz na gradbišče, polaganje in vezanje armature za AB konstrukcije; S500, rebrasta armatura - Krovna plošča</t>
  </si>
  <si>
    <t>7104</t>
  </si>
  <si>
    <t>7105</t>
  </si>
  <si>
    <t>7106</t>
  </si>
  <si>
    <t>7107</t>
  </si>
  <si>
    <t>7108</t>
  </si>
  <si>
    <t>7109</t>
  </si>
  <si>
    <t>8101</t>
  </si>
  <si>
    <t>8102</t>
  </si>
  <si>
    <t>8103</t>
  </si>
  <si>
    <t>8104</t>
  </si>
  <si>
    <t>7110</t>
  </si>
  <si>
    <t>8110</t>
  </si>
  <si>
    <t>Izdelava gladkega dvostranskega opaža za ravne AB stene s prenosom materiala do mesta vgraditve, razopaženjem in vsemi pomožnimi deli za neometane gladke betonske konstrukcije. Upoštevati je treba odprtine v stenah na stikih sten s cevovodi.</t>
  </si>
  <si>
    <t>SKUPAJ TESARSKA  DELA</t>
  </si>
  <si>
    <t>Dobava, ravnanje, rezanje, krivljenje, dovoz na gradbišče, polaganje in vezanje armature za AB konstrukcije; S500, rebrasta armatura - Temeljna plošča</t>
  </si>
  <si>
    <t>Izdelava enostranskega opaža za AB temeljno ploščo, s prenosom materiala do mesta vgradnje, razopaženjem in vsemi pomožnimi deli.</t>
  </si>
  <si>
    <t>SKUPAJ ZIDARSKA  DELA</t>
  </si>
  <si>
    <t>9101</t>
  </si>
  <si>
    <t>Izdelava naklonskih betonov in oblikovanje muld v jaških, z betonom C16/20, X0, S2</t>
  </si>
  <si>
    <t>9102</t>
  </si>
  <si>
    <t>Zaglajevanje svežega naklonskega betona do črnega sjaja, z dodajanjem suhe mešanice fine cementne malte v razmerju 1:2</t>
  </si>
  <si>
    <t>Nabava, dobava in vgradnja tesnilnih trakov za delovne stike betonskih sten in plošč</t>
  </si>
  <si>
    <t>Izdelava hidroizolacije na stenah in plošči AB objektu; 1x hladni bitumenski premaz, 1x bitumenski trakovi deb. 3,6mm, z varenjem po celotni dolžini</t>
  </si>
  <si>
    <t>9201</t>
  </si>
  <si>
    <t>9202</t>
  </si>
  <si>
    <t>9301</t>
  </si>
  <si>
    <t>NAKLONSKI BETONI</t>
  </si>
  <si>
    <t>IZOLACIJE</t>
  </si>
  <si>
    <t>9401</t>
  </si>
  <si>
    <t>Zapiranje cevi BC fi 2100mm, ki je predvidena za ukinitev. Cev se zazida oz. zapolni z betonom.</t>
  </si>
  <si>
    <t>10101</t>
  </si>
  <si>
    <t>10102</t>
  </si>
  <si>
    <t>10201</t>
  </si>
  <si>
    <t>Dobava in vgradnja LTŽ pokrova in okvirja fi 600mm, skladno s SIST EN 124-1:2015, nosilnost D 400kN. Pokrov na zaklep, protihrupni vložek, z odprtinami za zračenje. Okvir pokrova se vgradi v krovno ploščo vstopnega jaška objekta. Z vsemi potrebnimi deli in materiali.</t>
  </si>
  <si>
    <t>SKUPAJ KLJUČAVNIČARSKA DELA IN JEKLENE KONSTRUKCIJE</t>
  </si>
  <si>
    <t>RUŠITVENA DELA, ODSTRANITVE</t>
  </si>
  <si>
    <t>RAZNA DELA V OBJEKTIH</t>
  </si>
  <si>
    <t>UKREPI ZA OMEJITEV STALNEGA DOTOKA IZ ZBIRALNIKA</t>
  </si>
  <si>
    <t>3305</t>
  </si>
  <si>
    <t>3306</t>
  </si>
  <si>
    <t>3.4</t>
  </si>
  <si>
    <t>Nabava, dobava in vgraditev PVC cevi fi 500 mm, dolžine 0,50 m na dno zbiralnika in obzidava z opeko.</t>
  </si>
  <si>
    <t>Najem zračnega balona za zapiranje PVC cevi fi 500 mm v zapori zbiralnika</t>
  </si>
  <si>
    <t>Prečrpavanje odpadne vode iz gorvodnega jaška v dolvodni jašek v času rekonstrukcije objekta.</t>
  </si>
  <si>
    <t>Fizično zapiranje zbiralnika na gorvodnih razbremenilnikih s strani upravljalca kanalizacije, vključno z vsemi stroški (koordinacija, soglasja za zaporo…)</t>
  </si>
  <si>
    <t>3402</t>
  </si>
  <si>
    <t>3403</t>
  </si>
  <si>
    <t>3404</t>
  </si>
  <si>
    <t>3405</t>
  </si>
  <si>
    <t>3501</t>
  </si>
  <si>
    <t>Obnova kanalizacije - zveze vtočnih jaškov iz PVC DN200 in priklop na vtočne jaške na novi kanalizaciji; cevi se polagajo na betonsko posteljico in polno obbetonirajo. Vtočni jaški obračunani posebej.</t>
  </si>
  <si>
    <t>Izdelava priključka PVC DN160 na obstoječi vtočni jašek iz cementnega betona.</t>
  </si>
  <si>
    <t>Izdelava vpadnega jaška iz PVC cevi DN 250 mm in fazonskih kosov, polno obbetonirano; za priklop zvez cestnh požiralnikov po detajlu</t>
  </si>
  <si>
    <t>6601</t>
  </si>
  <si>
    <t>11101</t>
  </si>
  <si>
    <t>SKUPAJ KONTROLA KAKOVOSTI</t>
  </si>
  <si>
    <t>OPOMBA:
Varovanja oz. prestavitve obstoječih telekomunikacijskih, energetskih vodov ter vročevoda so upoštevana v posebnem razdelku D.</t>
  </si>
  <si>
    <t>Zaščita in prestavitve ostalih komunalnih vodov</t>
  </si>
  <si>
    <t>Obnova kanalizacije - zveze vtočnih jaškov iz PVC DN160 in priklop na vtočne jaške na novi kanalizaciji; cevi se polagajo na betonsko posteljico in polno obbetonirajo. Vtočni jaški obračunani posebej.</t>
  </si>
  <si>
    <t>Nabava, dobava in montaža kanalizacijskih cevi DN 300 mm iz armiranega poliestra (GRP) izdelane po SIST EN ISO 23856: 2022, nazivne togosti SN 10.000 N/m2, nazivni tlak PN 1 bar (kot naprimer Amiblu Hobas).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</si>
  <si>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PRESTAVITEV KANALIZACIJSKEGA ZBIRALNIKA A4 OB VILHARJEVI CESTI NA ODSEKU OD DUNAJSKE DO ŽELEZNE CESTE</t>
  </si>
  <si>
    <t>1971/22</t>
  </si>
  <si>
    <t>Prevezava javne kanalizacije - kanal K1</t>
  </si>
  <si>
    <t>Dograditev javne kanalizacije - kanal K1</t>
  </si>
  <si>
    <t xml:space="preserve"> </t>
  </si>
  <si>
    <t>Objekt O5</t>
  </si>
  <si>
    <t>Objekt O6</t>
  </si>
  <si>
    <t>Objekt O7</t>
  </si>
  <si>
    <t>Odsek od objekta O6 do objekta O5</t>
  </si>
  <si>
    <t>Odsek od objekta O6 do objekta O7</t>
  </si>
  <si>
    <t>Zemeljska dela - Objekt O5</t>
  </si>
  <si>
    <t>Skupaj zemeljska dela - Objekt O5</t>
  </si>
  <si>
    <t>Zemeljska dela - Objekt O6</t>
  </si>
  <si>
    <t>Skupaj zemeljska dela - Objekt O6</t>
  </si>
  <si>
    <t>Zemeljska dela - Objekt O7</t>
  </si>
  <si>
    <t>Skupaj zemeljska dela - Objekt O7</t>
  </si>
  <si>
    <t>Mikrotuneliranje - Odsek od objekta O6 do objekta O5 (225,8m)</t>
  </si>
  <si>
    <t>Mikrotuneliranje - Odsek od objekta O6 do objekta O7 (186,6m)</t>
  </si>
  <si>
    <t>Skupaj mikrotuneliranje - Odsek od objekta O6 do objekta O7</t>
  </si>
  <si>
    <t>Skupaj mikrotuneliranje - Odsek od objekta O6 do objekta O5</t>
  </si>
  <si>
    <t>Betonska dela - Objekt O5</t>
  </si>
  <si>
    <t>Skupaj betonska dela - Objekt O5</t>
  </si>
  <si>
    <t>Betonska dela - Objekt O6</t>
  </si>
  <si>
    <t>Skupaj betonska dela - Objekt O6</t>
  </si>
  <si>
    <t>Betonska dela - Objekt O7</t>
  </si>
  <si>
    <t>Skupaj betonska dela - Objekt O7</t>
  </si>
  <si>
    <t>Tesarska dela - Objekt O5</t>
  </si>
  <si>
    <t>Skupaj tesarska dela - Objekt O5</t>
  </si>
  <si>
    <t>Tesarska dela - Objekt O6</t>
  </si>
  <si>
    <t>Skupaj tesarska dela - Objekt O6</t>
  </si>
  <si>
    <t>Tesarska dela - Objekt O7</t>
  </si>
  <si>
    <t>Skupaj tesarska dela - Objekt O7</t>
  </si>
  <si>
    <t>Zidarska dela - Objekt O5</t>
  </si>
  <si>
    <t>Skupaj zidarska dela - Objekt O5</t>
  </si>
  <si>
    <t>Zidarska dela - Objekt O6</t>
  </si>
  <si>
    <t>Skupaj zidarska dela - Objekt O6</t>
  </si>
  <si>
    <t>Zidarska dela - Objekt O7</t>
  </si>
  <si>
    <t>Skupaj zidarska dela - Objekt O7</t>
  </si>
  <si>
    <t>Ključavničarska dela - Objekt O5</t>
  </si>
  <si>
    <t>Skupaj ključavničarska dela - Objekt O5</t>
  </si>
  <si>
    <t>Ključavničarska dela - Objekt O6</t>
  </si>
  <si>
    <t>Skupaj ključavničarska dela - Objekt O6</t>
  </si>
  <si>
    <t>Ključavničarska dela - Objekt O7</t>
  </si>
  <si>
    <t>Skupaj ključavničarska dela - Objekt O7</t>
  </si>
  <si>
    <t>Izdelava gladkega opaža za AB krovno ploščo in vstopne jaške, s prenosom materiala do mesta vgradnje, razopaženjem in vesmi pomožnimi deli za neometane gladke bet. konstrukcije; upoštevati je treba odprtine v plošči za vgradno vstopnih jaškov.</t>
  </si>
  <si>
    <t>Porušitev in odstranitev asfaltne plasti v debelini 6- 10 cm vključno z nakladanjem na prevozno sredstvo, odvozom na stalno gradbeno depoinijo in plačilom deponijske takse. (pločnik, uvozi)</t>
  </si>
  <si>
    <t>Rezkanje in odvoz krovne plasti v debelini 4 do 7 cm vključno z nakladanjem na prevozno sredstvo, z odvozom na začasno deponijo izvajalca za kasnejšo uporabo oz. na stalno  gradbeno deponijo in plačilom deponijske takse. (cesta)</t>
  </si>
  <si>
    <t>Vgraditev granitnega robnika z dovozom iz začasne gradbene deponije</t>
  </si>
  <si>
    <t xml:space="preserve">Rušenje zapornega jeklenega stebrička, demontaža, in odvoz odpadnega materiala na gradbeno deponijo. </t>
  </si>
  <si>
    <t>Nabava, dobava in vgradnja zapornega jeklenega stebrička. Kompletno z vsemi potrebnimi gradbenimi in montažnimi deli.</t>
  </si>
  <si>
    <t>Odstranitev poliestrske cevi DN2200 z nakladanjem ruševin na kamion in odvozom ruševin na stalno deponijo, vključno s stroški deponije.</t>
  </si>
  <si>
    <t>Odstranitev poliestrske cevi DN300 z nakladanjem ruševin na kamion in odvozom ruševin na stalno deponijo, vključno s stroški deponije.</t>
  </si>
  <si>
    <t>Prestavitev obstoječega prometnega znaka; odmontaža in ponovna montaža na novo lokacijo skupaj z dobavo in montažo ustrezne nosilne konstrukcije in temeljenjem.</t>
  </si>
  <si>
    <t>Porušitev in odstranitev robnika iz cementnega betona, temeljem, vključno z nakladanjem na prevozno sredstvo, odvozom na stalno gradbeno depoinijo in plačilom deponijske takse.</t>
  </si>
  <si>
    <t>Odstranitev in čiščenje robnika iz naravnega kamna vključno z nakladanjem na prevozno sredstvo, odvozom na začasno gradbeno depoinijo in stroški deponiranja.</t>
  </si>
  <si>
    <t>Dobava in vgraditev predfabriciranega dvignjenega robnika iz cementnega betona s prerezom 15/25 cm</t>
  </si>
  <si>
    <t>Dobava in vgraditev predfabriciranega dvignjenega robnika iz cementnega betona s prerezom 5/25 cm</t>
  </si>
  <si>
    <t>Odstranitev betona iz gradbene jame po končanju del mikrotunelinga.</t>
  </si>
  <si>
    <t>Izvedba priključka betonske cevi zunanjega premera 2440 mm,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 - (za spoj obstoječe betonske cevi na nov jašek - objekt O7)</t>
  </si>
  <si>
    <t>Izvedba priključka poliesterske cevi zunanjega premera DE2400 mm,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  - (spoji poliestrskih cevi na jaške O5, O6 in O7)</t>
  </si>
  <si>
    <t xml:space="preserve">  </t>
  </si>
  <si>
    <t>Zapiranje cevi GRP fi 2400mm, ki je predvidena za ukinitev. Cev se zazida oz. zapolni z betonom.</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</si>
  <si>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L=7300mm</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</si>
  <si>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L=7600mm</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</si>
  <si>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L=6200mm</t>
  </si>
  <si>
    <t>1206</t>
  </si>
  <si>
    <t>1207</t>
  </si>
  <si>
    <t>1208</t>
  </si>
  <si>
    <t>dni</t>
  </si>
  <si>
    <t>1209</t>
  </si>
  <si>
    <t>1111</t>
  </si>
  <si>
    <t>Fotoevidentiranje obstoječih objektov pred pričetkom gradnje. V ceni je zajeta izdelava poročila v obliki elaborata v 4-ih pisnih izvodih in 1 izvodu na nosilcu CD. Zajame se fotoevidentiranje za celotno območje gradnje po tem projektu.</t>
  </si>
  <si>
    <t>Izdelava tankoslojne vzdolžne prekinjene označbe, širina črte 15cm -20cm; svetlostni faktor, drsnost, nočna vidnost v mokrih pogojih, kromatske koordinate morajo ustrezati vrednostim znotraj območja, ki ga določa normativ SIST EN 1436+A1.</t>
  </si>
  <si>
    <t>Dodatek za izdelavo sifonskega iztoka iz poliesterskega jaška. Iztok se izvede iz PVC cevi DN 400mm, ravnih kosov in dveh kolen DN400/45, skupna višina 2,0m. Kompletno obbetonirano, po detajlu.</t>
  </si>
  <si>
    <t>Dodatek za izdelavo kaskade na poliesterskem jašku iz PVC cevi dim. DN 200mm, skupna višina 2,0m.</t>
  </si>
  <si>
    <t>4208</t>
  </si>
  <si>
    <t>Dodatek za izdelavo priključka obstoječe cevi TE fi600 mm na poliesterski jašek. Z odrezom obstoječe cevi, čiščenjem in navezavo na poliesterski odcep DN600 na jašku; stik se obdela z lameliranjem. Kompletno obbetonirano, po detajlu.</t>
  </si>
  <si>
    <t>Dodatek za izdelavo priključka obstoječe cevi TE fi300 mm na poliesterski jašek. Z odrezom obstoječe cevi, čiščenjem in navezavo na poliesterski odcep DN300 na jašku; stik se obdela z lameliranjem. Kompletno obbetonirano, po detajlu.</t>
  </si>
  <si>
    <t>Prestavitve obstoječih telekomunikacijskih vodov skladno z načrtom PZI v kolikor ni možna ustrezna zaščita. Vse v skladu z navodili upravljavcev komunalnih vodov. V ceni so zajeta vsa pripravljalna, gradbeno obrtniška, inštalacijska in zaključna dela in izdelava PZI projekta. Obračun po m1 prestavljenega voda.</t>
  </si>
  <si>
    <r>
      <t xml:space="preserve">Priprava gradbišča;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vzdolž gradnje kanala v dolžini 31m</t>
    </r>
  </si>
  <si>
    <r>
      <t xml:space="preserve">Nabava, dobava in montaža revizijskih jaškov iz armiranega poliestra po SIST EN 14364, min. SN 5.000 N/m2, komplet z izdelano muldo in priključnimi cevmi (vtok, Iztok).  Minimalna debelina sten revizijskega jaška je 15mm. Jaški morajo biti izdelani po enaki tehnologiji kot kanalizacijske cevi. Vgradnja po detajlu. Premer jaška </t>
    </r>
    <r>
      <rPr>
        <b/>
        <sz val="10"/>
        <rFont val="Arial"/>
        <family val="2"/>
        <charset val="238"/>
      </rPr>
      <t>1200mm</t>
    </r>
    <r>
      <rPr>
        <sz val="10"/>
        <rFont val="Arial"/>
        <family val="2"/>
        <charset val="238"/>
      </rPr>
      <t xml:space="preserve">, priključna cev </t>
    </r>
    <r>
      <rPr>
        <b/>
        <sz val="10"/>
        <rFont val="Arial"/>
        <family val="2"/>
        <charset val="238"/>
      </rPr>
      <t>DN600mm</t>
    </r>
    <r>
      <rPr>
        <sz val="10"/>
        <rFont val="Arial"/>
        <family val="2"/>
        <charset val="238"/>
      </rPr>
      <t xml:space="preserve">, globina  </t>
    </r>
    <r>
      <rPr>
        <b/>
        <sz val="10"/>
        <rFont val="Arial"/>
        <family val="2"/>
        <charset val="238"/>
      </rPr>
      <t>5 - 6m</t>
    </r>
    <r>
      <rPr>
        <sz val="10"/>
        <rFont val="Arial"/>
        <family val="2"/>
        <charset val="238"/>
      </rPr>
      <t xml:space="preserve">. </t>
    </r>
  </si>
  <si>
    <r>
      <t xml:space="preserve">Nabava, dobava in montaža revizijskih jaškov iz armiranega poliestra po SIST EN 14364, min. SN 5.000 N/m2, komplet z izdelano muldo in priključnimi cevmi (vtok, Iztok).  Minimalna debelina sten revizijskega jaška je 15mm. Jaški morajo biti izdelani po enaki tehnologiji kot kanalizacijske cevi. Vgradnja po detajlu. Premer jaška </t>
    </r>
    <r>
      <rPr>
        <b/>
        <sz val="10"/>
        <rFont val="Arial"/>
        <family val="2"/>
        <charset val="238"/>
      </rPr>
      <t>1000mm</t>
    </r>
    <r>
      <rPr>
        <sz val="10"/>
        <rFont val="Arial"/>
        <family val="2"/>
        <charset val="238"/>
      </rPr>
      <t xml:space="preserve">, priključna cev </t>
    </r>
    <r>
      <rPr>
        <b/>
        <sz val="10"/>
        <rFont val="Arial"/>
        <family val="2"/>
        <charset val="238"/>
      </rPr>
      <t>DN600mm</t>
    </r>
    <r>
      <rPr>
        <sz val="10"/>
        <rFont val="Arial"/>
        <family val="2"/>
        <charset val="238"/>
      </rPr>
      <t xml:space="preserve">, globina  </t>
    </r>
    <r>
      <rPr>
        <b/>
        <sz val="10"/>
        <rFont val="Arial"/>
        <family val="2"/>
        <charset val="238"/>
      </rPr>
      <t>5 - 6m</t>
    </r>
    <r>
      <rPr>
        <sz val="10"/>
        <rFont val="Arial"/>
        <family val="2"/>
        <charset val="238"/>
      </rPr>
      <t xml:space="preserve">. </t>
    </r>
  </si>
  <si>
    <r>
      <t xml:space="preserve">Nabava, dobava in montaža revizijskega jaška iz armiranega poliestra po SIST EN 14364, min. SN 5.000 N/m2, </t>
    </r>
    <r>
      <rPr>
        <b/>
        <sz val="10"/>
        <rFont val="Arial"/>
        <family val="2"/>
        <charset val="238"/>
      </rPr>
      <t>s sifonskim iztokom</t>
    </r>
    <r>
      <rPr>
        <sz val="10"/>
        <rFont val="Arial"/>
        <family val="2"/>
        <charset val="238"/>
      </rPr>
      <t xml:space="preserve"> </t>
    </r>
    <r>
      <rPr>
        <b/>
        <sz val="10"/>
        <rFont val="Arial"/>
        <family val="2"/>
        <charset val="238"/>
      </rPr>
      <t>DN400</t>
    </r>
    <r>
      <rPr>
        <sz val="10"/>
        <rFont val="Arial"/>
        <family val="2"/>
        <charset val="238"/>
      </rPr>
      <t xml:space="preserve"> v dnu jaška in priključno cev DN600.  Minimalna debelina sten revizijskega jaška je 15mm. Jaški morajo biti izdelani po enaki tehnologiji kot kanalizacijske cevi. Vgradnja po detajlu. Premer jaška </t>
    </r>
    <r>
      <rPr>
        <b/>
        <sz val="10"/>
        <rFont val="Arial"/>
        <family val="2"/>
        <charset val="238"/>
      </rPr>
      <t>1000mm</t>
    </r>
    <r>
      <rPr>
        <sz val="10"/>
        <rFont val="Arial"/>
        <family val="2"/>
        <charset val="238"/>
      </rPr>
      <t xml:space="preserve">, priključna cev </t>
    </r>
    <r>
      <rPr>
        <b/>
        <sz val="10"/>
        <rFont val="Arial"/>
        <family val="2"/>
        <charset val="238"/>
      </rPr>
      <t>DN600mm</t>
    </r>
    <r>
      <rPr>
        <sz val="10"/>
        <rFont val="Arial"/>
        <family val="2"/>
        <charset val="238"/>
      </rPr>
      <t xml:space="preserve">, globina  </t>
    </r>
    <r>
      <rPr>
        <b/>
        <sz val="10"/>
        <rFont val="Arial"/>
        <family val="2"/>
        <charset val="238"/>
      </rPr>
      <t>5 - 6m</t>
    </r>
    <r>
      <rPr>
        <sz val="10"/>
        <rFont val="Arial"/>
        <family val="2"/>
        <charset val="238"/>
      </rPr>
      <t xml:space="preserve">. </t>
    </r>
  </si>
  <si>
    <r>
      <rPr>
        <b/>
        <sz val="10"/>
        <rFont val="Arial"/>
        <family val="2"/>
        <charset val="238"/>
      </rPr>
      <t>Zakoličenje osi kanalizacije</t>
    </r>
    <r>
      <rPr>
        <sz val="10"/>
        <rFont val="Arial"/>
        <family val="2"/>
        <charset val="238"/>
      </rPr>
      <t>, z zavarovanjem osi in oznako revizijskih jaškov in vsa druga geodetska dela v času gradnje, ki so potrebna za nemoteno izvajanje del (smeri, višine, vmesne, začasne in končne zakoličbe…)</t>
    </r>
  </si>
  <si>
    <r>
      <rPr>
        <b/>
        <sz val="10"/>
        <rFont val="Arial"/>
        <family val="2"/>
        <charset val="238"/>
      </rPr>
      <t>Zakoličba gradbene jame</t>
    </r>
    <r>
      <rPr>
        <sz val="10"/>
        <rFont val="Arial"/>
        <family val="2"/>
        <charset val="238"/>
      </rPr>
      <t xml:space="preserve"> s postavitvijo gradbenih profilov.</t>
    </r>
  </si>
  <si>
    <r>
      <rPr>
        <b/>
        <sz val="10"/>
        <rFont val="Arial"/>
        <family val="2"/>
        <charset val="238"/>
      </rPr>
      <t>Zakoličba objekta</t>
    </r>
    <r>
      <rPr>
        <sz val="10"/>
        <rFont val="Arial"/>
        <family val="2"/>
        <charset val="238"/>
      </rPr>
      <t xml:space="preserve"> s postavitvijo gradbenih profilov in označbo višin.</t>
    </r>
  </si>
  <si>
    <r>
      <rPr>
        <b/>
        <sz val="10"/>
        <rFont val="Arial"/>
        <family val="2"/>
        <charset val="238"/>
      </rPr>
      <t>Preverba podatkov katastra javne kanalizacije;</t>
    </r>
    <r>
      <rPr>
        <sz val="10"/>
        <rFont val="Arial"/>
        <family val="2"/>
        <charset val="238"/>
      </rPr>
      <t xml:space="preserve"> Geodetska izmera in preverba višinskih kot obstoječe kanalizacije. V ceni so vključeni stroški asistence upravljalca kanalizacije JP VOKA SNAGA med geodetsko izmero (zavarovanje dostopa v jaške, čiščenje kanalizacije inp.). Obračun po dejanskih stroških.</t>
    </r>
  </si>
  <si>
    <r>
      <rPr>
        <b/>
        <sz val="10"/>
        <rFont val="Arial"/>
        <family val="2"/>
        <charset val="238"/>
      </rPr>
      <t>Trasiranje in označevanje trase obstoječega vodovoda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</si>
  <si>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plinovoda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</si>
  <si>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elektro-energetskega omrežja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</si>
  <si>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telekomunikacijskega omrežja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</si>
  <si>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omrežja javne razsvetljave</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</si>
  <si>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 kanalizacije</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</si>
  <si>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vročevoda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</si>
  <si>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Priprava gradbišča</t>
    </r>
    <r>
      <rPr>
        <sz val="10"/>
        <rFont val="Arial"/>
        <family val="2"/>
        <charset val="238"/>
      </rPr>
      <t xml:space="preserve">;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vstopne gradbene jame - objekt O6</t>
    </r>
  </si>
  <si>
    <r>
      <rPr>
        <b/>
        <sz val="10"/>
        <rFont val="Arial"/>
        <family val="2"/>
        <charset val="238"/>
      </rPr>
      <t>Priprava gradbišča</t>
    </r>
    <r>
      <rPr>
        <sz val="10"/>
        <rFont val="Arial"/>
        <family val="2"/>
        <charset val="238"/>
      </rPr>
      <t xml:space="preserve">;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izstopnih gradbenih jam - objekta O5 in O7</t>
    </r>
  </si>
  <si>
    <r>
      <rPr>
        <b/>
        <sz val="10"/>
        <rFont val="Arial"/>
        <family val="2"/>
        <charset val="238"/>
      </rPr>
      <t>Gradbiščna ograja</t>
    </r>
    <r>
      <rPr>
        <sz val="10"/>
        <rFont val="Arial"/>
        <family val="2"/>
        <charset val="238"/>
      </rPr>
      <t>; Ograditev gradbišča z gradbiščno ograjo, vseh gradbenih jam in gradbenih območij v času celotnega gradbenega posega v smislu zaščite pred prehodom tretjih oseb in večjih živali. Minimalna višina ograje je 2 m. Cena   mora   vključevati  vse   stroške  dobave,   montaže, vzdrževanja in odstranitve ograje.</t>
    </r>
  </si>
  <si>
    <r>
      <rPr>
        <b/>
        <sz val="10"/>
        <rFont val="Arial"/>
        <family val="2"/>
        <charset val="238"/>
      </rPr>
      <t>Gradbiščna pisarna</t>
    </r>
    <r>
      <rPr>
        <sz val="10"/>
        <rFont val="Arial"/>
        <family val="2"/>
        <charset val="238"/>
      </rPr>
      <t>; Ureditev pisarne v velikosti cca. 15m2, za gradbeni nadzor naročnika na licu mesta, opremljena za dve osebi,  ogrevanje, oskrba z el. energijo in čiščenje. S souporabo sanitarnih prostorov izvajalca s strani osebja naročnika. Postavitev,    vzdrževanje med obdobjem gradnje, in odstranitev.</t>
    </r>
  </si>
  <si>
    <r>
      <rPr>
        <b/>
        <sz val="10"/>
        <rFont val="Arial"/>
        <family val="2"/>
        <charset val="238"/>
      </rPr>
      <t>Pridobitev dovoljenja za cestno zaporo občinske ceste</t>
    </r>
    <r>
      <rPr>
        <sz val="10"/>
        <rFont val="Arial"/>
        <family val="2"/>
        <charset val="238"/>
      </rPr>
      <t>,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 Ureditev zapore na območju gradbenih vztopnih in iztopnih jam oz. objektov.</t>
    </r>
  </si>
  <si>
    <r>
      <t>Izvedba zaščitnih</t>
    </r>
    <r>
      <rPr>
        <b/>
        <sz val="10"/>
        <rFont val="Arial"/>
        <family val="2"/>
        <charset val="238"/>
      </rPr>
      <t xml:space="preserve"> arheoloških raziskav</t>
    </r>
    <r>
      <rPr>
        <sz val="10"/>
        <rFont val="Arial"/>
        <family val="2"/>
        <charset val="238"/>
      </rPr>
      <t xml:space="preserve"> in arheološki nadzor v času izgradnje kanalizacije. Obračun po dejanskih stroških izvajalca arheoloških del.</t>
    </r>
  </si>
  <si>
    <r>
      <rPr>
        <b/>
        <sz val="10"/>
        <rFont val="Arial"/>
        <family val="2"/>
        <charset val="238"/>
      </rPr>
      <t xml:space="preserve">Nadomestilo za uporabo zemljišča v času gradnje; </t>
    </r>
    <r>
      <rPr>
        <sz val="10"/>
        <rFont val="Arial"/>
        <family val="2"/>
        <charset val="238"/>
      </rPr>
      <t xml:space="preserve">prostor za ureditev skladiščenja cevi in drugih materialov, namestitev strojev, dvigala in opreme za izvedbo vrtanja ter drug potreben prostor za ureditev gradbišča. Upoštevano 1.000 m2 zemljišča za čas uporabe 1,5 meseca. </t>
    </r>
    <r>
      <rPr>
        <b/>
        <sz val="10"/>
        <rFont val="Arial"/>
        <family val="2"/>
        <charset val="238"/>
      </rPr>
      <t>- Na lokaciji vstopne gradbene jame - objekt O5</t>
    </r>
  </si>
  <si>
    <r>
      <rPr>
        <b/>
        <sz val="10"/>
        <rFont val="Arial"/>
        <family val="2"/>
        <charset val="238"/>
      </rPr>
      <t>Nadomestilo za uporabo zemljišča v času gradnje;</t>
    </r>
    <r>
      <rPr>
        <sz val="10"/>
        <rFont val="Arial"/>
        <family val="2"/>
        <charset val="238"/>
      </rPr>
      <t xml:space="preserve"> prostor za ureditev skladiščenja materialov, namestitev gradbenih strojev, dvigala in drug potreben prostor za ureditev gradbišča. Upoštevano 2.000 m2 zemljišča za čas uporabe 5-tih mesecev.</t>
    </r>
    <r>
      <rPr>
        <b/>
        <sz val="10"/>
        <rFont val="Arial"/>
        <family val="2"/>
        <charset val="238"/>
      </rPr>
      <t xml:space="preserve"> - Na lokaciji izstopne gradbene jame - objekt O6</t>
    </r>
  </si>
  <si>
    <r>
      <rPr>
        <b/>
        <sz val="10"/>
        <rFont val="Arial"/>
        <family val="2"/>
        <charset val="238"/>
      </rPr>
      <t xml:space="preserve">Nadomestilo za uporabo zemljišča v času gradnje; </t>
    </r>
    <r>
      <rPr>
        <sz val="10"/>
        <rFont val="Arial"/>
        <family val="2"/>
        <charset val="238"/>
      </rPr>
      <t>prostor za ureditev skladiščenja materialov, namestitev gradbenih strojev, dvigala in drug potreben prostor za ureditev gradbišča. Upoštevano 600 m2 zemljišča za čas uporabe 1,5 meseca.</t>
    </r>
    <r>
      <rPr>
        <b/>
        <sz val="10"/>
        <rFont val="Arial"/>
        <family val="2"/>
        <charset val="238"/>
      </rPr>
      <t xml:space="preserve"> - Na lokaciji iztopne gradbene jame - objekt O7</t>
    </r>
  </si>
  <si>
    <r>
      <t xml:space="preserve">Vzdrževanje gradbišča na lokaciji vstopne gradbene jame med celotnim obdobjem gradnje. Nadzor in osvetlitev gradbišča, še posebej jam in začetka ter konca potisne cevi v smislu zaščite pred vstopom in prehodom ljudi in večjih živali. Obdobje vzdrževanja bo predvidoma trajalo ... koledarskih tednov (določi izvajalec). - </t>
    </r>
    <r>
      <rPr>
        <b/>
        <sz val="10"/>
        <rFont val="Arial"/>
        <family val="2"/>
        <charset val="238"/>
      </rPr>
      <t>Na lokaciji vstopne gradbene jame - objekt O6</t>
    </r>
  </si>
  <si>
    <r>
      <t xml:space="preserve">Vzdrževanje gradbišča na lokaciji izstopne gradbene jame med celotnim obdobjem gradnje. Nadzor in osvetlitev gradbišča, še posebej jam in začetka ter konca potisne cevi v smislu zaščite pred vstopom in prehodom ljudi in večjih živali. Obdobje vzdrževanja bo predvidoma trajalo ... koledarskih tednov (določi izvajalec). - </t>
    </r>
    <r>
      <rPr>
        <b/>
        <sz val="10"/>
        <rFont val="Arial"/>
        <family val="2"/>
        <charset val="238"/>
      </rPr>
      <t>Na lokaciji iztopnih gradbenih jam - objekta O5 in O7</t>
    </r>
  </si>
  <si>
    <r>
      <rPr>
        <b/>
        <sz val="10"/>
        <rFont val="Arial"/>
        <family val="2"/>
        <charset val="238"/>
      </rPr>
      <t>Odstranitev kompletnega gradbišča</t>
    </r>
    <r>
      <rPr>
        <sz val="10"/>
        <rFont val="Arial"/>
        <family val="2"/>
        <charset val="238"/>
      </rPr>
      <t xml:space="preserve"> za predmetna dela (na lokaciji vstopne in izstopne gradbene jame itd.) Sanacija in vzpostavitev zemljišča v prvotno stanje zajeto v drugih postavkah.</t>
    </r>
  </si>
  <si>
    <r>
      <rPr>
        <b/>
        <sz val="10"/>
        <rFont val="Arial"/>
        <family val="2"/>
        <charset val="238"/>
      </rPr>
      <t>Priprava prostora za montažo cevi</t>
    </r>
    <r>
      <rPr>
        <sz val="10"/>
        <rFont val="Arial"/>
        <family val="2"/>
        <charset val="238"/>
      </rPr>
      <t xml:space="preserve"> na lokaciji vstopne gradbene jame, ki zagotavlja pripravo cevi  potrebna utrditev terena z nasipom gramoznega   materiala,   vzdrževanje   med   sestavo odstranitev po končanju del. </t>
    </r>
  </si>
  <si>
    <r>
      <rPr>
        <b/>
        <sz val="10"/>
        <rFont val="Arial"/>
        <family val="2"/>
        <charset val="238"/>
      </rPr>
      <t>Prestavitev obstoječega semaforja</t>
    </r>
    <r>
      <rPr>
        <sz val="10"/>
        <rFont val="Arial"/>
        <family val="2"/>
        <charset val="238"/>
      </rPr>
      <t>; odmontaža in ponovna montaža na lokacijo, skupaj z dobavo in montažo ustrezne nosilne konstrukcije, temeljenjem in električnimi napeljavami. V ceni je zajet odklop elektrokabelske napeljave, ponovna montaža in priklop na elektroenergetsko omrežje vključno z vsemi dodatnimi in pomožnimi deli in materialom za vzpostavitev delovanja semaforja.</t>
    </r>
  </si>
  <si>
    <r>
      <rPr>
        <b/>
        <sz val="10"/>
        <rFont val="Arial"/>
        <family val="2"/>
        <charset val="238"/>
      </rPr>
      <t>Prestavitev obstoječe svetilke javne razsvetljave</t>
    </r>
    <r>
      <rPr>
        <sz val="10"/>
        <rFont val="Arial"/>
        <family val="2"/>
        <charset val="238"/>
      </rPr>
      <t xml:space="preserve"> po potrjenem načrtu; odmontaža in ponovna montaža na  lokacijo, skupaj z dobavo in montažo ustrezne nosilne konstrukcije, temeljenjem in električnimi napeljavami. V ceni je zajet odklop elektrokalbelske napeljave, ponovna montaža in priklop na elektroenergetsko omrežje vključno z vsemi dodatnimi in pomožnimi deli in materialom za vzpostavitev delovanja javne razsvetljave.</t>
    </r>
  </si>
  <si>
    <r>
      <rPr>
        <b/>
        <sz val="10"/>
        <rFont val="Arial"/>
        <family val="2"/>
        <charset val="238"/>
      </rPr>
      <t>Rušenje betonske cevi z nakladanjem ruševin na kamion in odvozom ruševin</t>
    </r>
    <r>
      <rPr>
        <sz val="10"/>
        <rFont val="Arial"/>
        <family val="2"/>
        <charset val="238"/>
      </rPr>
      <t xml:space="preserve"> na stalno deponijo, vključno s stroški deponije. Upoštevana dejanska prostornina betona pred rušenjem, faktor nakladanja upoštevan v ceni. 2,4 m3/m1</t>
    </r>
  </si>
  <si>
    <r>
      <rPr>
        <b/>
        <sz val="10"/>
        <rFont val="Arial"/>
        <family val="2"/>
        <charset val="238"/>
      </rPr>
      <t>Odstranitev betonskega objekta - jaška na kanalizaciji:</t>
    </r>
    <r>
      <rPr>
        <sz val="10"/>
        <rFont val="Arial"/>
        <family val="2"/>
        <charset val="238"/>
      </rPr>
      <t xml:space="preserve"> kompletni stroški vključujejo rušenje vstopnega jaška v objekt do globine 1,0m z nakladanjem ruševin na kamion, odvozom ruševin na stalno deponijo in s stroški deponije; zapolnitev preostalega jaška in betonskega objekta skupnega volumna 82m3 z zasipnim materialom, vključno z nabavo in dobavo materiala;</t>
    </r>
  </si>
  <si>
    <r>
      <rPr>
        <b/>
        <sz val="10"/>
        <rFont val="Arial"/>
        <family val="2"/>
        <charset val="238"/>
      </rPr>
      <t>Izvedba zaščite izkopa z zagatnicami</t>
    </r>
    <r>
      <rPr>
        <sz val="10"/>
        <rFont val="Arial"/>
        <family val="2"/>
        <charset val="238"/>
      </rPr>
      <t>: Zagatnice tipa Larsen VL 604 ali drugačne z ustreznim odporom W&gt;=1600 cm3/m', dolžine L=12m.  V ceni zajeti najem, dovoz, manipulacije na gradbišču, zabijanje z vibracijskim zabijalom, čiščenje in odvoz ter mobilizacija in demobilizacija opreme. Vse zagatnice morajo biti po vgradnji medsebojno povezane. Izvajalec mora imeti povezovalne elemente za stikovanje zagatnic na vogalih. V fazi izvedbe prevrtavanja se zagarnice lokalno izvlečejo za cca 3m</t>
    </r>
  </si>
  <si>
    <r>
      <rPr>
        <b/>
        <sz val="10"/>
        <rFont val="Arial"/>
        <family val="2"/>
        <charset val="238"/>
      </rPr>
      <t>Doplačilo za zabijanje zagatnic v konglomerat</t>
    </r>
    <r>
      <rPr>
        <sz val="10"/>
        <rFont val="Arial"/>
        <family val="2"/>
        <charset val="238"/>
      </rPr>
      <t>: V primeru pojava trde zemljine - konglomerata na lokaciji gradbene jame; ocena</t>
    </r>
  </si>
  <si>
    <r>
      <rPr>
        <b/>
        <sz val="10"/>
        <rFont val="Arial"/>
        <family val="2"/>
        <charset val="238"/>
      </rPr>
      <t xml:space="preserve">Vgradnja reperjev </t>
    </r>
    <r>
      <rPr>
        <sz val="10"/>
        <rFont val="Arial"/>
        <family val="2"/>
        <charset val="238"/>
      </rPr>
      <t>na izbranih lokacijah na obodu  za meritve pomikov vrha zagatne stene v smeri gradbene jame -  v ceni zajeti vgradnjo 4 reperjev na vrhu HEA razpornih gred (na sredini vseh štirih stranic)</t>
    </r>
  </si>
  <si>
    <r>
      <rPr>
        <b/>
        <sz val="10"/>
        <rFont val="Arial"/>
        <family val="2"/>
        <charset val="238"/>
      </rPr>
      <t>Geodetske meritve x,y,z</t>
    </r>
    <r>
      <rPr>
        <sz val="10"/>
        <rFont val="Arial"/>
        <family val="2"/>
        <charset val="238"/>
      </rPr>
      <t xml:space="preserve">  pomikov vseh vgrajenih reperjev  na obodu gradbene jame (ničelna meritev pred izkopom, meritev po izkopu in pred izvlekom zagatnic)</t>
    </r>
  </si>
  <si>
    <r>
      <rPr>
        <b/>
        <sz val="10"/>
        <rFont val="Arial"/>
        <family val="2"/>
        <charset val="238"/>
      </rPr>
      <t>Izdelava obodnih gred in diagonalnih razpor</t>
    </r>
    <r>
      <rPr>
        <sz val="10"/>
        <rFont val="Arial"/>
        <family val="2"/>
        <charset val="238"/>
      </rPr>
      <t xml:space="preserve"> iz  profila  HEA300 235 Mpa, z ojačitvami in prirezovanjem, pripravo za zvare in varjenje priključnih zvarov, ter demontažo v skladu z napredovanjem projekta.</t>
    </r>
  </si>
  <si>
    <r>
      <rPr>
        <b/>
        <sz val="10"/>
        <rFont val="Arial"/>
        <family val="2"/>
        <charset val="238"/>
      </rPr>
      <t>Vertikalni strojni izkop</t>
    </r>
    <r>
      <rPr>
        <sz val="10"/>
        <rFont val="Arial"/>
        <family val="2"/>
        <charset val="238"/>
      </rPr>
      <t xml:space="preserve"> gradbene jame v zemljini III.-IV.ktg z nakladanjem na kamion; Površina 110m2, globina 9,8m; upoštevano 90% od izkopa</t>
    </r>
  </si>
  <si>
    <r>
      <rPr>
        <b/>
        <sz val="10"/>
        <rFont val="Arial"/>
        <family val="2"/>
        <charset val="238"/>
      </rPr>
      <t>Vertikalni strojni izkop</t>
    </r>
    <r>
      <rPr>
        <sz val="10"/>
        <rFont val="Arial"/>
        <family val="2"/>
        <charset val="238"/>
      </rPr>
      <t xml:space="preserve"> gradbene jame v zemljini V.ktg z nakladanjem na kamion; upoštevano 10% od izkopa</t>
    </r>
  </si>
  <si>
    <r>
      <rPr>
        <b/>
        <sz val="10"/>
        <rFont val="Arial"/>
        <family val="2"/>
        <charset val="238"/>
      </rPr>
      <t>Izvedba razporne betonske plošče</t>
    </r>
    <r>
      <rPr>
        <sz val="10"/>
        <rFont val="Arial"/>
        <family val="2"/>
        <charset val="238"/>
      </rPr>
      <t xml:space="preserve"> v dnu izkopa, debeline 30cm, C25/30 z armaturo +-Q257 (2x4.2 kg/m2)</t>
    </r>
  </si>
  <si>
    <r>
      <rPr>
        <b/>
        <sz val="10"/>
        <rFont val="Arial"/>
        <family val="2"/>
        <charset val="238"/>
      </rPr>
      <t>Dobava in vgradnja betona C25/30</t>
    </r>
    <r>
      <rPr>
        <sz val="10"/>
        <rFont val="Arial"/>
        <family val="2"/>
        <charset val="238"/>
      </rPr>
      <t xml:space="preserve"> za čelno steno za potrebe izvedbe mikrotunelinga; Upoštevana izvedba ene čelne stene.</t>
    </r>
  </si>
  <si>
    <r>
      <t xml:space="preserve">Dobava, ravnanje, rezanje, krivljenje, dovoz na gradbišče, polaganje in vezanje armature za AB konstrukcije; S500, </t>
    </r>
    <r>
      <rPr>
        <b/>
        <sz val="10"/>
        <rFont val="Arial"/>
        <family val="2"/>
        <charset val="238"/>
      </rPr>
      <t>rebrasta in mrežna</t>
    </r>
    <r>
      <rPr>
        <sz val="10"/>
        <rFont val="Arial"/>
        <family val="2"/>
        <charset val="238"/>
      </rPr>
      <t xml:space="preserve"> </t>
    </r>
    <r>
      <rPr>
        <b/>
        <sz val="10"/>
        <rFont val="Arial"/>
        <family val="2"/>
        <charset val="238"/>
      </rPr>
      <t>armatura</t>
    </r>
    <r>
      <rPr>
        <sz val="10"/>
        <rFont val="Arial"/>
        <family val="2"/>
        <charset val="238"/>
      </rPr>
      <t xml:space="preserve"> - Čelna stena za mikrotuneling; Upoštevana izvedba ene čelne stene.</t>
    </r>
  </si>
  <si>
    <r>
      <rPr>
        <b/>
        <sz val="10"/>
        <rFont val="Arial"/>
        <family val="2"/>
        <charset val="238"/>
      </rPr>
      <t>Opaževanje in razopaževanje</t>
    </r>
    <r>
      <rPr>
        <sz val="10"/>
        <rFont val="Arial"/>
        <family val="2"/>
        <charset val="238"/>
      </rPr>
      <t xml:space="preserve"> čelne stene za mikrotuneling. Upoštevati je treba odprtino v steni za prehod vrtalne glave.</t>
    </r>
  </si>
  <si>
    <r>
      <t>Črpanje vode</t>
    </r>
    <r>
      <rPr>
        <sz val="10"/>
        <rFont val="Arial"/>
        <family val="2"/>
        <charset val="238"/>
      </rPr>
      <t xml:space="preserve"> iz gradbene jame</t>
    </r>
  </si>
  <si>
    <r>
      <rPr>
        <b/>
        <sz val="10"/>
        <rFont val="Arial"/>
        <family val="2"/>
        <charset val="238"/>
      </rPr>
      <t>Ročno planiranje</t>
    </r>
    <r>
      <rPr>
        <sz val="10"/>
        <rFont val="Arial"/>
        <family val="2"/>
        <charset val="238"/>
      </rPr>
      <t xml:space="preserve"> dna gradbene jame.</t>
    </r>
  </si>
  <si>
    <r>
      <rPr>
        <b/>
        <sz val="10"/>
        <rFont val="Arial"/>
        <family val="2"/>
        <charset val="238"/>
      </rPr>
      <t>Zasipavanje gradbene jame</t>
    </r>
    <r>
      <rPr>
        <sz val="10"/>
        <rFont val="Arial"/>
        <family val="2"/>
        <charset val="238"/>
      </rPr>
      <t xml:space="preserve"> z izkopanim materialom, s komprimiranjem v slojih po 30 cm, do 95 % zgoščenosti po standardnem Proctorjevem postopku, vključno z dovozom iz začasne deponije.</t>
    </r>
  </si>
  <si>
    <r>
      <rPr>
        <b/>
        <sz val="10"/>
        <rFont val="Arial"/>
        <family val="2"/>
        <charset val="238"/>
      </rPr>
      <t>Vertikalni strojni izkop</t>
    </r>
    <r>
      <rPr>
        <sz val="10"/>
        <rFont val="Arial"/>
        <family val="2"/>
        <charset val="238"/>
      </rPr>
      <t xml:space="preserve"> gradbene jame v zemljini III.-IV.ktg z nakladanjem na kamion; Površina 61m2, globina 9,6m; upoštevano 90% od izkopa</t>
    </r>
  </si>
  <si>
    <r>
      <rPr>
        <b/>
        <sz val="10"/>
        <rFont val="Arial"/>
        <family val="2"/>
        <charset val="238"/>
      </rPr>
      <t>Dobava in vgradnja betona C25/30</t>
    </r>
    <r>
      <rPr>
        <sz val="10"/>
        <rFont val="Arial"/>
        <family val="2"/>
        <charset val="238"/>
      </rPr>
      <t xml:space="preserve"> za čelne in oporne stene za potrebe izvedbe mikrotunelinga; Upoštevana izvedba dveh čelnih in dveh opornih sten.</t>
    </r>
  </si>
  <si>
    <r>
      <t xml:space="preserve">Dobava, ravnanje, rezanje, krivljenje, dovoz na gradbišče, polaganje in vezanje armature za AB konstrukcije; S500, </t>
    </r>
    <r>
      <rPr>
        <b/>
        <sz val="10"/>
        <rFont val="Arial"/>
        <family val="2"/>
        <charset val="238"/>
      </rPr>
      <t>rebrasta in mrežna</t>
    </r>
    <r>
      <rPr>
        <sz val="10"/>
        <rFont val="Arial"/>
        <family val="2"/>
        <charset val="238"/>
      </rPr>
      <t xml:space="preserve"> </t>
    </r>
    <r>
      <rPr>
        <b/>
        <sz val="10"/>
        <rFont val="Arial"/>
        <family val="2"/>
        <charset val="238"/>
      </rPr>
      <t>armatura</t>
    </r>
    <r>
      <rPr>
        <sz val="10"/>
        <rFont val="Arial"/>
        <family val="2"/>
        <charset val="238"/>
      </rPr>
      <t xml:space="preserve"> - Čelne in oporne stene za mikrotuneling; Upoštevana izvedba dveh čelnih in dveh opornih sten.</t>
    </r>
  </si>
  <si>
    <r>
      <t xml:space="preserve">Odstranitev betona </t>
    </r>
    <r>
      <rPr>
        <sz val="10"/>
        <rFont val="Arial"/>
        <family val="2"/>
        <charset val="238"/>
      </rPr>
      <t>iz gradbene jame po končanju del mikrotunelinga.</t>
    </r>
  </si>
  <si>
    <r>
      <rPr>
        <b/>
        <sz val="10"/>
        <rFont val="Arial"/>
        <family val="2"/>
        <charset val="238"/>
      </rPr>
      <t xml:space="preserve">Vgradnja reperjev </t>
    </r>
    <r>
      <rPr>
        <sz val="10"/>
        <rFont val="Arial"/>
        <family val="2"/>
        <charset val="238"/>
      </rPr>
      <t>na izbranih lokacijah na obodu  za meritve pomikov vrha zagatne stene v smeri gradbene jame -  v ceni zajeti vgradnjo 7 reperjev na vrhu HEA razpornih gred (na sredini vseh sedmih stranic)</t>
    </r>
  </si>
  <si>
    <r>
      <rPr>
        <b/>
        <sz val="10"/>
        <rFont val="Arial"/>
        <family val="2"/>
        <charset val="238"/>
      </rPr>
      <t>Vertikalni strojni izkop</t>
    </r>
    <r>
      <rPr>
        <sz val="10"/>
        <rFont val="Arial"/>
        <family val="2"/>
        <charset val="238"/>
      </rPr>
      <t xml:space="preserve"> gradbene jame v zemljini III.-IV.ktg z nakladanjem na kamion; Površina 79m2, globina 9,9m; upoštevano 90% od izkopa</t>
    </r>
  </si>
  <si>
    <r>
      <t>Dobava in vgraditev peščenega materiala granulacije 16 do 32 mm za peščeno ležišče cevi (</t>
    </r>
    <r>
      <rPr>
        <b/>
        <sz val="10"/>
        <rFont val="Arial"/>
        <family val="2"/>
        <charset val="238"/>
      </rPr>
      <t>posteljica</t>
    </r>
    <r>
      <rPr>
        <sz val="10"/>
        <rFont val="Arial"/>
        <family val="2"/>
        <charset val="238"/>
      </rPr>
      <t>) s sprotno višinsko kontrolo do predpisane kote dna cevi (10cm + D/10) z komprimacijo do stopnje 97% SPP (standardni Proctorjev preizkus), vključno z nabavo in transportom materiala.</t>
    </r>
  </si>
  <si>
    <r>
      <t xml:space="preserve">Dobava in vgraditev peščenega materiala granulacije 16 do 32 mm s komprimacijo, </t>
    </r>
    <r>
      <rPr>
        <b/>
        <sz val="10"/>
        <rFont val="Arial"/>
        <family val="2"/>
        <charset val="238"/>
      </rPr>
      <t>obsip v coni cevovoda</t>
    </r>
    <r>
      <rPr>
        <sz val="10"/>
        <rFont val="Arial"/>
        <family val="2"/>
        <charset val="238"/>
      </rPr>
      <t xml:space="preserve"> v debelini 30 cm nad temenom, s komprimacijo v plasteh po 20 cm, zbitost 95% po proctorju, vključno z nabavo in transportom materiala.</t>
    </r>
  </si>
  <si>
    <r>
      <t xml:space="preserve">Nabava, dobava in vgradnja cementnega betona C30/37, XC4, vodotesen PV II, iz sulfatno odpornega cementa, preseka nad 0,3 m3/m2 - </t>
    </r>
    <r>
      <rPr>
        <i/>
        <sz val="10"/>
        <rFont val="Arial"/>
        <family val="2"/>
        <charset val="238"/>
      </rPr>
      <t>Temeljna plošča</t>
    </r>
  </si>
  <si>
    <r>
      <t xml:space="preserve">Nabava, dobava in vgradnja cementnega betona C30/37, XC4, vodotesen PV II, iz sulfatno odpornega cementa, preseka nad 0,3 m3/m2 - </t>
    </r>
    <r>
      <rPr>
        <i/>
        <sz val="10"/>
        <rFont val="Arial"/>
        <family val="2"/>
        <charset val="238"/>
      </rPr>
      <t>Obodni zidovi</t>
    </r>
  </si>
  <si>
    <r>
      <t xml:space="preserve">Nabava, dobava in vgradnja cementnega betona C30/37, XC4, vodotesen PV II, iz sulfatno odpornega cementa, preseka nad 0,3 m3/m2 - </t>
    </r>
    <r>
      <rPr>
        <i/>
        <sz val="10"/>
        <rFont val="Arial"/>
        <family val="2"/>
        <charset val="238"/>
      </rPr>
      <t>Krovna plošča</t>
    </r>
  </si>
  <si>
    <r>
      <t xml:space="preserve">Dobava, ravnanje, rezanje, krivljenje, dovoz na gradbišče, polaganje in vezanje armature za AB konstrukcije; S500, mrežna armatura - </t>
    </r>
    <r>
      <rPr>
        <i/>
        <sz val="10"/>
        <rFont val="Arial"/>
        <family val="2"/>
        <charset val="238"/>
      </rPr>
      <t>Temeljna plošča</t>
    </r>
  </si>
  <si>
    <r>
      <t xml:space="preserve">Dobava, ravnanje, rezanje, krivljenje, dovoz na gradbišče, polaganje in vezanje armature za AB konstrukcije; S500, mrežna armatura - </t>
    </r>
    <r>
      <rPr>
        <i/>
        <sz val="10"/>
        <rFont val="Arial"/>
        <family val="2"/>
        <charset val="238"/>
      </rPr>
      <t>Obodni zidovi</t>
    </r>
  </si>
  <si>
    <r>
      <t>Dobava, ravnanje, rezanje, krivljenje, dovoz na gradbišče, polaganje in vezanje armature za AB konstrukcije; S500, mrežna armatura - Krovna</t>
    </r>
    <r>
      <rPr>
        <i/>
        <sz val="10"/>
        <rFont val="Arial"/>
        <family val="2"/>
        <charset val="238"/>
      </rPr>
      <t xml:space="preserve"> plošča</t>
    </r>
  </si>
  <si>
    <r>
      <rPr>
        <b/>
        <sz val="10"/>
        <rFont val="Arial"/>
        <family val="2"/>
        <charset val="238"/>
      </rPr>
      <t>Kontrola položaja in smeri vrtalne glave</t>
    </r>
    <r>
      <rPr>
        <sz val="10"/>
        <rFont val="Arial"/>
        <family val="2"/>
        <charset val="238"/>
      </rPr>
      <t xml:space="preserve"> s strani nevtralne geodetske   inštitucije,   dnevno   poročanje   naročniku   s prikazom  koordinat x,y,z v numerični  in  grafični  obliki (situacija, vzdolžni profil) ter izdelava končnega poročila.</t>
    </r>
  </si>
  <si>
    <t>PRESTAVITVE V OBMOČJU GR. JAME O5</t>
  </si>
  <si>
    <t>PRESTAVITVE V OBMOČJU GR. JAME O7</t>
  </si>
  <si>
    <t xml:space="preserve">  PRESTAVITVE V OBMOČJU GR. JAME O5</t>
  </si>
  <si>
    <r>
      <t xml:space="preserve">Prestavitve obstoječih vodov </t>
    </r>
    <r>
      <rPr>
        <b/>
        <sz val="10"/>
        <rFont val="Arial"/>
        <family val="2"/>
        <charset val="238"/>
      </rPr>
      <t>javne razsvetljave</t>
    </r>
    <r>
      <rPr>
        <sz val="10"/>
        <rFont val="Arial"/>
        <family val="2"/>
        <charset val="238"/>
      </rPr>
      <t xml:space="preserve"> skladno z načrtom PZI v kolikor ni možna ustrezna zaščita. Vse v skladu z navodili upravljavcev komunalnih vodov. V ceni so zajeta vsa pripravljalna, gradbeno obrtniška, inštalacijska in zaključna dela in izdelava PZI projekta. Obračun po m1 prestavljenega voda. OCENA</t>
    </r>
  </si>
  <si>
    <r>
      <t xml:space="preserve">Prestavitve obstoječih </t>
    </r>
    <r>
      <rPr>
        <b/>
        <sz val="10"/>
        <rFont val="Arial"/>
        <family val="2"/>
        <charset val="238"/>
      </rPr>
      <t>telekomunikacijskih vodov - optika</t>
    </r>
    <r>
      <rPr>
        <sz val="10"/>
        <rFont val="Arial"/>
        <family val="2"/>
        <charset val="238"/>
      </rPr>
      <t xml:space="preserve"> (Telekom) skladno z načrtom PZI v kolikor ni možna ustrezna zaščita. Vse v skladu z navodili upravljavcev komunalnih vodov. V ceni so zajeta vsa pripravljalna, gradbeno obrtniška, inštalacijska in zaključna dela in izdelava PZI projekta. Obračun po m1 prestavljenega voda.</t>
    </r>
  </si>
  <si>
    <r>
      <t xml:space="preserve">Prestavitve obstoječih </t>
    </r>
    <r>
      <rPr>
        <b/>
        <sz val="10"/>
        <rFont val="Arial"/>
        <family val="2"/>
        <charset val="238"/>
      </rPr>
      <t>telekomunikacijskih vodov - optika</t>
    </r>
    <r>
      <rPr>
        <sz val="10"/>
        <rFont val="Arial"/>
        <family val="2"/>
        <charset val="238"/>
      </rPr>
      <t xml:space="preserve"> v kabelski kanalizaciji (Telemach, Peters Teleurh) skladno z načrtom PZI v kolikor ni možna ustrezna zaščita. Vse v skladu z navodili upravljavcev komunalnih vodov. V ceni so zajeta vsa pripravljalna, gradbeno obrtniška, inštalacijska in zaključna dela in izdelava PZI projekta. Obračun po m1 prestavljenega voda.</t>
    </r>
  </si>
  <si>
    <r>
      <t xml:space="preserve">Prestavitve obstoječih </t>
    </r>
    <r>
      <rPr>
        <b/>
        <sz val="10"/>
        <rFont val="Arial"/>
        <family val="2"/>
        <charset val="238"/>
      </rPr>
      <t>telekomunikacijskih vodov - coax</t>
    </r>
    <r>
      <rPr>
        <sz val="10"/>
        <rFont val="Arial"/>
        <family val="2"/>
        <charset val="238"/>
      </rPr>
      <t xml:space="preserve"> v kabelski kanalizaciji (Telemach) skladno z načrtom PZI v kolikor ni možna ustrezna zaščita. Vse v skladu z navodili upravljavcev komunalnih vodov. V ceni so zajeta vsa pripravljalna, gradbeno obrtniška, inštalacijska in zaključna dela in izdelava PZI projekta. Obračun po m1 prestavljenega voda.</t>
    </r>
  </si>
  <si>
    <r>
      <rPr>
        <b/>
        <sz val="10"/>
        <rFont val="Arial"/>
        <family val="2"/>
        <charset val="238"/>
      </rPr>
      <t>Izdelava projekta izvedenih del</t>
    </r>
    <r>
      <rPr>
        <sz val="10"/>
        <rFont val="Arial"/>
        <family val="2"/>
        <charset val="238"/>
      </rPr>
      <t xml:space="preserve"> (PID) v skladu s Pravilnikom o projektni in drugi dokumentaciji ter obrazcih pri graditvi objektov (Uradni list RS, št. 30/23) in zahtevami bodočega upravljavca. Upoštevati 4 izvode v tiskani obliki in 2 izvoda v elektronski obliki (formati: risbe v dwg, teksti v doc, preglednice v xls). Projekt vsebuje:</t>
    </r>
  </si>
  <si>
    <r>
      <rPr>
        <b/>
        <sz val="10"/>
        <rFont val="Arial"/>
        <family val="2"/>
        <charset val="238"/>
      </rPr>
      <t>Izdelava projekta za izvedbo</t>
    </r>
    <r>
      <rPr>
        <sz val="10"/>
        <rFont val="Arial"/>
        <family val="2"/>
        <charset val="238"/>
      </rPr>
      <t xml:space="preserve"> (PZI) v skladu s Pravilnikom o projektni in drugi dokumentaciji ter obrazcih pri graditvi objektov (Uradni list RS, št. 30/23). Upoštevati 6 izvodov v tiskani obliki in 2 izvoda v elektronski obliki (formati: risbe v dwg, teksti v doc, preglednice v xls). Na projekt za izvedbo (PZI) je treba pridobiti soglasja, ki so zahtevana v mnenjih k Projektu za pridobitev gradbenega dovoljenja (DGD). Projekt vsebuje:</t>
    </r>
  </si>
  <si>
    <t xml:space="preserve">Izvedbeni načrt zaščite gradbenih jam za izvedbo mikrotunelinga (vstopne in izstopne jame) za izvedbo združitvenih objektov (objekti O5, O6, O7) ter izdelavo elaborata tehnologije izvedbe mikrotunelinga. </t>
  </si>
  <si>
    <t>d.</t>
  </si>
  <si>
    <t>Izvedbeni načrt prestavitve kanalizacijskega zbiralnik A4, DE 2400mm ob Vilharjevi cesti - odsek od Železne ceste do Dunajske ceste v dolžini približno 425m vključno z vsemi združitvenimi objekti (O5, O6, O7) in začasnimi prevezavami v času gradnje. Gradnja prestavitve kanalizacijskega zbiralnika A4 je predvidena s sistemom Mikrotunelinga</t>
  </si>
  <si>
    <t>Načrt prevezave obstoječe kanalizacije DN 600mm po Vilharjevi cesti na prestavljeni kanalizacijski zbiralnik DE 2400mm v dolžini 45m.</t>
  </si>
  <si>
    <t>PID načrt prestavitve kanalizacijskega zbiralnika A4 DE 2400mm v dolžini 435m vklučno z vsemi združitvenimi objekti (O5, O6, O7), prestavitvijo kanala DN600 v dolžini 31m in začasnimi prevezavami v času gradnje. Gradnja prestavitve kanalizacijskega zbiralnika je predvidena s sistemom mikrotunelinga.</t>
  </si>
  <si>
    <t>PID načrt prevezave obstoječe kanalizacije DN 600mm po Vilharjevi cesti na prestavljeni kanalizacijski zbiralnik DE 2400mm v dolžini 45m.</t>
  </si>
  <si>
    <r>
      <rPr>
        <b/>
        <sz val="10"/>
        <rFont val="Arial"/>
        <family val="2"/>
        <charset val="238"/>
      </rPr>
      <t>Ukinitev kanalizacije iz poliestrske cevi DN 2200mm</t>
    </r>
    <r>
      <rPr>
        <sz val="10"/>
        <rFont val="Arial"/>
        <family val="2"/>
        <charset val="238"/>
      </rPr>
      <t>; zapolnitev cevi z betonom; vključno z materialom za zapolnitev, obračun po tekočem metru cevi</t>
    </r>
  </si>
  <si>
    <r>
      <rPr>
        <b/>
        <sz val="10"/>
        <rFont val="Arial"/>
        <family val="2"/>
        <charset val="238"/>
      </rPr>
      <t>Ukinitev kanalizacije iz tesal cevi DN 600mm</t>
    </r>
    <r>
      <rPr>
        <sz val="10"/>
        <rFont val="Arial"/>
        <family val="2"/>
        <charset val="238"/>
      </rPr>
      <t>; zapolnitev cevi z betonom; vključno z materialom za zapolnitev, obračun po tekočem metru cevi</t>
    </r>
  </si>
  <si>
    <t>OPOMBA: Rušenje kanala iz betonski cevi notranje dimenzije 2100mm v dolžini 413 m na obmčju gradnje objektov nove bus postaje in projekta Emonika se izvede v okviru gradnje teh objektov!</t>
  </si>
  <si>
    <t xml:space="preserve">Zidanje zidu debeline 25 cm, višine 1,2 m iz opeke  v združitvenem objektu zbiralnika s hitrovezljivo RAPID cementno malto. V ceni vključena rušitev stene po končanih gradbenih delih, iznos ruševin in odvoz na odpadno deponijo. </t>
  </si>
  <si>
    <t>Dobava, transport in deponiranje na gradbišču, potisne poliesterske cevi; Kanalizacijska cev zunanjega premera DE 2400 mm; nazivne togosti SN 80.000 N/m2 in nazivnega tlaka PN 01 bar, izdelane iz poliestrske smole ojačane s steklenimi vlakni v skladu s SIST EN ISO 23856: 2022 po tehnološkem postopku centrifugiranja CC-GRP (kakor npr. Amiblu Hobas). 
Cev, dolžine 2,92 m +25/-10 mm, ima na eni strani montirano spojko iz poliestra z EPDM tesnilom. Notranji zaščitni sloj cevi iz čistega poliestra, brez polnila in ojačitve, mora imeti minimalno debelino 1,0 mm s ciljem doseganja kontrole tesnosti, kemijske in abrazijske obstojnosti in odpornosti na obrus pri visokotlačnem čiščenju. Po potrebi, se lahko cevi opremijo s 3 priključki iz nerjavečega jekla premera 1ʺ za vbrizgavanje bentonita.</t>
  </si>
  <si>
    <t>Nabava, dobava in montaža kanalizacijskih cevi nazivnega premera DN 2400 mm iz armiranega poliestra (GRP) izdelane po SIST EN ISO 23856: 2022, nazivne togosti SN 10.000 N/m2, nazivni tlak PN 1 bar (kot naprimer Amiblu Hobas).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</si>
  <si>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posebnega kolena nazivnega premera DN 2400 mm iz armiranega poliestra (GRP);  Koleno iz sestavljeno iz standardnega kolena DN 2400, 45°, nazivne togosti SN 10.000 N/m2, spojenega s cevjo DE2400 nazivne togosti SN 80.000 N/m2, dolžine 500 mm; stiki laminirani z notranje in zunanje strani, spoj obeh kosov na dnu cevi je poravnan na notranji strani. Notranji zaščitni sloj cevi iz čistega poliestra, brez polnila in ojačitve, mora imeti minimalno debelino 1,0 mm s ciljem doseganja tesnosti, kemijske in abrazijske obstojnosti in odpornosti na obrus pri visokotlačnem čiščenju. Vključen je tudi prevoz in prenos iz deponije do mesta vgradnje. Po detajlu.</t>
  </si>
  <si>
    <t>Izvedba priključka poliesterske cevi nazivnega premera DN400 mm,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t>
  </si>
  <si>
    <t>2. Izvajalec je dolžan upoštevati vsa mnenja, ki so prispela v sklopu projekta za gradbeno dovoljenje (oziroma so pridobljena v fazi izdelave PZI dokumentacije) , po končanih delih pa pridobiti soglasja posameznega mnenjodajalca, v kolikor so ta potrebna. Po potrebi je za posameznega mnenjodajalca  potrebno izdelati tudi PID v skladu z zahtevo mnenja oziroma soglasja.</t>
  </si>
  <si>
    <t>1. Izvajalca se izrecno opozarja, da mora dela izvajati  STROGO v skladu z DGD projektom, ker je za ta projekt pridobljeno gradbeno dovoljenje.  Odstopanja so dovoljena le v tolerancah, ki jih predpisuje gradbena zakonodaja. V primeru odstopanj, mora izvajalec na svoje stroške pridobiti dopolnitev DGD, spremembo GD s potrebnimi mnenji.</t>
  </si>
  <si>
    <t xml:space="preserve">3. V načrtu kanalizacije so upoštevani izkopi in zasipi od končne nivelete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                                                            </t>
  </si>
  <si>
    <t>4. Pričakuje se, da je Izvajalec pred pošiljanjem svoje Ponudbe obiskal in natančno pregledal gradbišče
in okolico, da se je predhodno seznanil z vsemi geotehničnimi, hidrološkimi, meteorološkimi
raziskavami in drugimi podatki, da se je seznanil z obstoječimi cestami in ostalimi prometnimi potmi,
da je spoznal vse bistvene elemente, ki lahko vplivajo na organizacijo gradbišča, da je preizkusil in
kontroliral vse obstoječe vire za oskrbo z materialom ter vse ostale okoliščine, ki lahko vplivajo na
izvedbo del, da se je seznanil z vsemi predpisi in zakoni glede plačila taks, davkov in ostalih dajatev v
R Sloveniji, da je v celoti proučil dokumentacijo o oddaji del, da je prišel do vseh potrebnih podatkov,
ki vplivajo na izvedbo del ter da je na podlagi vsega tega tudi oddal svojo ponudbo.</t>
  </si>
  <si>
    <t>5. V cenah v popisnih postavkah mora ponudnik zajeti stroške:
- vseh pomožnih del,
- ureditve gradbišča (kontejnerji, deponije, ograje),
- dobav, nakladanj, odstranitev, prevozov in deponiranja materiala (s plačilom takse)!</t>
  </si>
  <si>
    <t>6. Ponudbena cena mora vsebovati tudi vse stroške izvedbe in vzdrževanja dostopnih in gradbiščnih
poti (vključno s stroški pridobitve vseh potrebnih soglasij in dovoljenj) ter stroške začasne uporabe
zemljišč za dostopne poti, vključno s stroški povrnitve zemljišč in obstoječih poti oziroma cest v
prvotno stanje po končani gradnji. V cenah v popisnih postavkah mora ponudnik zajeti vrednosti vseh
potrebnih del vključno s tekočimi in končnimi poročili posameznih strokovnjakov tekoče kontrole –
prevzemanje plasti pri zemeljskih delih in zgornjem ustroju, asfaltih, izolacijah, betonih, geoloških
pregledih, vodotesnost kanalizacije in jaškov, itd. vse v smislu dokazovanja kvalitete izvedenih del.
Kanalizacije in jaški morajo biti vodotesni skladno z veljavno zakonodajo.</t>
  </si>
  <si>
    <t>7. Dela je potrebno izvajati v skladu z veljavnimi tehničnimi predpisi, normativi in standardi ob
upoštevanju zahtev iz varstva pri delu.</t>
  </si>
  <si>
    <t>V enotni ceni mora izvajalec upoštevati:</t>
  </si>
  <si>
    <t xml:space="preserve">1. Izdelavo tehnološkega elaborata gradnje zbiralnika, ki vsebuje: načrt organizacije gradbišča, terminski plan, finančni plan, elaborat prevezav obstoječega zbiralnika na novo zgrajeni zbiralnik (v vseh fazah gradnje), katere potrdi sektor kanalizacija JP VKS in projektant, načrt ravnanja z izkopanim materialom. Elaborat prevezav je sestavni del PZI načrta. </t>
  </si>
  <si>
    <t>2.V kolikor si izvajalec ne bo zagotovil prostega zemljišča na lokaciji podvrtavanja, si mora za skladiščenje cevi organizirati svoje skladišče. Cevi se na lokacijo gradbišča vozijo v skladu s potrebami in hitrostjo odvijanja del. Na lokaciji del mora izvajalec zagotoviti ustrezno razkladanje in podajanje cevi v gradbeno jamo za izvajanje kanalizacijskih del (mikrotuneliranje).</t>
  </si>
  <si>
    <t>3. Izvajalec del, bo moral izvajati ustrezne ukrepe, da v času večjih padavin, ko se zbiralnik lahko napolni v celoti, da bo zagotovil nemoteno odvodnjavanje odpadne vode iz zbiralnika.</t>
  </si>
  <si>
    <t>4. Naročnik ne nosi nobenih stroškov v primeru zalitja opreme v  času izvedbe vseh del od začetka gradnje zbiralnika do primopredaje izvedenih del naročniku.</t>
  </si>
  <si>
    <t>5. Po končanih delih bo služba vzdrževanja kanalizacijskega omrežja na podlagi naročila IZVAJALCA pregledala  novozgrajeni zbiralnik in zbiralnik dolvodno od   priključitve novozgrajenega zbiralnika na obstoječi zbiralnik. V primeru sedimenta v kanalu, je izvajalec del dolžan  kriti stroške odstranitve materiala. Dela lahko izvaja le osebje Vodovod kanalizacija Snaga.</t>
  </si>
  <si>
    <t>6. Izvajalec del mora  upoštevati v enotni ceni, da v primeru pojava večjih padavin dela ne bo mogel izvajati  tudi več dni (zastoj).</t>
  </si>
  <si>
    <t xml:space="preserve">7. Za prestavitev posameznega komunalnega voda  mora izvajalec izdelati posamezen PZI , pridobiti pozitivno mnenje upravljalca posameznega komunalnega voda na ta PZI, pred pričetkom del. </t>
  </si>
  <si>
    <t xml:space="preserve">8. Za prestavitev kanalizacije izvajalec izdela PZI projekt, za katerega mora izdati pozitivno soglasje  naročnik. Izvajalec vloži pri naročniku projekt PZI v revizijo (elektronsko verzijo in en (1) izvod v papirni obliki. </t>
  </si>
  <si>
    <t>9. Izvajalec izdela PZI projekt v 4 izvodih (papir) in elektronska verzija na USB ključku. Vse mora biti odprto. Vsa grafika mora biti v PDF verziji in DWG verziji.</t>
  </si>
  <si>
    <t>11. V kolikor se na področju gradnje (gradbene jame…) pojavi komunalni vod, ki ni zajet v popisu del, je izvajalec del dolžan poiskati upravljalca tega komunalnega voda in izvesti vsa dela v skladu z njihovimi zahtevami (načrti, prestavitev, vris v kataster…).</t>
  </si>
  <si>
    <t>12. Izvajalec bo usklajeval svoja dela (prilagajal) s sosednjimi gradbišči na način, da ne bo prišlo dozastojev del na posameznih gradbiščih in po potrebi omogočal dostope do sosednjih gradbišč preko svojega gradbišča.</t>
  </si>
  <si>
    <t>13. Ker se združitveni objekti nahajajo na globini med – 9 in 10 m, mora izvajalec pred vstopom ljudi v tak objekt zagotavljati ustrezne meritve plinov oziroma zadostno koncentracijo kisika v jami. Prav tako med samo gradnjo mora biti v gradbeni jami merilec plina.</t>
  </si>
  <si>
    <t>14. Izvajalec je dolžan naročniku posredovati vse potrebne dokumente za izvedbo tehničnega pregleda in izpolniti vse zahteve, da se pridobi  vse zahtevane ateste, certifikate, izjave, ki so pogoj za popolno vlogo za tehnični pregled, pri pridobitvi uporabnega dovoljenja.</t>
  </si>
  <si>
    <t>10. Izdelava PID-ov in DZO tudi za prestavitev drugih komunalnih vodov. V primerih, da upravljalci teh komunalnih vodov za prestavljeni komunalni vod zahtevajo interni tehnični pregled, mora izvajalec speljati postopke in pridobiti IZJAVO o ustreznosti del v skladu z izdanimi mnenji oziroma soglasji.</t>
  </si>
  <si>
    <t>Vzdrževanje gradbišča preko celega obdobja izgradnje in nadzora gradbišča v primeru ustavitve del zaradi višje sile ali na zahtevo naročnika, vendar ne zaradi vremenskih pogojev.</t>
  </si>
  <si>
    <r>
      <rPr>
        <b/>
        <sz val="10"/>
        <rFont val="Arial"/>
        <family val="2"/>
        <charset val="238"/>
      </rPr>
      <t>Vzdrževanje vstopne gradbene jame</t>
    </r>
    <r>
      <rPr>
        <sz val="10"/>
        <rFont val="Arial"/>
        <family val="2"/>
        <charset val="238"/>
      </rPr>
      <t xml:space="preserve"> vključno s črpanjem vode do montaže cevi in spojitve cevi na preostali del cevovoda. Stroške je treba podati na osnovi delovnega dne.</t>
    </r>
  </si>
  <si>
    <r>
      <rPr>
        <b/>
        <sz val="10"/>
        <rFont val="Arial"/>
        <family val="2"/>
        <charset val="238"/>
      </rPr>
      <t>Vzdrzevanje izstopne gradbene jame</t>
    </r>
    <r>
      <rPr>
        <sz val="10"/>
        <rFont val="Arial"/>
        <family val="2"/>
        <charset val="238"/>
      </rPr>
      <t xml:space="preserve"> vključno s črpanjem vode do montaže cevi in spojitve cevi na preostali del cevovoda. Stroške je treba podati na osnovi delovnega dne. </t>
    </r>
  </si>
  <si>
    <t>Porušitev in odstranitev asfaltne plasti v debelini 10- 20 cm vključno z nakladanjem na prevozno sredstvo, odvozom na stalno gradbeno depoinijo in plačilom deponijske takse. (cesta)</t>
  </si>
  <si>
    <t>Rezanje asfaltne plasti s talno diamantno žago, debele 11 do 20 cm</t>
  </si>
  <si>
    <t xml:space="preserve">Nabava, dobava in vgradnja nabrekajočih tesnilnih trakov z zakasnjenim delovanjem za tesnjenje delovnih stikov v svežem betonu za delovne stike betonskih sten in plošč (kot npr. Bentorub+ ali podobno);  priprava, vgradnja in pritrjevanje trakov po navodilih proizvajalca; </t>
  </si>
  <si>
    <r>
      <rPr>
        <b/>
        <sz val="10"/>
        <rFont val="Arial"/>
        <family val="2"/>
        <charset val="238"/>
      </rPr>
      <t xml:space="preserve">Zasipavanje </t>
    </r>
    <r>
      <rPr>
        <sz val="10"/>
        <rFont val="Arial"/>
        <family val="2"/>
        <charset val="238"/>
      </rPr>
      <t xml:space="preserve">gradbene jame z </t>
    </r>
    <r>
      <rPr>
        <b/>
        <sz val="10"/>
        <rFont val="Arial"/>
        <family val="2"/>
        <charset val="238"/>
      </rPr>
      <t>izkopanim</t>
    </r>
    <r>
      <rPr>
        <sz val="10"/>
        <rFont val="Arial"/>
        <family val="2"/>
        <charset val="238"/>
      </rPr>
      <t xml:space="preserve"> materialom, s komprimiranjem v slojih po 30 cm, do 95 % zgoščenosti po standardnem Proctorjevem postopku, vključno z dovozom iz začasne deponije.</t>
    </r>
  </si>
  <si>
    <r>
      <rPr>
        <b/>
        <sz val="10"/>
        <rFont val="Arial"/>
        <family val="2"/>
        <charset val="238"/>
      </rPr>
      <t xml:space="preserve">Zasipavanje </t>
    </r>
    <r>
      <rPr>
        <sz val="10"/>
        <rFont val="Arial"/>
        <family val="2"/>
        <charset val="238"/>
      </rPr>
      <t xml:space="preserve">gradbene jame z </t>
    </r>
    <r>
      <rPr>
        <b/>
        <sz val="10"/>
        <rFont val="Arial"/>
        <family val="2"/>
        <charset val="238"/>
      </rPr>
      <t>dovozom novega</t>
    </r>
    <r>
      <rPr>
        <sz val="10"/>
        <rFont val="Arial"/>
        <family val="2"/>
        <charset val="238"/>
      </rPr>
      <t xml:space="preserve"> gramoznega zasipnega materiala različnih frakcij, s komprimiranjem v slojih po 30 cm, do 95 % zgoščenosti po standardnem Proctorjevem postopku, vključno z nabavo in dobavo zasipnega materiala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</si>
</sst>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S_I_T_-;\-* #,##0.00\ _S_I_T_-;_-* \-??\ _S_I_T_-;_-@_-"/>
    <numFmt numFmtId="165" formatCode="d/m/yyyy"/>
    <numFmt numFmtId="166" formatCode="#,##0.00&quot; €&quot;"/>
    <numFmt numFmtId="167" formatCode="#,##0.00&quot; SIT&quot;"/>
    <numFmt numFmtId="168" formatCode="#,##0.00&quot; m&quot;"/>
    <numFmt numFmtId="169" formatCode="#,##0.0"/>
    <numFmt numFmtId="170" formatCode="[$-424]General"/>
    <numFmt numFmtId="171" formatCode="_(* #,##0.00_);_(* \(#,##0.00\);_(* &quot;-&quot;??_);_(@_)"/>
  </numFmts>
  <fonts count="38" x14ac:knownFonts="1">
    <font>
      <sz val="10"/>
      <name val="Times New Roman"/>
      <charset val="238"/>
    </font>
    <font>
      <sz val="10"/>
      <name val="Arial"/>
      <family val="2"/>
      <charset val="238"/>
    </font>
    <font>
      <sz val="10"/>
      <name val="Arial CE"/>
      <charset val="238"/>
    </font>
    <font>
      <sz val="10"/>
      <name val="Arial"/>
      <family val="2"/>
      <charset val="1"/>
    </font>
    <font>
      <sz val="11"/>
      <color rgb="FF000000"/>
      <name val="Calibri"/>
      <family val="2"/>
      <charset val="238"/>
    </font>
    <font>
      <sz val="10"/>
      <name val="Times New Roman CE"/>
      <charset val="238"/>
    </font>
    <font>
      <i/>
      <sz val="8"/>
      <name val="Times New Roman CE"/>
      <family val="1"/>
      <charset val="238"/>
    </font>
    <font>
      <sz val="8"/>
      <name val="Times New Roman CE"/>
      <family val="1"/>
      <charset val="238"/>
    </font>
    <font>
      <sz val="10"/>
      <name val="Arial"/>
      <family val="2"/>
      <charset val="238"/>
    </font>
    <font>
      <sz val="10"/>
      <name val="Times New Roman CE"/>
      <family val="1"/>
      <charset val="238"/>
    </font>
    <font>
      <sz val="11"/>
      <name val="Calibri"/>
      <family val="2"/>
      <charset val="238"/>
    </font>
    <font>
      <b/>
      <sz val="10"/>
      <name val="Arial"/>
      <family val="2"/>
      <charset val="238"/>
    </font>
    <font>
      <b/>
      <sz val="12"/>
      <name val="Arial"/>
      <family val="2"/>
      <charset val="238"/>
    </font>
    <font>
      <b/>
      <sz val="10"/>
      <color rgb="FFFF0000"/>
      <name val="Arial"/>
      <family val="2"/>
      <charset val="238"/>
    </font>
    <font>
      <sz val="10"/>
      <color rgb="FFFF0000"/>
      <name val="Arial"/>
      <family val="2"/>
      <charset val="238"/>
    </font>
    <font>
      <b/>
      <sz val="10"/>
      <name val="Times New Roman CE"/>
      <family val="1"/>
      <charset val="238"/>
    </font>
    <font>
      <b/>
      <sz val="10"/>
      <color rgb="FF808080"/>
      <name val="Times New Roman CE"/>
      <family val="1"/>
      <charset val="238"/>
    </font>
    <font>
      <i/>
      <sz val="8"/>
      <name val="Arial"/>
      <family val="2"/>
      <charset val="238"/>
    </font>
    <font>
      <sz val="10"/>
      <color rgb="FF808080"/>
      <name val="Times New Roman CE"/>
      <family val="1"/>
      <charset val="238"/>
    </font>
    <font>
      <sz val="8"/>
      <name val="Arial"/>
      <family val="2"/>
      <charset val="238"/>
    </font>
    <font>
      <i/>
      <sz val="10"/>
      <name val="Arial"/>
      <family val="2"/>
      <charset val="238"/>
    </font>
    <font>
      <i/>
      <sz val="10"/>
      <name val="Times New Roman CE"/>
      <family val="1"/>
      <charset val="238"/>
    </font>
    <font>
      <i/>
      <sz val="11"/>
      <name val="Times New Roman CE"/>
      <family val="1"/>
      <charset val="238"/>
    </font>
    <font>
      <sz val="11"/>
      <name val="Times New Roman CE"/>
      <family val="1"/>
      <charset val="238"/>
    </font>
    <font>
      <b/>
      <sz val="8"/>
      <name val="Times New Roman CE"/>
      <family val="1"/>
      <charset val="238"/>
    </font>
    <font>
      <b/>
      <sz val="11"/>
      <name val="Times New Roman CE"/>
      <family val="1"/>
      <charset val="238"/>
    </font>
    <font>
      <sz val="10"/>
      <name val="Times New Roman"/>
      <family val="1"/>
      <charset val="238"/>
    </font>
    <font>
      <sz val="10"/>
      <name val="Times New Roman"/>
      <family val="1"/>
      <charset val="238"/>
    </font>
    <font>
      <sz val="8"/>
      <name val="Times New Roman"/>
      <family val="1"/>
      <charset val="238"/>
    </font>
    <font>
      <sz val="10"/>
      <color rgb="FF0070C0"/>
      <name val="Arial"/>
      <family val="2"/>
      <charset val="238"/>
    </font>
    <font>
      <b/>
      <sz val="10"/>
      <color rgb="FF0070C0"/>
      <name val="Arial"/>
      <family val="2"/>
      <charset val="238"/>
    </font>
    <font>
      <b/>
      <sz val="12"/>
      <name val="Calibri"/>
      <family val="2"/>
      <charset val="238"/>
    </font>
    <font>
      <sz val="10"/>
      <color rgb="FFFF0000"/>
      <name val="Times New Roman"/>
      <family val="1"/>
      <charset val="238"/>
    </font>
    <font>
      <b/>
      <sz val="11"/>
      <name val="Arial"/>
      <family val="2"/>
      <charset val="238"/>
    </font>
    <font>
      <sz val="11"/>
      <name val="Times New Roman"/>
      <family val="1"/>
      <charset val="238"/>
    </font>
    <font>
      <sz val="11"/>
      <name val="Arial"/>
      <family val="2"/>
      <charset val="238"/>
    </font>
    <font>
      <sz val="10"/>
      <name val="Times New Roman"/>
      <charset val="238"/>
    </font>
    <font>
      <sz val="10"/>
      <name val="Arial CE"/>
      <family val="2"/>
      <charset val="238"/>
    </font>
  </fonts>
  <fills count="4">
    <fill>
      <patternFill patternType="none"/>
    </fill>
    <fill>
      <patternFill patternType="gray125"/>
    </fill>
    <fill>
      <patternFill patternType="solid">
        <fgColor rgb="FFEBF1DE"/>
        <bgColor rgb="FFFDEADA"/>
      </patternFill>
    </fill>
    <fill>
      <patternFill patternType="solid">
        <fgColor rgb="FFFFFFCC"/>
      </patternFill>
    </fill>
  </fills>
  <borders count="14">
    <border>
      <left/>
      <right/>
      <top/>
      <bottom/>
      <diagonal/>
    </border>
    <border>
      <left style="thin">
        <color auto="1"/>
      </left>
      <right style="thin">
        <color auto="1"/>
      </right>
      <top style="thin">
        <color auto="1"/>
      </top>
      <bottom style="thin">
        <color auto="1"/>
      </bottom>
      <diagonal/>
    </border>
    <border>
      <left/>
      <right/>
      <top/>
      <bottom style="dotted">
        <color rgb="FF808080"/>
      </bottom>
      <diagonal/>
    </border>
    <border>
      <left/>
      <right/>
      <top/>
      <bottom style="thin">
        <color auto="1"/>
      </bottom>
      <diagonal/>
    </border>
    <border>
      <left/>
      <right/>
      <top/>
      <bottom style="double">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rgb="FFB2B2B2"/>
      </left>
      <right style="thin">
        <color rgb="FFB2B2B2"/>
      </right>
      <top style="thin">
        <color rgb="FFB2B2B2"/>
      </top>
      <bottom style="thin">
        <color rgb="FFB2B2B2"/>
      </bottom>
      <diagonal/>
    </border>
  </borders>
  <cellStyleXfs count="12">
    <xf numFmtId="0" fontId="0" fillId="0" borderId="0"/>
    <xf numFmtId="164" fontId="27" fillId="0" borderId="0" applyBorder="0" applyProtection="0"/>
    <xf numFmtId="9" fontId="1" fillId="0" borderId="0" applyBorder="0" applyAlignment="0" applyProtection="0"/>
    <xf numFmtId="0" fontId="2" fillId="0" borderId="0"/>
    <xf numFmtId="0" fontId="3" fillId="0" borderId="0"/>
    <xf numFmtId="0" fontId="3" fillId="0" borderId="0"/>
    <xf numFmtId="0" fontId="4" fillId="0" borderId="0"/>
    <xf numFmtId="0" fontId="5" fillId="0" borderId="0"/>
    <xf numFmtId="0" fontId="26" fillId="0" borderId="0"/>
    <xf numFmtId="170" fontId="4" fillId="0" borderId="0" applyBorder="0" applyProtection="0"/>
    <xf numFmtId="171" fontId="1" fillId="0" borderId="0" applyFont="0" applyFill="0" applyBorder="0" applyAlignment="0" applyProtection="0"/>
    <xf numFmtId="0" fontId="36" fillId="3" borderId="13" applyNumberFormat="0" applyFont="0" applyAlignment="0" applyProtection="0"/>
  </cellStyleXfs>
  <cellXfs count="233">
    <xf numFmtId="0" fontId="0" fillId="0" borderId="0" xfId="0"/>
    <xf numFmtId="3" fontId="6" fillId="0" borderId="0" xfId="0" applyNumberFormat="1" applyFont="1" applyAlignment="1">
      <alignment horizontal="right" vertical="top"/>
    </xf>
    <xf numFmtId="49" fontId="7" fillId="0" borderId="0" xfId="0" applyNumberFormat="1" applyFont="1" applyAlignment="1">
      <alignment horizontal="justify" vertical="top"/>
    </xf>
    <xf numFmtId="0" fontId="7" fillId="0" borderId="0" xfId="0" applyFont="1" applyAlignment="1">
      <alignment horizontal="justify" vertical="top"/>
    </xf>
    <xf numFmtId="0" fontId="7" fillId="0" borderId="0" xfId="0" applyFont="1" applyAlignment="1">
      <alignment horizontal="justify"/>
    </xf>
    <xf numFmtId="0" fontId="8" fillId="0" borderId="0" xfId="5" applyFont="1"/>
    <xf numFmtId="4" fontId="8" fillId="0" borderId="0" xfId="5" applyNumberFormat="1" applyFont="1"/>
    <xf numFmtId="0" fontId="9" fillId="0" borderId="0" xfId="5" applyFont="1"/>
    <xf numFmtId="4" fontId="11" fillId="0" borderId="0" xfId="5" applyNumberFormat="1" applyFont="1"/>
    <xf numFmtId="0" fontId="9" fillId="0" borderId="0" xfId="4" applyFont="1" applyProtection="1">
      <protection locked="0"/>
    </xf>
    <xf numFmtId="4" fontId="8" fillId="0" borderId="0" xfId="4" applyNumberFormat="1" applyFont="1" applyAlignment="1">
      <alignment horizontal="left"/>
    </xf>
    <xf numFmtId="4" fontId="12" fillId="0" borderId="0" xfId="5" applyNumberFormat="1" applyFont="1"/>
    <xf numFmtId="49" fontId="8" fillId="0" borderId="0" xfId="4" applyNumberFormat="1" applyFont="1" applyAlignment="1">
      <alignment vertical="top"/>
    </xf>
    <xf numFmtId="4" fontId="8" fillId="0" borderId="0" xfId="4" applyNumberFormat="1" applyFont="1" applyAlignment="1">
      <alignment horizontal="center" vertical="top"/>
    </xf>
    <xf numFmtId="0" fontId="8" fillId="0" borderId="0" xfId="0" applyFont="1" applyAlignment="1" applyProtection="1">
      <alignment horizontal="left"/>
      <protection locked="0"/>
    </xf>
    <xf numFmtId="4" fontId="8" fillId="0" borderId="0" xfId="1" applyNumberFormat="1" applyFont="1" applyBorder="1" applyAlignment="1" applyProtection="1">
      <alignment horizontal="left" vertical="top"/>
    </xf>
    <xf numFmtId="4" fontId="8" fillId="0" borderId="0" xfId="4" applyNumberFormat="1" applyFont="1" applyAlignment="1">
      <alignment horizontal="left" vertical="top"/>
    </xf>
    <xf numFmtId="0" fontId="8" fillId="0" borderId="0" xfId="4" applyFont="1" applyProtection="1">
      <protection locked="0"/>
    </xf>
    <xf numFmtId="4" fontId="8" fillId="0" borderId="0" xfId="4" applyNumberFormat="1" applyFont="1" applyAlignment="1" applyProtection="1">
      <alignment vertical="top"/>
      <protection locked="0"/>
    </xf>
    <xf numFmtId="0" fontId="8" fillId="0" borderId="0" xfId="0" applyFont="1"/>
    <xf numFmtId="4" fontId="8" fillId="0" borderId="0" xfId="4" applyNumberFormat="1" applyFont="1" applyAlignment="1">
      <alignment vertical="top"/>
    </xf>
    <xf numFmtId="0" fontId="11" fillId="0" borderId="0" xfId="0" applyFont="1"/>
    <xf numFmtId="0" fontId="8" fillId="0" borderId="0" xfId="4" applyFont="1"/>
    <xf numFmtId="4" fontId="8" fillId="0" borderId="0" xfId="4" applyNumberFormat="1" applyFont="1" applyAlignment="1">
      <alignment horizontal="right" vertical="top"/>
    </xf>
    <xf numFmtId="4" fontId="8" fillId="0" borderId="0" xfId="1" applyNumberFormat="1" applyFont="1" applyBorder="1" applyAlignment="1" applyProtection="1">
      <alignment horizontal="left" vertical="top"/>
      <protection locked="0"/>
    </xf>
    <xf numFmtId="0" fontId="10" fillId="0" borderId="0" xfId="0" applyFont="1" applyAlignment="1">
      <alignment horizontal="justify" vertical="top"/>
    </xf>
    <xf numFmtId="4" fontId="8" fillId="0" borderId="0" xfId="4" applyNumberFormat="1" applyFont="1"/>
    <xf numFmtId="4" fontId="11" fillId="0" borderId="0" xfId="4" applyNumberFormat="1" applyFont="1"/>
    <xf numFmtId="49" fontId="11" fillId="0" borderId="0" xfId="4" applyNumberFormat="1" applyFont="1"/>
    <xf numFmtId="0" fontId="11" fillId="0" borderId="0" xfId="4" applyFont="1" applyProtection="1">
      <protection locked="0"/>
    </xf>
    <xf numFmtId="166" fontId="8" fillId="0" borderId="2" xfId="4" applyNumberFormat="1" applyFont="1" applyBorder="1"/>
    <xf numFmtId="49" fontId="11" fillId="0" borderId="0" xfId="0" applyNumberFormat="1" applyFont="1"/>
    <xf numFmtId="4" fontId="11" fillId="0" borderId="0" xfId="1" applyNumberFormat="1" applyFont="1" applyBorder="1" applyAlignment="1" applyProtection="1">
      <alignment horizontal="left"/>
      <protection locked="0"/>
    </xf>
    <xf numFmtId="49" fontId="13" fillId="0" borderId="0" xfId="0" applyNumberFormat="1" applyFont="1"/>
    <xf numFmtId="4" fontId="8" fillId="0" borderId="0" xfId="1" applyNumberFormat="1" applyFont="1" applyBorder="1" applyAlignment="1" applyProtection="1">
      <alignment horizontal="left"/>
      <protection locked="0"/>
    </xf>
    <xf numFmtId="166" fontId="14" fillId="0" borderId="0" xfId="4" applyNumberFormat="1" applyFont="1"/>
    <xf numFmtId="166" fontId="8" fillId="0" borderId="0" xfId="4" applyNumberFormat="1" applyFont="1"/>
    <xf numFmtId="49" fontId="11" fillId="0" borderId="3" xfId="0" applyNumberFormat="1" applyFont="1" applyBorder="1"/>
    <xf numFmtId="4" fontId="11" fillId="0" borderId="3" xfId="1" applyNumberFormat="1" applyFont="1" applyBorder="1" applyAlignment="1" applyProtection="1">
      <alignment horizontal="left"/>
      <protection locked="0"/>
    </xf>
    <xf numFmtId="0" fontId="9" fillId="0" borderId="3" xfId="4" applyFont="1" applyBorder="1" applyProtection="1">
      <protection locked="0"/>
    </xf>
    <xf numFmtId="166" fontId="8" fillId="0" borderId="3" xfId="4" applyNumberFormat="1" applyFont="1" applyBorder="1"/>
    <xf numFmtId="4" fontId="15" fillId="0" borderId="0" xfId="4" applyNumberFormat="1" applyFont="1" applyAlignment="1">
      <alignment horizontal="center" vertical="top"/>
    </xf>
    <xf numFmtId="4" fontId="15" fillId="0" borderId="0" xfId="4" applyNumberFormat="1" applyFont="1" applyAlignment="1">
      <alignment horizontal="left" vertical="top"/>
    </xf>
    <xf numFmtId="4" fontId="9" fillId="0" borderId="0" xfId="4" applyNumberFormat="1" applyFont="1" applyProtection="1">
      <protection locked="0"/>
    </xf>
    <xf numFmtId="4" fontId="9" fillId="0" borderId="0" xfId="4" applyNumberFormat="1" applyFont="1" applyAlignment="1">
      <alignment vertical="top"/>
    </xf>
    <xf numFmtId="167" fontId="8" fillId="0" borderId="0" xfId="4" applyNumberFormat="1" applyFont="1"/>
    <xf numFmtId="0" fontId="9" fillId="0" borderId="0" xfId="0" applyFont="1"/>
    <xf numFmtId="4" fontId="9" fillId="0" borderId="0" xfId="4" applyNumberFormat="1" applyFont="1"/>
    <xf numFmtId="4" fontId="8" fillId="0" borderId="4" xfId="4" applyNumberFormat="1" applyFont="1" applyBorder="1"/>
    <xf numFmtId="0" fontId="7" fillId="0" borderId="4" xfId="0" applyFont="1" applyBorder="1" applyAlignment="1">
      <alignment horizontal="justify" vertical="top"/>
    </xf>
    <xf numFmtId="4" fontId="8" fillId="0" borderId="4" xfId="4" applyNumberFormat="1" applyFont="1" applyBorder="1" applyAlignment="1">
      <alignment horizontal="left"/>
    </xf>
    <xf numFmtId="4" fontId="11" fillId="0" borderId="0" xfId="1" applyNumberFormat="1" applyFont="1" applyBorder="1" applyAlignment="1" applyProtection="1">
      <alignment horizontal="left"/>
    </xf>
    <xf numFmtId="166" fontId="11" fillId="0" borderId="2" xfId="4" applyNumberFormat="1" applyFont="1" applyBorder="1"/>
    <xf numFmtId="0" fontId="15" fillId="0" borderId="0" xfId="0" applyFont="1"/>
    <xf numFmtId="4" fontId="8" fillId="0" borderId="4" xfId="4" applyNumberFormat="1" applyFont="1" applyBorder="1" applyAlignment="1">
      <alignment vertical="top"/>
    </xf>
    <xf numFmtId="4" fontId="16" fillId="0" borderId="0" xfId="4" applyNumberFormat="1" applyFont="1" applyAlignment="1">
      <alignment horizontal="center" vertical="top"/>
    </xf>
    <xf numFmtId="3" fontId="17" fillId="0" borderId="0" xfId="0" applyNumberFormat="1" applyFont="1" applyAlignment="1">
      <alignment horizontal="right" vertical="top"/>
    </xf>
    <xf numFmtId="4" fontId="14" fillId="0" borderId="0" xfId="4" applyNumberFormat="1" applyFont="1" applyAlignment="1">
      <alignment vertical="top"/>
    </xf>
    <xf numFmtId="4" fontId="14" fillId="0" borderId="0" xfId="4" applyNumberFormat="1" applyFont="1" applyAlignment="1">
      <alignment horizontal="left"/>
    </xf>
    <xf numFmtId="0" fontId="18" fillId="0" borderId="0" xfId="0" applyFont="1"/>
    <xf numFmtId="4" fontId="16" fillId="0" borderId="0" xfId="4" applyNumberFormat="1" applyFont="1" applyAlignment="1">
      <alignment horizontal="left" vertical="top" wrapText="1"/>
    </xf>
    <xf numFmtId="49" fontId="19" fillId="0" borderId="0" xfId="0" applyNumberFormat="1" applyFont="1" applyAlignment="1">
      <alignment horizontal="justify" vertical="top"/>
    </xf>
    <xf numFmtId="0" fontId="19" fillId="0" borderId="0" xfId="0" applyFont="1" applyAlignment="1">
      <alignment horizontal="justify" vertical="top"/>
    </xf>
    <xf numFmtId="0" fontId="19" fillId="0" borderId="0" xfId="0" applyFont="1" applyAlignment="1" applyProtection="1">
      <alignment horizontal="left" vertical="top" wrapText="1"/>
      <protection locked="0"/>
    </xf>
    <xf numFmtId="3" fontId="17" fillId="0" borderId="0" xfId="0" applyNumberFormat="1" applyFont="1" applyAlignment="1">
      <alignment horizontal="left" vertical="top"/>
    </xf>
    <xf numFmtId="168" fontId="19" fillId="0" borderId="0" xfId="0" applyNumberFormat="1" applyFont="1" applyAlignment="1">
      <alignment horizontal="justify" vertical="top"/>
    </xf>
    <xf numFmtId="166" fontId="19" fillId="0" borderId="0" xfId="0" applyNumberFormat="1" applyFont="1" applyAlignment="1" applyProtection="1">
      <alignment horizontal="left" vertical="top" wrapText="1"/>
      <protection locked="0"/>
    </xf>
    <xf numFmtId="3" fontId="20" fillId="0" borderId="0" xfId="0" applyNumberFormat="1" applyFont="1" applyAlignment="1">
      <alignment horizontal="right" vertical="top"/>
    </xf>
    <xf numFmtId="0" fontId="9" fillId="0" borderId="0" xfId="0" applyFont="1" applyAlignment="1">
      <alignment horizontal="justify"/>
    </xf>
    <xf numFmtId="0" fontId="9" fillId="0" borderId="0" xfId="0" applyFont="1" applyAlignment="1">
      <alignment horizontal="justify" vertical="top"/>
    </xf>
    <xf numFmtId="49" fontId="8" fillId="0" borderId="0" xfId="0" applyNumberFormat="1" applyFont="1" applyAlignment="1">
      <alignment horizontal="justify" vertical="top"/>
    </xf>
    <xf numFmtId="0" fontId="11" fillId="0" borderId="0" xfId="0" applyFont="1" applyAlignment="1">
      <alignment horizontal="justify" vertical="top"/>
    </xf>
    <xf numFmtId="0" fontId="7" fillId="0" borderId="0" xfId="0" applyFont="1"/>
    <xf numFmtId="0" fontId="19" fillId="0" borderId="0" xfId="0" applyFont="1" applyAlignment="1">
      <alignment horizontal="left" vertical="top"/>
    </xf>
    <xf numFmtId="49" fontId="19" fillId="0" borderId="0" xfId="0" applyNumberFormat="1" applyFont="1" applyAlignment="1">
      <alignment horizontal="left" vertical="top" wrapText="1"/>
    </xf>
    <xf numFmtId="0" fontId="7" fillId="0" borderId="0" xfId="0" applyFont="1" applyAlignment="1" applyProtection="1">
      <alignment horizontal="left" vertical="top" wrapText="1"/>
      <protection locked="0"/>
    </xf>
    <xf numFmtId="3" fontId="21" fillId="0" borderId="0" xfId="0" applyNumberFormat="1" applyFont="1" applyAlignment="1">
      <alignment horizontal="right" vertical="top"/>
    </xf>
    <xf numFmtId="49" fontId="9" fillId="0" borderId="0" xfId="0" applyNumberFormat="1" applyFont="1" applyAlignment="1">
      <alignment horizontal="justify" vertical="top"/>
    </xf>
    <xf numFmtId="0" fontId="15" fillId="0" borderId="0" xfId="0" applyFont="1" applyAlignment="1">
      <alignment horizontal="justify" vertical="top"/>
    </xf>
    <xf numFmtId="3" fontId="22" fillId="0" borderId="0" xfId="0" applyNumberFormat="1" applyFont="1" applyAlignment="1">
      <alignment horizontal="right" vertical="top"/>
    </xf>
    <xf numFmtId="0" fontId="23" fillId="0" borderId="0" xfId="0" applyFont="1" applyAlignment="1">
      <alignment horizontal="justify"/>
    </xf>
    <xf numFmtId="0" fontId="23" fillId="0" borderId="0" xfId="0" applyFont="1" applyAlignment="1">
      <alignment horizontal="justify" vertical="top"/>
    </xf>
    <xf numFmtId="49" fontId="7" fillId="0" borderId="0" xfId="0" applyNumberFormat="1" applyFont="1" applyAlignment="1">
      <alignment horizontal="left" vertical="top" wrapText="1"/>
    </xf>
    <xf numFmtId="0" fontId="7" fillId="0" borderId="0" xfId="0" applyFont="1" applyAlignment="1">
      <alignment horizontal="left" vertical="top" wrapText="1"/>
    </xf>
    <xf numFmtId="0" fontId="24" fillId="0" borderId="0" xfId="0" applyFont="1" applyAlignment="1">
      <alignment horizontal="justify"/>
    </xf>
    <xf numFmtId="0" fontId="24" fillId="0" borderId="0" xfId="0" applyFont="1" applyAlignment="1">
      <alignment horizontal="justify" vertical="top"/>
    </xf>
    <xf numFmtId="49" fontId="25" fillId="0" borderId="0" xfId="0" applyNumberFormat="1" applyFont="1" applyAlignment="1">
      <alignment horizontal="justify" vertical="top"/>
    </xf>
    <xf numFmtId="0" fontId="25" fillId="0" borderId="0" xfId="0" applyFont="1" applyAlignment="1">
      <alignment horizontal="justify" vertical="top"/>
    </xf>
    <xf numFmtId="1" fontId="21" fillId="0" borderId="0" xfId="0" applyNumberFormat="1" applyFont="1" applyAlignment="1">
      <alignment horizontal="right" vertical="top"/>
    </xf>
    <xf numFmtId="1" fontId="6" fillId="0" borderId="0" xfId="0" applyNumberFormat="1" applyFont="1" applyAlignment="1">
      <alignment horizontal="right" vertical="top"/>
    </xf>
    <xf numFmtId="0" fontId="7" fillId="0" borderId="0" xfId="0" applyFont="1" applyAlignment="1">
      <alignment vertical="top"/>
    </xf>
    <xf numFmtId="49" fontId="24" fillId="0" borderId="0" xfId="0" applyNumberFormat="1" applyFont="1" applyAlignment="1">
      <alignment horizontal="justify" vertical="top"/>
    </xf>
    <xf numFmtId="49" fontId="8" fillId="0" borderId="0" xfId="0" applyNumberFormat="1" applyFont="1" applyAlignment="1">
      <alignment horizontal="center" vertical="top"/>
    </xf>
    <xf numFmtId="0" fontId="8" fillId="0" borderId="0" xfId="0" applyFont="1" applyAlignment="1">
      <alignment horizontal="center"/>
    </xf>
    <xf numFmtId="0" fontId="8" fillId="0" borderId="0" xfId="0" applyFont="1" applyAlignment="1">
      <alignment horizontal="right"/>
    </xf>
    <xf numFmtId="4" fontId="8" fillId="0" borderId="0" xfId="0" applyNumberFormat="1" applyFont="1" applyAlignment="1">
      <alignment horizontal="center"/>
    </xf>
    <xf numFmtId="4" fontId="8" fillId="0" borderId="0" xfId="0" applyNumberFormat="1" applyFont="1" applyAlignment="1">
      <alignment horizontal="right"/>
    </xf>
    <xf numFmtId="4" fontId="8" fillId="0" borderId="0" xfId="0" applyNumberFormat="1" applyFont="1"/>
    <xf numFmtId="0" fontId="8" fillId="2" borderId="0" xfId="0" applyFont="1" applyFill="1"/>
    <xf numFmtId="0" fontId="8" fillId="0" borderId="0" xfId="0" applyFont="1" applyProtection="1">
      <protection locked="0"/>
    </xf>
    <xf numFmtId="4" fontId="8" fillId="0" borderId="0" xfId="0" applyNumberFormat="1" applyFont="1" applyAlignment="1">
      <alignment horizontal="left"/>
    </xf>
    <xf numFmtId="4" fontId="8" fillId="0" borderId="0" xfId="0" applyNumberFormat="1" applyFont="1" applyProtection="1">
      <protection locked="0"/>
    </xf>
    <xf numFmtId="2" fontId="8" fillId="0" borderId="0" xfId="0" applyNumberFormat="1" applyFont="1" applyAlignment="1">
      <alignment horizontal="right"/>
    </xf>
    <xf numFmtId="4" fontId="8" fillId="0" borderId="1" xfId="0" applyNumberFormat="1" applyFont="1" applyBorder="1" applyAlignment="1">
      <alignment horizontal="right"/>
    </xf>
    <xf numFmtId="4" fontId="8" fillId="0" borderId="1" xfId="0" applyNumberFormat="1" applyFont="1" applyBorder="1"/>
    <xf numFmtId="0" fontId="8" fillId="0" borderId="1" xfId="0" applyFont="1" applyBorder="1" applyAlignment="1">
      <alignment horizontal="center"/>
    </xf>
    <xf numFmtId="49" fontId="8" fillId="0" borderId="1" xfId="0" applyNumberFormat="1" applyFont="1" applyBorder="1" applyAlignment="1">
      <alignment horizontal="center" vertical="top"/>
    </xf>
    <xf numFmtId="0" fontId="8" fillId="0" borderId="1" xfId="0" applyFont="1" applyBorder="1" applyAlignment="1">
      <alignment horizontal="left" vertical="top" wrapText="1"/>
    </xf>
    <xf numFmtId="4" fontId="8" fillId="0" borderId="1" xfId="0" applyNumberFormat="1" applyFont="1" applyBorder="1" applyProtection="1">
      <protection locked="0"/>
    </xf>
    <xf numFmtId="0" fontId="11" fillId="0" borderId="0" xfId="0" applyFont="1" applyAlignment="1">
      <alignment horizontal="center" vertical="top"/>
    </xf>
    <xf numFmtId="4" fontId="11" fillId="0" borderId="0" xfId="1" applyNumberFormat="1" applyFont="1" applyBorder="1" applyAlignment="1" applyProtection="1">
      <alignment horizontal="left" vertical="top"/>
      <protection locked="0"/>
    </xf>
    <xf numFmtId="0" fontId="0" fillId="0" borderId="0" xfId="0" applyAlignment="1">
      <alignment vertical="top" wrapText="1"/>
    </xf>
    <xf numFmtId="0" fontId="8" fillId="0" borderId="1" xfId="0" applyFont="1" applyBorder="1"/>
    <xf numFmtId="0" fontId="8" fillId="0" borderId="1" xfId="0" applyFont="1" applyBorder="1" applyAlignment="1">
      <alignment horizontal="right"/>
    </xf>
    <xf numFmtId="166" fontId="8" fillId="0" borderId="1" xfId="0" applyNumberFormat="1" applyFont="1" applyBorder="1"/>
    <xf numFmtId="1" fontId="29" fillId="0" borderId="0" xfId="0" applyNumberFormat="1" applyFont="1"/>
    <xf numFmtId="9" fontId="29" fillId="0" borderId="0" xfId="2" applyFont="1"/>
    <xf numFmtId="0" fontId="11" fillId="0" borderId="1" xfId="0" applyFont="1" applyBorder="1"/>
    <xf numFmtId="166" fontId="11" fillId="0" borderId="1" xfId="0" applyNumberFormat="1" applyFont="1" applyBorder="1"/>
    <xf numFmtId="1" fontId="30" fillId="0" borderId="0" xfId="0" applyNumberFormat="1" applyFont="1"/>
    <xf numFmtId="9" fontId="29" fillId="0" borderId="0" xfId="0" applyNumberFormat="1" applyFont="1"/>
    <xf numFmtId="4" fontId="11" fillId="0" borderId="0" xfId="0" applyNumberFormat="1" applyFont="1" applyAlignment="1">
      <alignment vertical="center"/>
    </xf>
    <xf numFmtId="0" fontId="11" fillId="0" borderId="0" xfId="0" applyFont="1" applyAlignment="1">
      <alignment horizontal="center"/>
    </xf>
    <xf numFmtId="4" fontId="11" fillId="0" borderId="0" xfId="0" applyNumberFormat="1" applyFont="1" applyAlignment="1">
      <alignment horizontal="right"/>
    </xf>
    <xf numFmtId="166" fontId="11" fillId="0" borderId="0" xfId="0" applyNumberFormat="1" applyFont="1"/>
    <xf numFmtId="0" fontId="2" fillId="0" borderId="0" xfId="0" applyFont="1" applyAlignment="1">
      <alignment horizontal="left" vertical="top"/>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49" fontId="11" fillId="0" borderId="1" xfId="0" applyNumberFormat="1" applyFont="1" applyBorder="1" applyAlignment="1">
      <alignment horizontal="center" vertical="top"/>
    </xf>
    <xf numFmtId="4" fontId="11" fillId="0" borderId="1" xfId="0" applyNumberFormat="1" applyFont="1" applyBorder="1"/>
    <xf numFmtId="0" fontId="8" fillId="0" borderId="1" xfId="0" applyFont="1" applyBorder="1" applyProtection="1">
      <protection locked="0"/>
    </xf>
    <xf numFmtId="49"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31" fillId="0" borderId="0" xfId="0" applyFont="1"/>
    <xf numFmtId="4" fontId="1" fillId="0" borderId="0" xfId="1" applyNumberFormat="1" applyFont="1" applyBorder="1" applyAlignment="1" applyProtection="1">
      <alignment horizontal="left" vertical="top" wrapText="1"/>
    </xf>
    <xf numFmtId="0" fontId="1" fillId="0" borderId="0" xfId="0" applyFont="1"/>
    <xf numFmtId="0" fontId="32" fillId="0" borderId="0" xfId="0" applyFont="1" applyAlignment="1">
      <alignment vertical="top" wrapText="1"/>
    </xf>
    <xf numFmtId="0" fontId="1" fillId="0" borderId="1" xfId="0" applyFont="1" applyBorder="1"/>
    <xf numFmtId="49" fontId="8" fillId="0" borderId="0" xfId="0" applyNumberFormat="1" applyFont="1" applyAlignment="1">
      <alignment horizontal="left" vertical="top"/>
    </xf>
    <xf numFmtId="0" fontId="33" fillId="0" borderId="0" xfId="0" applyFont="1" applyAlignment="1">
      <alignment horizontal="center" vertical="top"/>
    </xf>
    <xf numFmtId="4" fontId="33" fillId="0" borderId="0" xfId="1" applyNumberFormat="1" applyFont="1" applyBorder="1" applyAlignment="1" applyProtection="1">
      <alignment horizontal="left" vertical="top"/>
      <protection locked="0"/>
    </xf>
    <xf numFmtId="0" fontId="11" fillId="0" borderId="9" xfId="0" applyFont="1" applyBorder="1" applyAlignment="1">
      <alignment horizontal="center"/>
    </xf>
    <xf numFmtId="4" fontId="11" fillId="0" borderId="9" xfId="0" applyNumberFormat="1" applyFont="1" applyBorder="1" applyAlignment="1">
      <alignment horizontal="right"/>
    </xf>
    <xf numFmtId="166" fontId="8" fillId="0" borderId="0" xfId="0" applyNumberFormat="1" applyFont="1"/>
    <xf numFmtId="0" fontId="8" fillId="0" borderId="0" xfId="0" applyFont="1" applyAlignment="1">
      <alignment horizontal="left"/>
    </xf>
    <xf numFmtId="49" fontId="1" fillId="0" borderId="0" xfId="0" applyNumberFormat="1" applyFont="1" applyAlignment="1">
      <alignment horizontal="center" vertical="top"/>
    </xf>
    <xf numFmtId="4" fontId="11" fillId="0" borderId="10" xfId="0" applyNumberFormat="1" applyFont="1" applyBorder="1" applyAlignment="1">
      <alignment vertical="center"/>
    </xf>
    <xf numFmtId="0" fontId="11" fillId="0" borderId="9" xfId="0" applyFont="1" applyBorder="1"/>
    <xf numFmtId="166" fontId="11" fillId="0" borderId="11" xfId="0" applyNumberFormat="1" applyFont="1" applyBorder="1"/>
    <xf numFmtId="0" fontId="1" fillId="0" borderId="1" xfId="0" applyFont="1" applyBorder="1" applyAlignment="1">
      <alignment wrapText="1"/>
    </xf>
    <xf numFmtId="0" fontId="1" fillId="0" borderId="1" xfId="0" applyFont="1" applyBorder="1" applyAlignment="1">
      <alignment horizontal="center"/>
    </xf>
    <xf numFmtId="4" fontId="1" fillId="0" borderId="1" xfId="0" applyNumberFormat="1" applyFont="1" applyBorder="1" applyAlignment="1">
      <alignment horizontal="right"/>
    </xf>
    <xf numFmtId="4" fontId="1" fillId="0" borderId="1" xfId="0" applyNumberFormat="1" applyFont="1" applyBorder="1" applyProtection="1">
      <protection locked="0"/>
    </xf>
    <xf numFmtId="4" fontId="1" fillId="0" borderId="1" xfId="0" applyNumberFormat="1" applyFont="1" applyBorder="1"/>
    <xf numFmtId="0" fontId="34" fillId="0" borderId="0" xfId="0" applyFont="1" applyAlignment="1">
      <alignment vertical="top" wrapText="1"/>
    </xf>
    <xf numFmtId="4" fontId="1" fillId="0" borderId="0" xfId="1" applyNumberFormat="1" applyFont="1" applyBorder="1" applyAlignment="1" applyProtection="1">
      <alignment horizontal="left" vertical="top"/>
      <protection locked="0"/>
    </xf>
    <xf numFmtId="4" fontId="1" fillId="0" borderId="0" xfId="0" applyNumberFormat="1" applyFont="1" applyAlignment="1">
      <alignment horizontal="center"/>
    </xf>
    <xf numFmtId="4" fontId="1" fillId="0" borderId="0" xfId="0" applyNumberFormat="1" applyFont="1" applyAlignment="1">
      <alignment horizontal="right"/>
    </xf>
    <xf numFmtId="4" fontId="1" fillId="0" borderId="0" xfId="0" applyNumberFormat="1" applyFont="1"/>
    <xf numFmtId="0" fontId="1" fillId="0" borderId="1" xfId="0" applyFont="1" applyBorder="1" applyAlignment="1">
      <alignment horizontal="center" vertical="top" wrapText="1"/>
    </xf>
    <xf numFmtId="0" fontId="1" fillId="0" borderId="5" xfId="0" applyFont="1" applyBorder="1" applyAlignment="1">
      <alignment horizontal="center" vertical="top" wrapText="1"/>
    </xf>
    <xf numFmtId="0" fontId="1" fillId="0" borderId="1" xfId="0" applyFont="1" applyBorder="1" applyAlignment="1">
      <alignment horizontal="right"/>
    </xf>
    <xf numFmtId="4" fontId="1" fillId="0" borderId="1" xfId="0" applyNumberFormat="1" applyFont="1" applyBorder="1" applyAlignment="1">
      <alignment vertical="top" wrapText="1"/>
    </xf>
    <xf numFmtId="4" fontId="1" fillId="0" borderId="1" xfId="0" applyNumberFormat="1" applyFont="1" applyBorder="1" applyAlignment="1">
      <alignment horizontal="center"/>
    </xf>
    <xf numFmtId="0" fontId="1" fillId="0" borderId="1" xfId="0" applyFont="1" applyBorder="1" applyAlignment="1">
      <alignment vertical="top" wrapText="1"/>
    </xf>
    <xf numFmtId="4" fontId="1" fillId="0" borderId="1" xfId="0" applyNumberFormat="1" applyFont="1" applyBorder="1" applyAlignment="1">
      <alignment horizontal="left" vertical="top" wrapText="1"/>
    </xf>
    <xf numFmtId="0" fontId="1" fillId="0" borderId="1" xfId="0" applyFont="1" applyBorder="1" applyAlignment="1">
      <alignment vertical="top"/>
    </xf>
    <xf numFmtId="0" fontId="1" fillId="0" borderId="1" xfId="0" applyFont="1" applyBorder="1" applyProtection="1">
      <protection locked="0"/>
    </xf>
    <xf numFmtId="0" fontId="1" fillId="0" borderId="0" xfId="0" applyFont="1" applyAlignment="1">
      <alignment horizontal="left" vertical="top" wrapText="1"/>
    </xf>
    <xf numFmtId="0" fontId="1" fillId="0" borderId="0" xfId="0" applyFont="1" applyAlignment="1">
      <alignment horizontal="center"/>
    </xf>
    <xf numFmtId="4" fontId="1" fillId="0" borderId="0" xfId="0" applyNumberFormat="1" applyFont="1" applyProtection="1">
      <protection locked="0"/>
    </xf>
    <xf numFmtId="49" fontId="35" fillId="0" borderId="0" xfId="0" applyNumberFormat="1" applyFont="1" applyAlignment="1">
      <alignment horizontal="center" vertical="top"/>
    </xf>
    <xf numFmtId="0" fontId="11" fillId="0" borderId="10" xfId="0" applyFont="1" applyBorder="1"/>
    <xf numFmtId="0" fontId="1" fillId="0" borderId="9" xfId="0" applyFont="1" applyBorder="1" applyAlignment="1">
      <alignment horizontal="center"/>
    </xf>
    <xf numFmtId="4" fontId="1" fillId="0" borderId="9" xfId="0" applyNumberFormat="1" applyFont="1" applyBorder="1" applyAlignment="1">
      <alignment horizontal="right"/>
    </xf>
    <xf numFmtId="4" fontId="1" fillId="0" borderId="9" xfId="0" applyNumberFormat="1" applyFont="1" applyBorder="1" applyProtection="1">
      <protection locked="0"/>
    </xf>
    <xf numFmtId="4" fontId="11" fillId="0" borderId="11" xfId="0" applyNumberFormat="1" applyFont="1" applyBorder="1"/>
    <xf numFmtId="4" fontId="1" fillId="0" borderId="1" xfId="0" applyNumberFormat="1" applyFont="1" applyBorder="1" applyAlignment="1">
      <alignment horizontal="left" wrapText="1"/>
    </xf>
    <xf numFmtId="0" fontId="1" fillId="0" borderId="0" xfId="0" applyFont="1" applyAlignment="1">
      <alignment horizontal="left"/>
    </xf>
    <xf numFmtId="0" fontId="26" fillId="0" borderId="0" xfId="0" applyFont="1"/>
    <xf numFmtId="166" fontId="1" fillId="0" borderId="0" xfId="0" applyNumberFormat="1" applyFont="1"/>
    <xf numFmtId="165" fontId="1" fillId="0" borderId="0" xfId="0" applyNumberFormat="1" applyFont="1" applyAlignment="1">
      <alignment horizontal="left"/>
    </xf>
    <xf numFmtId="0" fontId="26" fillId="0" borderId="0" xfId="0" applyFont="1" applyAlignment="1">
      <alignment vertical="top" wrapText="1"/>
    </xf>
    <xf numFmtId="0" fontId="1" fillId="0" borderId="0" xfId="0" applyFont="1" applyAlignment="1">
      <alignment horizontal="right"/>
    </xf>
    <xf numFmtId="166" fontId="1" fillId="0" borderId="1" xfId="0" applyNumberFormat="1" applyFont="1" applyBorder="1"/>
    <xf numFmtId="1" fontId="1" fillId="0" borderId="0" xfId="0" applyNumberFormat="1" applyFont="1"/>
    <xf numFmtId="9" fontId="1" fillId="0" borderId="0" xfId="2"/>
    <xf numFmtId="1" fontId="11" fillId="0" borderId="0" xfId="0" applyNumberFormat="1" applyFont="1"/>
    <xf numFmtId="9" fontId="1" fillId="0" borderId="0" xfId="0" applyNumberFormat="1" applyFont="1"/>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169" fontId="1" fillId="0" borderId="1" xfId="0" applyNumberFormat="1" applyFont="1" applyBorder="1" applyAlignment="1">
      <alignment horizontal="right"/>
    </xf>
    <xf numFmtId="4" fontId="1" fillId="0" borderId="1" xfId="7" applyNumberFormat="1" applyFont="1" applyBorder="1" applyAlignment="1">
      <alignment vertical="top" wrapText="1"/>
    </xf>
    <xf numFmtId="4" fontId="1" fillId="0" borderId="1" xfId="7" applyNumberFormat="1" applyFont="1" applyBorder="1" applyAlignment="1">
      <alignment horizontal="center"/>
    </xf>
    <xf numFmtId="4" fontId="1" fillId="0" borderId="1" xfId="7" applyNumberFormat="1" applyFont="1" applyBorder="1" applyAlignment="1">
      <alignment horizontal="right"/>
    </xf>
    <xf numFmtId="4" fontId="1" fillId="0" borderId="1" xfId="7" applyNumberFormat="1" applyFont="1" applyBorder="1" applyAlignment="1">
      <alignment horizontal="left" vertical="top" wrapText="1"/>
    </xf>
    <xf numFmtId="4" fontId="37" fillId="0" borderId="1" xfId="0" applyNumberFormat="1" applyFont="1" applyBorder="1"/>
    <xf numFmtId="4" fontId="1" fillId="0" borderId="0" xfId="0" applyNumberFormat="1" applyFont="1" applyAlignment="1">
      <alignment horizontal="left"/>
    </xf>
    <xf numFmtId="2" fontId="1" fillId="0" borderId="0" xfId="0" applyNumberFormat="1" applyFont="1" applyAlignment="1">
      <alignment horizontal="right"/>
    </xf>
    <xf numFmtId="49" fontId="1" fillId="0" borderId="8" xfId="0" applyNumberFormat="1" applyFont="1" applyBorder="1" applyAlignment="1">
      <alignment horizontal="center" vertical="top"/>
    </xf>
    <xf numFmtId="4" fontId="37" fillId="0" borderId="1" xfId="0" applyNumberFormat="1" applyFont="1" applyBorder="1" applyAlignment="1">
      <alignment horizontal="center"/>
    </xf>
    <xf numFmtId="4" fontId="37" fillId="0" borderId="1" xfId="0" applyNumberFormat="1" applyFont="1" applyBorder="1" applyAlignment="1">
      <alignment horizontal="right"/>
    </xf>
    <xf numFmtId="4" fontId="37" fillId="0" borderId="1" xfId="0" applyNumberFormat="1" applyFont="1" applyBorder="1" applyProtection="1">
      <protection locked="0"/>
    </xf>
    <xf numFmtId="0" fontId="20" fillId="0" borderId="1" xfId="0" applyFont="1" applyBorder="1" applyAlignment="1">
      <alignment vertical="top" wrapText="1"/>
    </xf>
    <xf numFmtId="0" fontId="20" fillId="0" borderId="12" xfId="0" applyFont="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lignment wrapText="1"/>
    </xf>
    <xf numFmtId="49" fontId="1" fillId="0" borderId="1" xfId="11" applyNumberFormat="1" applyFont="1" applyFill="1" applyBorder="1" applyAlignment="1">
      <alignment horizontal="center" vertical="top"/>
    </xf>
    <xf numFmtId="0" fontId="1" fillId="0" borderId="1" xfId="11" applyFont="1" applyFill="1" applyBorder="1" applyAlignment="1">
      <alignment wrapText="1"/>
    </xf>
    <xf numFmtId="0" fontId="1" fillId="0" borderId="1" xfId="11" applyFont="1" applyFill="1" applyBorder="1" applyAlignment="1">
      <alignment horizontal="center"/>
    </xf>
    <xf numFmtId="4" fontId="1" fillId="0" borderId="1" xfId="11" applyNumberFormat="1" applyFont="1" applyFill="1" applyBorder="1" applyAlignment="1">
      <alignment horizontal="right"/>
    </xf>
    <xf numFmtId="4" fontId="1" fillId="0" borderId="1" xfId="11" applyNumberFormat="1" applyFont="1" applyFill="1" applyBorder="1" applyProtection="1">
      <protection locked="0"/>
    </xf>
    <xf numFmtId="4" fontId="1" fillId="0" borderId="1" xfId="11" applyNumberFormat="1" applyFont="1" applyFill="1" applyBorder="1"/>
    <xf numFmtId="0" fontId="1" fillId="0" borderId="1" xfId="11" applyFont="1" applyFill="1" applyBorder="1" applyAlignment="1">
      <alignment vertical="top" wrapText="1"/>
    </xf>
    <xf numFmtId="0" fontId="11" fillId="0" borderId="1" xfId="11" applyFont="1" applyFill="1" applyBorder="1" applyAlignment="1">
      <alignment wrapText="1"/>
    </xf>
    <xf numFmtId="0" fontId="11" fillId="0" borderId="1" xfId="0" applyFont="1" applyBorder="1" applyAlignment="1">
      <alignment horizontal="left" vertical="top"/>
    </xf>
    <xf numFmtId="2" fontId="1" fillId="0" borderId="12" xfId="0" applyNumberFormat="1" applyFont="1" applyBorder="1" applyAlignment="1">
      <alignment wrapText="1"/>
    </xf>
    <xf numFmtId="4" fontId="1" fillId="0" borderId="12" xfId="0" applyNumberFormat="1" applyFont="1" applyBorder="1" applyAlignment="1" applyProtection="1">
      <alignment wrapText="1"/>
      <protection locked="0"/>
    </xf>
    <xf numFmtId="4" fontId="1" fillId="0" borderId="12" xfId="0" applyNumberFormat="1" applyFont="1" applyBorder="1" applyAlignment="1">
      <alignment wrapText="1"/>
    </xf>
    <xf numFmtId="2" fontId="1" fillId="0" borderId="1" xfId="0" applyNumberFormat="1" applyFont="1" applyBorder="1" applyAlignment="1">
      <alignment horizontal="center" wrapText="1"/>
    </xf>
    <xf numFmtId="4" fontId="1" fillId="0" borderId="1" xfId="0" applyNumberFormat="1" applyFont="1" applyBorder="1" applyAlignment="1" applyProtection="1">
      <alignment wrapText="1"/>
      <protection locked="0"/>
    </xf>
    <xf numFmtId="4" fontId="1" fillId="0" borderId="1" xfId="0" applyNumberFormat="1" applyFont="1" applyBorder="1" applyAlignment="1">
      <alignment wrapText="1"/>
    </xf>
    <xf numFmtId="2" fontId="1" fillId="0" borderId="1" xfId="0" applyNumberFormat="1" applyFont="1" applyBorder="1" applyAlignment="1">
      <alignment wrapText="1"/>
    </xf>
    <xf numFmtId="0" fontId="11" fillId="0" borderId="1" xfId="0" applyFont="1" applyBorder="1" applyAlignment="1">
      <alignment horizontal="center"/>
    </xf>
    <xf numFmtId="4" fontId="11" fillId="0" borderId="1" xfId="0" applyNumberFormat="1" applyFont="1" applyBorder="1" applyAlignment="1">
      <alignment horizontal="right"/>
    </xf>
    <xf numFmtId="4" fontId="11" fillId="0" borderId="1" xfId="0" applyNumberFormat="1" applyFont="1" applyBorder="1" applyProtection="1">
      <protection locked="0"/>
    </xf>
    <xf numFmtId="0" fontId="1" fillId="0" borderId="1" xfId="0" applyFont="1" applyBorder="1" applyAlignment="1">
      <alignment horizontal="left" vertical="top"/>
    </xf>
    <xf numFmtId="4" fontId="37" fillId="0" borderId="1" xfId="10" applyNumberFormat="1" applyFont="1" applyBorder="1" applyAlignment="1" applyProtection="1">
      <protection locked="0"/>
    </xf>
    <xf numFmtId="0" fontId="1" fillId="0" borderId="1" xfId="0" applyFont="1" applyBorder="1" applyAlignment="1">
      <alignment horizontal="left"/>
    </xf>
    <xf numFmtId="0" fontId="10" fillId="0" borderId="1" xfId="0" applyFont="1" applyBorder="1" applyAlignment="1">
      <alignment horizontal="left" vertical="top" wrapText="1"/>
    </xf>
    <xf numFmtId="4" fontId="12" fillId="0" borderId="1" xfId="4" applyNumberFormat="1" applyFont="1" applyBorder="1" applyAlignment="1">
      <alignment horizontal="center"/>
    </xf>
    <xf numFmtId="0" fontId="16" fillId="0" borderId="0" xfId="0" applyFont="1" applyAlignment="1">
      <alignment horizontal="left" wrapText="1"/>
    </xf>
    <xf numFmtId="0" fontId="2" fillId="0" borderId="0" xfId="0" applyFont="1" applyAlignment="1">
      <alignment horizontal="left" vertical="top" wrapText="1"/>
    </xf>
  </cellXfs>
  <cellStyles count="12">
    <cellStyle name="Comma_971_03 Kaufland" xfId="10" xr:uid="{4179E28C-F2A9-4F51-8080-9AE362946422}"/>
    <cellStyle name="Excel Built-in Normal" xfId="9" xr:uid="{E7673A02-490F-49A3-A1E5-B07530E874F2}"/>
    <cellStyle name="Navadno" xfId="0" builtinId="0"/>
    <cellStyle name="Navadno 2" xfId="3" xr:uid="{00000000-0005-0000-0000-000006000000}"/>
    <cellStyle name="Navadno 3" xfId="8" xr:uid="{2CC45825-E819-485C-8458-316D1BE06DF0}"/>
    <cellStyle name="Navadno_JN 31 grad-2000 disketa" xfId="4" xr:uid="{00000000-0005-0000-0000-000007000000}"/>
    <cellStyle name="Navadno_JN 74grad vodovod" xfId="5" xr:uid="{00000000-0005-0000-0000-000008000000}"/>
    <cellStyle name="Normal 2" xfId="6" xr:uid="{00000000-0005-0000-0000-000009000000}"/>
    <cellStyle name="Normal_kanal S1" xfId="7" xr:uid="{00000000-0005-0000-0000-00000A000000}"/>
    <cellStyle name="Odstotek" xfId="2" builtinId="5"/>
    <cellStyle name="Opomba" xfId="11" builtinId="10"/>
    <cellStyle name="Vejica" xfId="1"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EBF1DE"/>
      <rgbColor rgb="FFDBEEF4"/>
      <rgbColor rgb="FF660066"/>
      <rgbColor rgb="FFFF8080"/>
      <rgbColor rgb="FF0066CC"/>
      <rgbColor rgb="FFE6E0EC"/>
      <rgbColor rgb="FF000080"/>
      <rgbColor rgb="FFFF00FF"/>
      <rgbColor rgb="FFFFFF00"/>
      <rgbColor rgb="FF00FFFF"/>
      <rgbColor rgb="FF800080"/>
      <rgbColor rgb="FF800000"/>
      <rgbColor rgb="FF008080"/>
      <rgbColor rgb="FF0000FF"/>
      <rgbColor rgb="FF00CCFF"/>
      <rgbColor rgb="FFDCE6F2"/>
      <rgbColor rgb="FFCCFFCC"/>
      <rgbColor rgb="FFFDEADA"/>
      <rgbColor rgb="FF99CCFF"/>
      <rgbColor rgb="FFFF99CC"/>
      <rgbColor rgb="FFCC99FF"/>
      <rgbColor rgb="FFFFC7CE"/>
      <rgbColor rgb="FF3366FF"/>
      <rgbColor rgb="FF33CCCC"/>
      <rgbColor rgb="FF99CC00"/>
      <rgbColor rgb="FFFFCC00"/>
      <rgbColor rgb="FFFF9900"/>
      <rgbColor rgb="FFFF6600"/>
      <rgbColor rgb="FF4F81BD"/>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pageSetUpPr fitToPage="1"/>
  </sheetPr>
  <dimension ref="A1:AMJ935"/>
  <sheetViews>
    <sheetView tabSelected="1" view="pageBreakPreview" zoomScaleNormal="100" zoomScaleSheetLayoutView="100" zoomScalePageLayoutView="120" workbookViewId="0"/>
  </sheetViews>
  <sheetFormatPr defaultColWidth="9.33203125" defaultRowHeight="12.75" x14ac:dyDescent="0.2"/>
  <cols>
    <col min="1" max="1" width="9.6640625" style="1" customWidth="1"/>
    <col min="2" max="2" width="6.83203125" style="2" customWidth="1"/>
    <col min="3" max="3" width="61.5" style="3" customWidth="1"/>
    <col min="4" max="4" width="21.1640625" style="3" customWidth="1"/>
    <col min="5" max="6" width="11.6640625" style="4" bestFit="1" customWidth="1"/>
    <col min="7" max="7" width="11.5" style="3" bestFit="1" customWidth="1"/>
    <col min="8" max="8" width="10.1640625" style="3" bestFit="1" customWidth="1"/>
    <col min="9" max="1024" width="9.33203125" style="3"/>
  </cols>
  <sheetData>
    <row r="1" spans="1:4" s="7" customFormat="1" ht="13.5" customHeight="1" x14ac:dyDescent="0.2">
      <c r="A1" s="5"/>
      <c r="B1" s="5"/>
      <c r="C1" s="6"/>
      <c r="D1" s="6"/>
    </row>
    <row r="2" spans="1:4" s="7" customFormat="1" ht="13.5" customHeight="1" x14ac:dyDescent="0.2">
      <c r="A2" s="229" t="s">
        <v>0</v>
      </c>
      <c r="B2" s="229"/>
      <c r="C2" s="229"/>
      <c r="D2" s="229"/>
    </row>
    <row r="3" spans="1:4" s="7" customFormat="1" ht="13.5" customHeight="1" x14ac:dyDescent="0.2">
      <c r="A3" s="5"/>
      <c r="B3" s="5"/>
      <c r="C3" s="6"/>
      <c r="D3" s="6"/>
    </row>
    <row r="4" spans="1:4" s="7" customFormat="1" ht="13.5" customHeight="1" x14ac:dyDescent="0.2">
      <c r="A4" s="5"/>
      <c r="B4" s="5"/>
      <c r="C4" s="6"/>
      <c r="D4" s="6"/>
    </row>
    <row r="5" spans="1:4" s="7" customFormat="1" ht="19.899999999999999" customHeight="1" x14ac:dyDescent="0.2">
      <c r="A5" s="5"/>
      <c r="B5" s="8"/>
      <c r="D5" s="8"/>
    </row>
    <row r="6" spans="1:4" s="7" customFormat="1" ht="13.5" customHeight="1" x14ac:dyDescent="0.2">
      <c r="D6" s="6"/>
    </row>
    <row r="7" spans="1:4" s="7" customFormat="1" ht="13.5" customHeight="1" x14ac:dyDescent="0.2">
      <c r="A7" s="5"/>
      <c r="B7" s="5"/>
      <c r="C7" s="6"/>
      <c r="D7" s="6"/>
    </row>
    <row r="8" spans="1:4" s="7" customFormat="1" ht="13.5" customHeight="1" x14ac:dyDescent="0.2">
      <c r="D8" s="6"/>
    </row>
    <row r="9" spans="1:4" s="7" customFormat="1" ht="13.5" customHeight="1" x14ac:dyDescent="0.2">
      <c r="D9" s="6"/>
    </row>
    <row r="10" spans="1:4" s="7" customFormat="1" ht="13.5" customHeight="1" x14ac:dyDescent="0.2">
      <c r="D10" s="6"/>
    </row>
    <row r="11" spans="1:4" s="9" customFormat="1" x14ac:dyDescent="0.2">
      <c r="D11" s="10"/>
    </row>
    <row r="12" spans="1:4" s="9" customFormat="1" ht="13.5" customHeight="1" x14ac:dyDescent="0.2">
      <c r="D12" s="10"/>
    </row>
    <row r="13" spans="1:4" s="9" customFormat="1" x14ac:dyDescent="0.2">
      <c r="D13" s="10"/>
    </row>
    <row r="14" spans="1:4" s="9" customFormat="1" ht="13.5" customHeight="1" x14ac:dyDescent="0.2">
      <c r="D14" s="10"/>
    </row>
    <row r="15" spans="1:4" s="9" customFormat="1" ht="13.5" customHeight="1" x14ac:dyDescent="0.25">
      <c r="C15" s="11" t="s">
        <v>1</v>
      </c>
      <c r="D15" s="10"/>
    </row>
    <row r="16" spans="1:4" s="9" customFormat="1" ht="13.5" customHeight="1" x14ac:dyDescent="0.2">
      <c r="A16" s="12"/>
      <c r="B16" s="13"/>
      <c r="C16" s="14"/>
      <c r="D16" s="15"/>
    </row>
    <row r="17" spans="1:4" s="9" customFormat="1" ht="13.5" customHeight="1" x14ac:dyDescent="0.2">
      <c r="D17" s="16"/>
    </row>
    <row r="18" spans="1:4" s="9" customFormat="1" ht="13.5" customHeight="1" x14ac:dyDescent="0.2">
      <c r="D18" s="15"/>
    </row>
    <row r="19" spans="1:4" s="9" customFormat="1" ht="13.5" customHeight="1" x14ac:dyDescent="0.2">
      <c r="A19" s="17"/>
      <c r="B19" s="17"/>
      <c r="D19" s="10"/>
    </row>
    <row r="20" spans="1:4" s="9" customFormat="1" ht="13.5" customHeight="1" x14ac:dyDescent="0.2">
      <c r="A20" s="17"/>
      <c r="B20" s="17"/>
      <c r="D20" s="10"/>
    </row>
    <row r="21" spans="1:4" s="9" customFormat="1" ht="13.5" customHeight="1" x14ac:dyDescent="0.2">
      <c r="A21" s="17"/>
      <c r="B21" s="17"/>
      <c r="C21" s="17"/>
      <c r="D21" s="10"/>
    </row>
    <row r="22" spans="1:4" s="9" customFormat="1" ht="13.5" customHeight="1" x14ac:dyDescent="0.2">
      <c r="A22" s="12"/>
      <c r="B22" s="13"/>
      <c r="C22" s="17"/>
      <c r="D22" s="10"/>
    </row>
    <row r="23" spans="1:4" s="9" customFormat="1" ht="13.5" customHeight="1" x14ac:dyDescent="0.2">
      <c r="A23" s="12"/>
      <c r="B23" s="13"/>
      <c r="C23" s="18"/>
      <c r="D23" s="10"/>
    </row>
    <row r="24" spans="1:4" s="9" customFormat="1" ht="13.5" customHeight="1" x14ac:dyDescent="0.2">
      <c r="D24" s="19"/>
    </row>
    <row r="25" spans="1:4" s="9" customFormat="1" ht="13.5" customHeight="1" x14ac:dyDescent="0.2">
      <c r="D25" s="19"/>
    </row>
    <row r="26" spans="1:4" s="9" customFormat="1" ht="13.5" customHeight="1" x14ac:dyDescent="0.2">
      <c r="D26" s="20"/>
    </row>
    <row r="27" spans="1:4" s="9" customFormat="1" ht="13.5" customHeight="1" x14ac:dyDescent="0.2">
      <c r="D27" s="20"/>
    </row>
    <row r="28" spans="1:4" s="9" customFormat="1" ht="13.5" customHeight="1" x14ac:dyDescent="0.2">
      <c r="D28" s="20"/>
    </row>
    <row r="29" spans="1:4" s="9" customFormat="1" ht="13.5" customHeight="1" x14ac:dyDescent="0.2">
      <c r="D29" s="20"/>
    </row>
    <row r="30" spans="1:4" s="9" customFormat="1" ht="13.5" customHeight="1" x14ac:dyDescent="0.2">
      <c r="A30" s="12" t="s">
        <v>2</v>
      </c>
      <c r="B30" s="13"/>
      <c r="C30" s="21" t="s">
        <v>211</v>
      </c>
      <c r="D30" s="20"/>
    </row>
    <row r="31" spans="1:4" s="9" customFormat="1" ht="13.5" customHeight="1" x14ac:dyDescent="0.25">
      <c r="C31" s="133" t="s">
        <v>212</v>
      </c>
      <c r="D31" s="16"/>
    </row>
    <row r="32" spans="1:4" s="9" customFormat="1" ht="13.5" customHeight="1" x14ac:dyDescent="0.2">
      <c r="C32" s="21" t="s">
        <v>213</v>
      </c>
      <c r="D32" s="20"/>
    </row>
    <row r="33" spans="1:4" s="9" customFormat="1" ht="13.5" customHeight="1" x14ac:dyDescent="0.2">
      <c r="D33" s="20"/>
    </row>
    <row r="34" spans="1:4" s="9" customFormat="1" ht="13.5" customHeight="1" x14ac:dyDescent="0.2">
      <c r="A34" s="12"/>
      <c r="B34" s="13"/>
      <c r="C34" s="19"/>
      <c r="D34" s="20"/>
    </row>
    <row r="35" spans="1:4" s="9" customFormat="1" ht="39.75" customHeight="1" x14ac:dyDescent="0.2">
      <c r="A35" s="12" t="s">
        <v>3</v>
      </c>
      <c r="B35" s="16"/>
      <c r="C35" s="134" t="s">
        <v>414</v>
      </c>
      <c r="D35" s="20"/>
    </row>
    <row r="36" spans="1:4" s="9" customFormat="1" ht="13.5" customHeight="1" x14ac:dyDescent="0.2">
      <c r="A36" s="22"/>
      <c r="B36" s="13"/>
      <c r="C36" s="20"/>
      <c r="D36" s="20"/>
    </row>
    <row r="37" spans="1:4" s="9" customFormat="1" ht="13.5" customHeight="1" x14ac:dyDescent="0.2">
      <c r="A37" s="22"/>
      <c r="B37" s="13"/>
      <c r="C37" s="20"/>
      <c r="D37" s="20"/>
    </row>
    <row r="38" spans="1:4" s="9" customFormat="1" ht="13.5" customHeight="1" x14ac:dyDescent="0.2">
      <c r="A38" s="22"/>
      <c r="B38" s="13"/>
      <c r="C38" s="20"/>
      <c r="D38" s="20"/>
    </row>
    <row r="39" spans="1:4" s="9" customFormat="1" ht="13.5" customHeight="1" x14ac:dyDescent="0.2">
      <c r="A39" s="12"/>
      <c r="D39" s="20"/>
    </row>
    <row r="40" spans="1:4" s="9" customFormat="1" ht="13.5" customHeight="1" x14ac:dyDescent="0.2">
      <c r="A40" s="17"/>
      <c r="B40" s="23"/>
      <c r="C40" s="24"/>
      <c r="D40" s="20"/>
    </row>
    <row r="41" spans="1:4" s="9" customFormat="1" ht="13.5" customHeight="1" x14ac:dyDescent="0.2">
      <c r="D41" s="20"/>
    </row>
    <row r="42" spans="1:4" s="9" customFormat="1" ht="13.5" customHeight="1" x14ac:dyDescent="0.2">
      <c r="A42" s="12" t="s">
        <v>4</v>
      </c>
      <c r="B42" s="17"/>
      <c r="C42" s="25" t="s">
        <v>5</v>
      </c>
      <c r="D42" s="20"/>
    </row>
    <row r="43" spans="1:4" s="9" customFormat="1" ht="13.5" customHeight="1" x14ac:dyDescent="0.2">
      <c r="A43" s="12" t="s">
        <v>6</v>
      </c>
      <c r="B43" s="13"/>
      <c r="C43" s="135" t="s">
        <v>415</v>
      </c>
      <c r="D43" s="16"/>
    </row>
    <row r="44" spans="1:4" s="7" customFormat="1" ht="13.5" customHeight="1" x14ac:dyDescent="0.2">
      <c r="A44" s="12" t="s">
        <v>7</v>
      </c>
      <c r="B44" s="13"/>
      <c r="C44" s="135" t="s">
        <v>415</v>
      </c>
      <c r="D44" s="6"/>
    </row>
    <row r="45" spans="1:4" s="7" customFormat="1" ht="13.5" customHeight="1" x14ac:dyDescent="0.2">
      <c r="A45" s="12"/>
      <c r="B45" s="13"/>
      <c r="C45" s="20"/>
      <c r="D45" s="6"/>
    </row>
    <row r="46" spans="1:4" s="9" customFormat="1" ht="13.5" customHeight="1" x14ac:dyDescent="0.2">
      <c r="A46" s="19" t="s">
        <v>8</v>
      </c>
      <c r="B46" s="17"/>
      <c r="C46" s="181">
        <v>45012</v>
      </c>
      <c r="D46" s="20"/>
    </row>
    <row r="47" spans="1:4" s="9" customFormat="1" ht="13.5" customHeight="1" x14ac:dyDescent="0.25">
      <c r="A47" s="230" t="s">
        <v>249</v>
      </c>
      <c r="B47" s="230"/>
      <c r="C47" s="230"/>
      <c r="D47" s="230"/>
    </row>
    <row r="48" spans="1:4" s="9" customFormat="1" ht="13.5" customHeight="1" x14ac:dyDescent="0.2">
      <c r="A48" s="26"/>
      <c r="B48" s="26"/>
      <c r="C48" s="10"/>
    </row>
    <row r="49" spans="1:10" s="9" customFormat="1" ht="13.5" customHeight="1" x14ac:dyDescent="0.2">
      <c r="A49" s="27"/>
      <c r="C49" s="10"/>
    </row>
    <row r="50" spans="1:10" s="9" customFormat="1" ht="13.5" customHeight="1" x14ac:dyDescent="0.2">
      <c r="A50" s="28" t="s">
        <v>10</v>
      </c>
      <c r="B50" s="29" t="s">
        <v>11</v>
      </c>
      <c r="D50" s="30">
        <f>+'0-Preddela'!G26</f>
        <v>47981</v>
      </c>
    </row>
    <row r="51" spans="1:10" s="9" customFormat="1" ht="13.5" customHeight="1" x14ac:dyDescent="0.2">
      <c r="A51" s="28"/>
      <c r="D51" s="10"/>
    </row>
    <row r="52" spans="1:10" s="9" customFormat="1" ht="13.5" customHeight="1" x14ac:dyDescent="0.2">
      <c r="A52" s="31" t="s">
        <v>214</v>
      </c>
      <c r="B52" s="32" t="s">
        <v>215</v>
      </c>
      <c r="D52" s="30">
        <f>+'A-Prestavitev zbiralnika'!G45</f>
        <v>0</v>
      </c>
    </row>
    <row r="53" spans="1:10" s="9" customFormat="1" ht="13.5" customHeight="1" x14ac:dyDescent="0.2">
      <c r="A53" s="31"/>
      <c r="B53" s="32"/>
      <c r="D53" s="30"/>
    </row>
    <row r="54" spans="1:10" s="9" customFormat="1" ht="13.5" customHeight="1" x14ac:dyDescent="0.2">
      <c r="A54" s="31" t="s">
        <v>204</v>
      </c>
      <c r="B54" s="32" t="s">
        <v>416</v>
      </c>
      <c r="D54" s="30">
        <f>+'B-Prevezava javne kanalizacije'!G15</f>
        <v>0</v>
      </c>
    </row>
    <row r="55" spans="1:10" s="9" customFormat="1" ht="13.5" customHeight="1" x14ac:dyDescent="0.2">
      <c r="A55" s="33"/>
      <c r="B55" s="34"/>
      <c r="D55" s="35"/>
    </row>
    <row r="56" spans="1:10" s="9" customFormat="1" ht="13.5" customHeight="1" x14ac:dyDescent="0.2">
      <c r="A56" s="31" t="s">
        <v>210</v>
      </c>
      <c r="B56" s="32" t="s">
        <v>411</v>
      </c>
      <c r="D56" s="30">
        <f>+'C-Zaščita in prestavitve vodov'!G10</f>
        <v>0</v>
      </c>
    </row>
    <row r="57" spans="1:10" s="9" customFormat="1" ht="13.5" customHeight="1" x14ac:dyDescent="0.2">
      <c r="A57" s="37"/>
      <c r="B57" s="38"/>
      <c r="C57" s="39"/>
      <c r="D57" s="40"/>
    </row>
    <row r="58" spans="1:10" s="9" customFormat="1" ht="13.5" customHeight="1" x14ac:dyDescent="0.2">
      <c r="A58" s="31"/>
      <c r="B58" s="32"/>
      <c r="D58" s="36"/>
    </row>
    <row r="59" spans="1:10" ht="13.5" customHeight="1" x14ac:dyDescent="0.2">
      <c r="A59" s="10" t="s">
        <v>12</v>
      </c>
      <c r="B59" s="3"/>
      <c r="C59" s="10"/>
      <c r="D59" s="30">
        <f>SUM(D50:D58)</f>
        <v>47981</v>
      </c>
      <c r="G59" s="41"/>
      <c r="H59" s="43"/>
      <c r="I59" s="43"/>
      <c r="J59" s="44"/>
    </row>
    <row r="60" spans="1:10" ht="13.5" customHeight="1" x14ac:dyDescent="0.2">
      <c r="A60" s="26"/>
      <c r="B60" s="3"/>
      <c r="C60" s="26"/>
      <c r="D60" s="45"/>
      <c r="G60" s="41"/>
      <c r="H60" s="46"/>
      <c r="I60" s="46"/>
      <c r="J60" s="42"/>
    </row>
    <row r="61" spans="1:10" ht="13.5" customHeight="1" x14ac:dyDescent="0.2">
      <c r="A61" s="10" t="s">
        <v>13</v>
      </c>
      <c r="B61" s="3"/>
      <c r="C61" s="10"/>
      <c r="D61" s="30">
        <f>+D59*0.22</f>
        <v>10555.82</v>
      </c>
      <c r="G61" s="41"/>
      <c r="H61" s="47"/>
      <c r="I61" s="47"/>
      <c r="J61" s="42"/>
    </row>
    <row r="62" spans="1:10" ht="13.5" customHeight="1" x14ac:dyDescent="0.2">
      <c r="A62" s="48"/>
      <c r="B62" s="49"/>
      <c r="C62" s="48"/>
      <c r="D62" s="50"/>
      <c r="G62" s="41"/>
      <c r="H62" s="47"/>
      <c r="I62" s="47"/>
      <c r="J62" s="44"/>
    </row>
    <row r="63" spans="1:10" ht="13.5" customHeight="1" x14ac:dyDescent="0.2">
      <c r="A63" s="26"/>
      <c r="B63" s="3"/>
      <c r="C63" s="26"/>
      <c r="D63" s="10"/>
      <c r="G63" s="41"/>
      <c r="H63" s="46"/>
      <c r="I63" s="46"/>
      <c r="J63" s="42"/>
    </row>
    <row r="64" spans="1:10" ht="13.5" customHeight="1" x14ac:dyDescent="0.2">
      <c r="A64" s="51" t="s">
        <v>14</v>
      </c>
      <c r="B64" s="3"/>
      <c r="C64" s="51"/>
      <c r="D64" s="52">
        <f>SUM(D59:D61)</f>
        <v>58536.82</v>
      </c>
      <c r="G64" s="41"/>
      <c r="H64" s="53"/>
      <c r="I64" s="53"/>
      <c r="J64" s="42"/>
    </row>
    <row r="65" spans="1:10" ht="13.5" customHeight="1" x14ac:dyDescent="0.2">
      <c r="A65" s="54"/>
      <c r="B65" s="54"/>
      <c r="C65" s="54"/>
      <c r="D65" s="50"/>
      <c r="G65" s="55"/>
      <c r="H65" s="231"/>
      <c r="I65" s="231"/>
      <c r="J65" s="231"/>
    </row>
    <row r="66" spans="1:10" ht="13.5" customHeight="1" x14ac:dyDescent="0.2">
      <c r="A66" s="56"/>
      <c r="B66" s="57"/>
      <c r="C66" s="57"/>
      <c r="D66" s="58"/>
      <c r="G66" s="55"/>
      <c r="H66" s="59"/>
      <c r="I66" s="59"/>
      <c r="J66" s="60"/>
    </row>
    <row r="67" spans="1:10" ht="97.5" customHeight="1" x14ac:dyDescent="0.2">
      <c r="A67" s="56"/>
      <c r="B67" s="61"/>
      <c r="C67" s="62"/>
      <c r="D67" s="62"/>
    </row>
    <row r="68" spans="1:10" ht="13.5" customHeight="1" x14ac:dyDescent="0.2">
      <c r="A68" s="56"/>
      <c r="B68" s="61"/>
      <c r="C68" s="63"/>
      <c r="D68" s="63"/>
    </row>
    <row r="69" spans="1:10" ht="13.5" customHeight="1" x14ac:dyDescent="0.2">
      <c r="A69" s="56"/>
      <c r="B69" s="61"/>
      <c r="C69" s="63"/>
      <c r="D69" s="63"/>
    </row>
    <row r="70" spans="1:10" ht="13.5" customHeight="1" x14ac:dyDescent="0.2">
      <c r="A70" s="64" t="s">
        <v>474</v>
      </c>
      <c r="B70" s="61"/>
      <c r="C70" s="62"/>
      <c r="D70" s="65"/>
    </row>
    <row r="71" spans="1:10" ht="13.5" customHeight="1" x14ac:dyDescent="0.2">
      <c r="A71" s="56"/>
      <c r="B71" s="61"/>
      <c r="C71" s="63"/>
      <c r="D71" s="66"/>
    </row>
    <row r="72" spans="1:10" ht="13.5" customHeight="1" x14ac:dyDescent="0.2">
      <c r="A72" s="56"/>
      <c r="B72" s="61"/>
      <c r="C72" s="62"/>
      <c r="D72" s="62"/>
    </row>
    <row r="73" spans="1:10" ht="13.5" customHeight="1" x14ac:dyDescent="0.2">
      <c r="A73" s="56"/>
      <c r="B73" s="61"/>
      <c r="C73" s="63"/>
      <c r="D73" s="63"/>
    </row>
    <row r="74" spans="1:10" ht="13.5" customHeight="1" x14ac:dyDescent="0.2">
      <c r="A74" s="56"/>
      <c r="B74" s="61"/>
      <c r="C74" s="63"/>
      <c r="D74" s="63"/>
    </row>
    <row r="75" spans="1:10" ht="13.5" customHeight="1" x14ac:dyDescent="0.2">
      <c r="A75" s="56"/>
      <c r="B75" s="61"/>
      <c r="C75" s="62"/>
      <c r="D75" s="62"/>
    </row>
    <row r="76" spans="1:10" ht="13.5" customHeight="1" x14ac:dyDescent="0.2">
      <c r="A76" s="56"/>
      <c r="B76" s="61"/>
      <c r="C76" s="63"/>
      <c r="D76" s="63"/>
    </row>
    <row r="77" spans="1:10" ht="13.5" customHeight="1" x14ac:dyDescent="0.2">
      <c r="A77" s="56"/>
      <c r="B77" s="61"/>
      <c r="C77" s="62"/>
      <c r="D77" s="62"/>
    </row>
    <row r="78" spans="1:10" ht="13.5" customHeight="1" x14ac:dyDescent="0.2">
      <c r="A78" s="56"/>
      <c r="B78" s="61"/>
      <c r="C78" s="62"/>
      <c r="D78" s="62"/>
    </row>
    <row r="79" spans="1:10" ht="13.5" customHeight="1" x14ac:dyDescent="0.2">
      <c r="A79" s="56"/>
      <c r="B79" s="61"/>
      <c r="C79" s="62"/>
      <c r="D79" s="62"/>
    </row>
    <row r="80" spans="1:10" ht="13.5" customHeight="1" x14ac:dyDescent="0.2">
      <c r="A80" s="56"/>
      <c r="B80" s="61"/>
      <c r="C80" s="62"/>
      <c r="D80" s="62"/>
    </row>
    <row r="81" spans="1:4" ht="13.5" customHeight="1" x14ac:dyDescent="0.2">
      <c r="A81" s="56"/>
      <c r="B81" s="61"/>
      <c r="C81" s="63"/>
      <c r="D81" s="63"/>
    </row>
    <row r="82" spans="1:4" ht="13.5" customHeight="1" x14ac:dyDescent="0.2">
      <c r="A82" s="56"/>
      <c r="B82" s="61"/>
      <c r="C82" s="62"/>
      <c r="D82" s="62"/>
    </row>
    <row r="83" spans="1:4" ht="13.5" customHeight="1" x14ac:dyDescent="0.2">
      <c r="A83" s="56"/>
      <c r="B83" s="61"/>
      <c r="C83" s="63"/>
      <c r="D83" s="63"/>
    </row>
    <row r="84" spans="1:4" ht="13.5" customHeight="1" x14ac:dyDescent="0.2">
      <c r="A84" s="56"/>
      <c r="B84" s="61"/>
      <c r="C84" s="62"/>
      <c r="D84" s="62"/>
    </row>
    <row r="85" spans="1:4" ht="13.5" customHeight="1" x14ac:dyDescent="0.2">
      <c r="A85" s="56"/>
      <c r="B85" s="61"/>
      <c r="C85" s="63"/>
      <c r="D85" s="63"/>
    </row>
    <row r="86" spans="1:4" ht="13.5" customHeight="1" x14ac:dyDescent="0.2">
      <c r="A86" s="56"/>
      <c r="B86" s="61"/>
      <c r="C86" s="62"/>
      <c r="D86" s="62"/>
    </row>
    <row r="87" spans="1:4" ht="13.5" customHeight="1" x14ac:dyDescent="0.2">
      <c r="A87" s="56"/>
      <c r="B87" s="61"/>
      <c r="C87" s="63"/>
      <c r="D87" s="63"/>
    </row>
    <row r="88" spans="1:4" ht="13.5" customHeight="1" x14ac:dyDescent="0.2">
      <c r="A88" s="56"/>
      <c r="B88" s="61"/>
      <c r="C88" s="63"/>
      <c r="D88" s="63"/>
    </row>
    <row r="89" spans="1:4" ht="13.5" customHeight="1" x14ac:dyDescent="0.2">
      <c r="A89" s="56"/>
      <c r="B89" s="61"/>
      <c r="C89" s="62"/>
      <c r="D89" s="62"/>
    </row>
    <row r="90" spans="1:4" ht="13.5" customHeight="1" x14ac:dyDescent="0.2">
      <c r="A90" s="56"/>
      <c r="B90" s="61"/>
      <c r="C90" s="63"/>
      <c r="D90" s="63"/>
    </row>
    <row r="91" spans="1:4" ht="13.5" customHeight="1" x14ac:dyDescent="0.2">
      <c r="A91" s="56"/>
      <c r="B91" s="61"/>
      <c r="C91" s="63"/>
      <c r="D91" s="63"/>
    </row>
    <row r="92" spans="1:4" ht="13.5" customHeight="1" x14ac:dyDescent="0.2">
      <c r="A92" s="56"/>
      <c r="B92" s="61"/>
      <c r="C92" s="62"/>
      <c r="D92" s="62"/>
    </row>
    <row r="93" spans="1:4" ht="13.5" customHeight="1" x14ac:dyDescent="0.2">
      <c r="A93" s="56"/>
      <c r="B93" s="61"/>
      <c r="C93" s="63"/>
      <c r="D93" s="63"/>
    </row>
    <row r="94" spans="1:4" ht="13.5" customHeight="1" x14ac:dyDescent="0.2">
      <c r="A94" s="56"/>
      <c r="B94" s="61"/>
      <c r="C94" s="62"/>
      <c r="D94" s="62"/>
    </row>
    <row r="95" spans="1:4" ht="13.5" customHeight="1" x14ac:dyDescent="0.2">
      <c r="A95" s="56"/>
      <c r="B95" s="61"/>
      <c r="C95" s="62"/>
      <c r="D95" s="62"/>
    </row>
    <row r="96" spans="1:4" ht="13.5" customHeight="1" x14ac:dyDescent="0.2">
      <c r="A96" s="56"/>
      <c r="B96" s="61"/>
      <c r="C96" s="62"/>
      <c r="D96" s="62"/>
    </row>
    <row r="97" spans="1:4" ht="13.5" customHeight="1" x14ac:dyDescent="0.2">
      <c r="A97" s="56"/>
      <c r="B97" s="61"/>
      <c r="C97" s="62"/>
      <c r="D97" s="62"/>
    </row>
    <row r="98" spans="1:4" ht="13.5" customHeight="1" x14ac:dyDescent="0.2">
      <c r="A98" s="56"/>
      <c r="B98" s="61"/>
      <c r="C98" s="62"/>
      <c r="D98" s="62"/>
    </row>
    <row r="99" spans="1:4" ht="13.5" customHeight="1" x14ac:dyDescent="0.2">
      <c r="A99" s="56"/>
      <c r="B99" s="61"/>
      <c r="C99" s="62"/>
      <c r="D99" s="62"/>
    </row>
    <row r="100" spans="1:4" ht="13.5" customHeight="1" x14ac:dyDescent="0.2">
      <c r="A100" s="56"/>
      <c r="B100" s="61"/>
      <c r="C100" s="63"/>
      <c r="D100" s="63"/>
    </row>
    <row r="101" spans="1:4" ht="13.5" customHeight="1" x14ac:dyDescent="0.2">
      <c r="A101" s="56"/>
      <c r="B101" s="61"/>
      <c r="C101" s="63"/>
      <c r="D101" s="63"/>
    </row>
    <row r="102" spans="1:4" ht="13.5" customHeight="1" x14ac:dyDescent="0.2">
      <c r="A102" s="56"/>
      <c r="B102" s="61"/>
      <c r="C102" s="62"/>
      <c r="D102" s="62"/>
    </row>
    <row r="103" spans="1:4" ht="13.5" customHeight="1" x14ac:dyDescent="0.2">
      <c r="A103" s="56"/>
      <c r="B103" s="61"/>
      <c r="C103" s="62"/>
      <c r="D103" s="62"/>
    </row>
    <row r="104" spans="1:4" ht="13.5" customHeight="1" x14ac:dyDescent="0.2">
      <c r="A104" s="56"/>
      <c r="B104" s="61"/>
      <c r="C104" s="63"/>
      <c r="D104" s="63"/>
    </row>
    <row r="105" spans="1:4" ht="13.5" customHeight="1" x14ac:dyDescent="0.2">
      <c r="A105" s="56"/>
      <c r="B105" s="61"/>
      <c r="C105" s="63"/>
      <c r="D105" s="63"/>
    </row>
    <row r="106" spans="1:4" ht="13.5" customHeight="1" x14ac:dyDescent="0.2">
      <c r="A106" s="56"/>
      <c r="B106" s="61"/>
      <c r="C106" s="62"/>
      <c r="D106" s="62"/>
    </row>
    <row r="107" spans="1:4" ht="13.5" customHeight="1" x14ac:dyDescent="0.2">
      <c r="A107" s="56"/>
      <c r="B107" s="61"/>
      <c r="C107" s="63"/>
      <c r="D107" s="63"/>
    </row>
    <row r="108" spans="1:4" ht="13.5" customHeight="1" x14ac:dyDescent="0.2">
      <c r="A108" s="56"/>
      <c r="B108" s="61"/>
      <c r="C108" s="63"/>
      <c r="D108" s="63"/>
    </row>
    <row r="109" spans="1:4" ht="13.5" customHeight="1" x14ac:dyDescent="0.2">
      <c r="A109" s="56"/>
      <c r="B109" s="61"/>
      <c r="C109" s="62"/>
      <c r="D109" s="62"/>
    </row>
    <row r="110" spans="1:4" ht="13.5" customHeight="1" x14ac:dyDescent="0.2">
      <c r="A110" s="56"/>
      <c r="B110" s="61"/>
      <c r="C110" s="63"/>
      <c r="D110" s="63"/>
    </row>
    <row r="111" spans="1:4" ht="13.5" customHeight="1" x14ac:dyDescent="0.2">
      <c r="A111" s="56"/>
      <c r="B111" s="61"/>
      <c r="C111" s="62"/>
      <c r="D111" s="62"/>
    </row>
    <row r="112" spans="1:4" ht="13.5" customHeight="1" x14ac:dyDescent="0.2">
      <c r="A112" s="56"/>
      <c r="B112" s="61"/>
      <c r="C112" s="62"/>
      <c r="D112" s="62"/>
    </row>
    <row r="113" spans="1:6" ht="13.5" customHeight="1" x14ac:dyDescent="0.2">
      <c r="A113" s="56"/>
      <c r="B113" s="61"/>
      <c r="C113" s="63"/>
      <c r="D113" s="63"/>
    </row>
    <row r="114" spans="1:6" ht="13.5" customHeight="1" x14ac:dyDescent="0.2">
      <c r="A114" s="56"/>
      <c r="B114" s="61"/>
      <c r="C114" s="63"/>
      <c r="D114" s="63"/>
    </row>
    <row r="115" spans="1:6" ht="13.5" customHeight="1" x14ac:dyDescent="0.2">
      <c r="A115" s="56"/>
      <c r="B115" s="61"/>
      <c r="C115" s="63"/>
      <c r="D115" s="63"/>
    </row>
    <row r="116" spans="1:6" s="69" customFormat="1" ht="13.5" customHeight="1" x14ac:dyDescent="0.2">
      <c r="A116" s="67"/>
      <c r="B116" s="61"/>
      <c r="C116" s="63"/>
      <c r="D116" s="63"/>
      <c r="E116" s="68"/>
      <c r="F116" s="68"/>
    </row>
    <row r="117" spans="1:6" ht="13.5" customHeight="1" x14ac:dyDescent="0.2">
      <c r="A117" s="56"/>
      <c r="B117" s="61"/>
      <c r="C117" s="63"/>
      <c r="D117" s="63"/>
    </row>
    <row r="118" spans="1:6" ht="13.5" customHeight="1" x14ac:dyDescent="0.2">
      <c r="A118" s="56"/>
      <c r="B118" s="61"/>
      <c r="C118" s="63"/>
      <c r="D118" s="63"/>
    </row>
    <row r="119" spans="1:6" ht="13.5" customHeight="1" x14ac:dyDescent="0.2">
      <c r="A119" s="56"/>
      <c r="B119" s="61"/>
      <c r="C119" s="63"/>
      <c r="D119" s="63"/>
    </row>
    <row r="120" spans="1:6" ht="13.5" customHeight="1" x14ac:dyDescent="0.2">
      <c r="A120" s="56"/>
      <c r="B120" s="61"/>
      <c r="C120" s="63"/>
      <c r="D120" s="63"/>
    </row>
    <row r="121" spans="1:6" ht="13.5" customHeight="1" x14ac:dyDescent="0.2">
      <c r="A121" s="56"/>
      <c r="B121" s="61"/>
      <c r="C121" s="63"/>
      <c r="D121" s="63"/>
    </row>
    <row r="122" spans="1:6" ht="13.5" customHeight="1" x14ac:dyDescent="0.2">
      <c r="A122" s="56"/>
      <c r="B122" s="61"/>
      <c r="C122" s="63"/>
      <c r="D122" s="63"/>
    </row>
    <row r="123" spans="1:6" ht="13.5" customHeight="1" x14ac:dyDescent="0.2">
      <c r="A123" s="56"/>
      <c r="B123" s="61"/>
      <c r="C123" s="62"/>
      <c r="D123" s="62"/>
    </row>
    <row r="124" spans="1:6" ht="13.5" customHeight="1" x14ac:dyDescent="0.2">
      <c r="A124" s="56"/>
      <c r="B124" s="61"/>
      <c r="C124" s="62"/>
      <c r="D124" s="62"/>
    </row>
    <row r="125" spans="1:6" ht="13.5" customHeight="1" x14ac:dyDescent="0.2">
      <c r="A125" s="56"/>
      <c r="B125" s="61"/>
      <c r="C125" s="63"/>
      <c r="D125" s="63"/>
    </row>
    <row r="126" spans="1:6" ht="13.5" customHeight="1" x14ac:dyDescent="0.2">
      <c r="A126" s="56"/>
      <c r="B126" s="61"/>
      <c r="C126" s="63"/>
      <c r="D126" s="63"/>
    </row>
    <row r="127" spans="1:6" ht="13.5" customHeight="1" x14ac:dyDescent="0.2">
      <c r="A127" s="56"/>
      <c r="B127" s="61"/>
      <c r="C127" s="62"/>
      <c r="D127" s="62"/>
    </row>
    <row r="128" spans="1:6" ht="13.5" customHeight="1" x14ac:dyDescent="0.2">
      <c r="A128" s="56"/>
      <c r="B128" s="61"/>
      <c r="C128" s="63"/>
      <c r="D128" s="63"/>
    </row>
    <row r="129" spans="1:4" ht="13.5" customHeight="1" x14ac:dyDescent="0.2">
      <c r="A129" s="56"/>
      <c r="B129" s="61"/>
      <c r="C129" s="63"/>
      <c r="D129" s="63"/>
    </row>
    <row r="130" spans="1:4" ht="13.5" customHeight="1" x14ac:dyDescent="0.2">
      <c r="A130" s="56"/>
      <c r="B130" s="61"/>
      <c r="C130" s="62"/>
      <c r="D130" s="62"/>
    </row>
    <row r="131" spans="1:4" ht="13.5" customHeight="1" x14ac:dyDescent="0.2">
      <c r="A131" s="56"/>
      <c r="B131" s="61"/>
      <c r="C131" s="63"/>
      <c r="D131" s="63"/>
    </row>
    <row r="132" spans="1:4" ht="13.5" customHeight="1" x14ac:dyDescent="0.2">
      <c r="A132" s="56"/>
      <c r="B132" s="61"/>
      <c r="C132" s="62"/>
      <c r="D132" s="62"/>
    </row>
    <row r="133" spans="1:4" ht="13.5" customHeight="1" x14ac:dyDescent="0.2">
      <c r="A133" s="56"/>
      <c r="B133" s="61"/>
      <c r="C133" s="63"/>
      <c r="D133" s="63"/>
    </row>
    <row r="134" spans="1:4" ht="13.5" customHeight="1" x14ac:dyDescent="0.2">
      <c r="A134" s="56"/>
      <c r="B134" s="61"/>
      <c r="C134" s="63"/>
      <c r="D134" s="63"/>
    </row>
    <row r="135" spans="1:4" ht="13.5" customHeight="1" x14ac:dyDescent="0.2">
      <c r="A135" s="56"/>
      <c r="B135" s="70"/>
      <c r="C135" s="71"/>
      <c r="D135" s="71"/>
    </row>
    <row r="136" spans="1:4" ht="13.5" customHeight="1" x14ac:dyDescent="0.2">
      <c r="A136" s="56"/>
      <c r="B136" s="61"/>
      <c r="C136" s="62"/>
      <c r="D136" s="62"/>
    </row>
    <row r="137" spans="1:4" ht="13.5" customHeight="1" x14ac:dyDescent="0.2">
      <c r="A137" s="56"/>
      <c r="B137" s="61"/>
      <c r="C137" s="62"/>
      <c r="D137" s="62"/>
    </row>
    <row r="138" spans="1:4" ht="13.5" customHeight="1" x14ac:dyDescent="0.2">
      <c r="A138" s="56"/>
      <c r="B138" s="61"/>
      <c r="C138" s="62"/>
      <c r="D138" s="62"/>
    </row>
    <row r="139" spans="1:4" ht="13.5" customHeight="1" x14ac:dyDescent="0.2">
      <c r="A139" s="56"/>
      <c r="B139" s="61"/>
      <c r="C139" s="62"/>
      <c r="D139" s="62"/>
    </row>
    <row r="140" spans="1:4" ht="13.5" customHeight="1" x14ac:dyDescent="0.2">
      <c r="A140" s="56"/>
      <c r="B140" s="61"/>
      <c r="C140" s="62"/>
      <c r="D140" s="62"/>
    </row>
    <row r="141" spans="1:4" ht="13.5" customHeight="1" x14ac:dyDescent="0.2">
      <c r="A141" s="56"/>
      <c r="B141" s="61"/>
      <c r="C141" s="62"/>
      <c r="D141" s="62"/>
    </row>
    <row r="142" spans="1:4" ht="13.5" customHeight="1" x14ac:dyDescent="0.2">
      <c r="A142" s="56"/>
      <c r="B142" s="61"/>
      <c r="C142" s="62"/>
      <c r="D142" s="62"/>
    </row>
    <row r="143" spans="1:4" ht="13.5" customHeight="1" x14ac:dyDescent="0.2">
      <c r="A143" s="56"/>
      <c r="B143" s="61"/>
      <c r="C143" s="62"/>
      <c r="D143" s="62"/>
    </row>
    <row r="144" spans="1:4" ht="13.5" customHeight="1" x14ac:dyDescent="0.2">
      <c r="A144" s="56"/>
      <c r="B144" s="61"/>
      <c r="C144" s="63"/>
      <c r="D144" s="63"/>
    </row>
    <row r="145" spans="1:4" ht="13.5" customHeight="1" x14ac:dyDescent="0.2">
      <c r="A145" s="56"/>
      <c r="B145" s="61"/>
      <c r="C145" s="63"/>
      <c r="D145" s="63"/>
    </row>
    <row r="146" spans="1:4" ht="13.5" customHeight="1" x14ac:dyDescent="0.2">
      <c r="A146" s="56"/>
      <c r="B146" s="61"/>
      <c r="C146" s="63"/>
      <c r="D146" s="63"/>
    </row>
    <row r="147" spans="1:4" ht="13.5" customHeight="1" x14ac:dyDescent="0.2">
      <c r="A147" s="56"/>
      <c r="B147" s="61"/>
      <c r="C147" s="62"/>
      <c r="D147" s="62"/>
    </row>
    <row r="148" spans="1:4" ht="13.5" customHeight="1" x14ac:dyDescent="0.2">
      <c r="A148" s="56"/>
      <c r="B148" s="61"/>
      <c r="C148" s="62"/>
      <c r="D148" s="62"/>
    </row>
    <row r="149" spans="1:4" s="72" customFormat="1" ht="13.5" customHeight="1" x14ac:dyDescent="0.2">
      <c r="A149" s="56"/>
      <c r="B149" s="61"/>
      <c r="C149" s="62"/>
      <c r="D149" s="62"/>
    </row>
    <row r="150" spans="1:4" ht="13.5" customHeight="1" x14ac:dyDescent="0.2">
      <c r="A150" s="56"/>
      <c r="B150" s="61"/>
      <c r="C150" s="62"/>
      <c r="D150" s="62"/>
    </row>
    <row r="151" spans="1:4" ht="13.5" customHeight="1" x14ac:dyDescent="0.2">
      <c r="A151" s="56"/>
      <c r="B151" s="61"/>
      <c r="C151" s="62"/>
      <c r="D151" s="62"/>
    </row>
    <row r="152" spans="1:4" ht="13.5" customHeight="1" x14ac:dyDescent="0.2">
      <c r="A152" s="56"/>
      <c r="B152" s="61"/>
      <c r="C152" s="63"/>
      <c r="D152" s="63"/>
    </row>
    <row r="153" spans="1:4" ht="13.5" customHeight="1" x14ac:dyDescent="0.2">
      <c r="A153" s="56"/>
      <c r="B153" s="61"/>
      <c r="C153" s="62"/>
      <c r="D153" s="62"/>
    </row>
    <row r="154" spans="1:4" ht="13.5" customHeight="1" x14ac:dyDescent="0.2">
      <c r="A154" s="56"/>
      <c r="B154" s="61"/>
      <c r="C154" s="63"/>
      <c r="D154" s="63"/>
    </row>
    <row r="155" spans="1:4" ht="13.5" customHeight="1" x14ac:dyDescent="0.2">
      <c r="A155" s="56"/>
      <c r="B155" s="61"/>
      <c r="C155" s="63"/>
      <c r="D155" s="63"/>
    </row>
    <row r="156" spans="1:4" ht="13.5" customHeight="1" x14ac:dyDescent="0.2">
      <c r="A156" s="56"/>
      <c r="B156" s="61"/>
      <c r="C156" s="62"/>
      <c r="D156" s="62"/>
    </row>
    <row r="157" spans="1:4" ht="13.5" customHeight="1" x14ac:dyDescent="0.2">
      <c r="A157" s="56"/>
      <c r="B157" s="61"/>
      <c r="C157" s="62"/>
      <c r="D157" s="62"/>
    </row>
    <row r="158" spans="1:4" ht="13.5" customHeight="1" x14ac:dyDescent="0.2">
      <c r="A158" s="56"/>
      <c r="B158" s="61"/>
      <c r="C158" s="62"/>
      <c r="D158" s="62"/>
    </row>
    <row r="159" spans="1:4" ht="13.5" customHeight="1" x14ac:dyDescent="0.2">
      <c r="A159" s="56"/>
      <c r="B159" s="61"/>
      <c r="C159" s="62"/>
      <c r="D159" s="62"/>
    </row>
    <row r="160" spans="1:4" ht="13.5" customHeight="1" x14ac:dyDescent="0.2">
      <c r="A160" s="56"/>
      <c r="B160" s="61"/>
      <c r="C160" s="63"/>
      <c r="D160" s="63"/>
    </row>
    <row r="161" spans="1:4" ht="13.5" customHeight="1" x14ac:dyDescent="0.2">
      <c r="A161" s="56"/>
      <c r="B161" s="61"/>
      <c r="C161" s="63"/>
      <c r="D161" s="63"/>
    </row>
    <row r="162" spans="1:4" ht="13.5" customHeight="1" x14ac:dyDescent="0.2">
      <c r="A162" s="56"/>
      <c r="B162" s="61"/>
      <c r="C162" s="63"/>
      <c r="D162" s="63"/>
    </row>
    <row r="163" spans="1:4" ht="13.5" customHeight="1" x14ac:dyDescent="0.2">
      <c r="A163" s="56"/>
      <c r="B163" s="61"/>
      <c r="C163" s="63"/>
      <c r="D163" s="63"/>
    </row>
    <row r="164" spans="1:4" ht="13.5" customHeight="1" x14ac:dyDescent="0.2">
      <c r="A164" s="56"/>
      <c r="B164" s="61"/>
      <c r="C164" s="63"/>
      <c r="D164" s="63"/>
    </row>
    <row r="165" spans="1:4" ht="13.5" customHeight="1" x14ac:dyDescent="0.2">
      <c r="A165" s="56"/>
      <c r="B165" s="61"/>
      <c r="C165" s="63"/>
      <c r="D165" s="63"/>
    </row>
    <row r="166" spans="1:4" ht="13.5" customHeight="1" x14ac:dyDescent="0.2">
      <c r="A166" s="56"/>
      <c r="B166" s="61"/>
      <c r="C166" s="63"/>
      <c r="D166" s="63"/>
    </row>
    <row r="167" spans="1:4" ht="13.5" customHeight="1" x14ac:dyDescent="0.2">
      <c r="A167" s="56"/>
      <c r="B167" s="73"/>
      <c r="C167" s="74"/>
      <c r="D167" s="74"/>
    </row>
    <row r="168" spans="1:4" ht="13.5" customHeight="1" x14ac:dyDescent="0.2">
      <c r="A168" s="56"/>
      <c r="B168" s="61"/>
      <c r="C168" s="62"/>
      <c r="D168" s="62"/>
    </row>
    <row r="169" spans="1:4" ht="13.5" customHeight="1" x14ac:dyDescent="0.2">
      <c r="A169" s="56"/>
      <c r="B169" s="61"/>
      <c r="C169" s="62"/>
      <c r="D169" s="62"/>
    </row>
    <row r="170" spans="1:4" ht="13.5" customHeight="1" x14ac:dyDescent="0.2">
      <c r="A170" s="56"/>
      <c r="B170" s="61"/>
      <c r="C170" s="63"/>
      <c r="D170" s="63"/>
    </row>
    <row r="171" spans="1:4" ht="13.5" customHeight="1" x14ac:dyDescent="0.2">
      <c r="A171" s="56"/>
      <c r="B171" s="61"/>
      <c r="C171" s="63"/>
      <c r="D171" s="63"/>
    </row>
    <row r="172" spans="1:4" ht="13.5" customHeight="1" x14ac:dyDescent="0.2">
      <c r="A172" s="56"/>
      <c r="B172" s="61"/>
      <c r="C172" s="63"/>
      <c r="D172" s="63"/>
    </row>
    <row r="173" spans="1:4" ht="13.5" customHeight="1" x14ac:dyDescent="0.2">
      <c r="A173" s="56"/>
      <c r="B173" s="61"/>
      <c r="C173" s="63"/>
      <c r="D173" s="63"/>
    </row>
    <row r="174" spans="1:4" ht="13.5" customHeight="1" x14ac:dyDescent="0.2">
      <c r="A174" s="56"/>
      <c r="B174" s="61"/>
      <c r="C174" s="62"/>
      <c r="D174" s="62"/>
    </row>
    <row r="175" spans="1:4" ht="13.5" customHeight="1" x14ac:dyDescent="0.2">
      <c r="B175" s="61"/>
      <c r="C175" s="63"/>
      <c r="D175" s="63"/>
    </row>
    <row r="176" spans="1:4" ht="13.5" customHeight="1" x14ac:dyDescent="0.2">
      <c r="B176" s="61"/>
      <c r="C176" s="62"/>
      <c r="D176" s="62"/>
    </row>
    <row r="177" spans="2:4" ht="13.5" customHeight="1" x14ac:dyDescent="0.2">
      <c r="B177" s="61"/>
      <c r="C177" s="62"/>
      <c r="D177" s="62"/>
    </row>
    <row r="178" spans="2:4" ht="13.5" customHeight="1" x14ac:dyDescent="0.2">
      <c r="B178" s="61"/>
      <c r="C178" s="63"/>
      <c r="D178" s="63"/>
    </row>
    <row r="179" spans="2:4" ht="13.5" customHeight="1" x14ac:dyDescent="0.2">
      <c r="B179" s="61"/>
      <c r="C179" s="63"/>
      <c r="D179" s="63"/>
    </row>
    <row r="180" spans="2:4" ht="13.5" customHeight="1" x14ac:dyDescent="0.2">
      <c r="B180" s="61"/>
      <c r="C180" s="63"/>
      <c r="D180" s="63"/>
    </row>
    <row r="181" spans="2:4" ht="13.5" customHeight="1" x14ac:dyDescent="0.2">
      <c r="B181" s="61"/>
      <c r="C181" s="63"/>
      <c r="D181" s="63"/>
    </row>
    <row r="182" spans="2:4" ht="13.5" customHeight="1" x14ac:dyDescent="0.2">
      <c r="B182" s="61"/>
      <c r="C182" s="62"/>
      <c r="D182" s="62"/>
    </row>
    <row r="183" spans="2:4" ht="13.5" customHeight="1" x14ac:dyDescent="0.2">
      <c r="B183" s="61"/>
      <c r="C183" s="63"/>
      <c r="D183" s="63"/>
    </row>
    <row r="184" spans="2:4" ht="13.5" customHeight="1" x14ac:dyDescent="0.2">
      <c r="B184" s="61"/>
      <c r="C184" s="62"/>
      <c r="D184" s="62"/>
    </row>
    <row r="185" spans="2:4" ht="13.5" customHeight="1" x14ac:dyDescent="0.2">
      <c r="B185" s="61"/>
      <c r="C185" s="63"/>
      <c r="D185" s="63"/>
    </row>
    <row r="186" spans="2:4" ht="13.5" customHeight="1" x14ac:dyDescent="0.2">
      <c r="B186" s="61"/>
      <c r="C186" s="62"/>
      <c r="D186" s="62"/>
    </row>
    <row r="187" spans="2:4" ht="13.5" customHeight="1" x14ac:dyDescent="0.2">
      <c r="B187" s="61"/>
      <c r="C187" s="63"/>
      <c r="D187" s="63"/>
    </row>
    <row r="188" spans="2:4" ht="13.5" customHeight="1" x14ac:dyDescent="0.2">
      <c r="B188" s="61"/>
      <c r="C188" s="63"/>
      <c r="D188" s="63"/>
    </row>
    <row r="189" spans="2:4" ht="13.5" customHeight="1" x14ac:dyDescent="0.2">
      <c r="B189" s="61"/>
      <c r="C189" s="63"/>
      <c r="D189" s="63"/>
    </row>
    <row r="190" spans="2:4" ht="13.5" customHeight="1" x14ac:dyDescent="0.2">
      <c r="B190" s="61"/>
      <c r="C190" s="63"/>
      <c r="D190" s="63"/>
    </row>
    <row r="191" spans="2:4" ht="13.5" customHeight="1" x14ac:dyDescent="0.2">
      <c r="B191" s="61"/>
      <c r="C191" s="63"/>
      <c r="D191" s="63"/>
    </row>
    <row r="192" spans="2:4" ht="13.5" customHeight="1" x14ac:dyDescent="0.2">
      <c r="B192" s="61"/>
      <c r="C192" s="63"/>
      <c r="D192" s="63"/>
    </row>
    <row r="193" spans="2:4" ht="13.5" customHeight="1" x14ac:dyDescent="0.2">
      <c r="B193" s="61"/>
      <c r="C193" s="62"/>
      <c r="D193" s="62"/>
    </row>
    <row r="203" spans="2:4" ht="13.5" customHeight="1" x14ac:dyDescent="0.2">
      <c r="C203" s="75"/>
      <c r="D203" s="75"/>
    </row>
    <row r="204" spans="2:4" ht="13.5" customHeight="1" x14ac:dyDescent="0.2">
      <c r="C204" s="75"/>
      <c r="D204" s="75"/>
    </row>
    <row r="205" spans="2:4" ht="13.5" customHeight="1" x14ac:dyDescent="0.2">
      <c r="C205" s="75"/>
      <c r="D205" s="75"/>
    </row>
    <row r="206" spans="2:4" ht="13.5" customHeight="1" x14ac:dyDescent="0.2">
      <c r="C206" s="75"/>
      <c r="D206" s="75"/>
    </row>
    <row r="207" spans="2:4" ht="13.5" customHeight="1" x14ac:dyDescent="0.2">
      <c r="C207" s="75"/>
      <c r="D207" s="75"/>
    </row>
    <row r="208" spans="2:4" ht="13.5" customHeight="1" x14ac:dyDescent="0.2">
      <c r="C208" s="75"/>
      <c r="D208" s="75"/>
    </row>
    <row r="209" spans="3:4" ht="13.5" customHeight="1" x14ac:dyDescent="0.2">
      <c r="C209" s="75"/>
      <c r="D209" s="75"/>
    </row>
    <row r="212" spans="3:4" ht="13.5" customHeight="1" x14ac:dyDescent="0.2">
      <c r="C212" s="75"/>
      <c r="D212" s="75"/>
    </row>
    <row r="213" spans="3:4" ht="13.5" customHeight="1" x14ac:dyDescent="0.2">
      <c r="C213" s="75"/>
      <c r="D213" s="75"/>
    </row>
    <row r="214" spans="3:4" ht="13.5" customHeight="1" x14ac:dyDescent="0.2">
      <c r="C214" s="75"/>
      <c r="D214" s="75"/>
    </row>
    <row r="215" spans="3:4" ht="13.5" customHeight="1" x14ac:dyDescent="0.2">
      <c r="C215" s="75"/>
      <c r="D215" s="75"/>
    </row>
    <row r="216" spans="3:4" ht="13.5" customHeight="1" x14ac:dyDescent="0.2">
      <c r="C216" s="75"/>
      <c r="D216" s="75"/>
    </row>
    <row r="217" spans="3:4" ht="13.5" customHeight="1" x14ac:dyDescent="0.2">
      <c r="C217" s="75"/>
      <c r="D217" s="75"/>
    </row>
    <row r="220" spans="3:4" ht="13.5" customHeight="1" x14ac:dyDescent="0.2">
      <c r="C220" s="75"/>
      <c r="D220" s="75"/>
    </row>
    <row r="222" spans="3:4" ht="13.5" customHeight="1" x14ac:dyDescent="0.2">
      <c r="C222" s="75"/>
      <c r="D222" s="75"/>
    </row>
    <row r="225" spans="1:6" ht="13.5" customHeight="1" x14ac:dyDescent="0.2">
      <c r="C225" s="75"/>
      <c r="D225" s="75"/>
    </row>
    <row r="226" spans="1:6" ht="13.5" customHeight="1" x14ac:dyDescent="0.2">
      <c r="C226" s="75"/>
      <c r="D226" s="75"/>
    </row>
    <row r="232" spans="1:6" s="69" customFormat="1" ht="13.5" customHeight="1" x14ac:dyDescent="0.2">
      <c r="A232" s="76"/>
      <c r="B232" s="2"/>
      <c r="C232" s="3"/>
      <c r="D232" s="3"/>
      <c r="E232" s="68"/>
      <c r="F232" s="68"/>
    </row>
    <row r="233" spans="1:6" ht="13.5" customHeight="1" x14ac:dyDescent="0.2">
      <c r="C233" s="75"/>
      <c r="D233" s="75"/>
    </row>
    <row r="234" spans="1:6" ht="13.5" customHeight="1" x14ac:dyDescent="0.2">
      <c r="C234" s="75"/>
      <c r="D234" s="75"/>
    </row>
    <row r="243" spans="2:4" ht="13.5" customHeight="1" x14ac:dyDescent="0.2">
      <c r="C243" s="75"/>
      <c r="D243" s="75"/>
    </row>
    <row r="251" spans="2:4" ht="13.5" customHeight="1" x14ac:dyDescent="0.2">
      <c r="B251" s="77"/>
      <c r="C251" s="78"/>
      <c r="D251" s="78"/>
    </row>
    <row r="255" spans="2:4" ht="13.5" customHeight="1" x14ac:dyDescent="0.2">
      <c r="C255" s="75"/>
      <c r="D255" s="75"/>
    </row>
    <row r="264" spans="3:4" ht="13.5" customHeight="1" x14ac:dyDescent="0.2">
      <c r="C264" s="75"/>
      <c r="D264" s="75"/>
    </row>
    <row r="265" spans="3:4" ht="13.5" customHeight="1" x14ac:dyDescent="0.2">
      <c r="C265" s="75"/>
      <c r="D265" s="75"/>
    </row>
    <row r="272" spans="3:4" ht="13.5" customHeight="1" x14ac:dyDescent="0.2">
      <c r="C272" s="75"/>
      <c r="D272" s="75"/>
    </row>
    <row r="273" spans="3:4" ht="13.5" customHeight="1" x14ac:dyDescent="0.2">
      <c r="C273" s="75"/>
      <c r="D273" s="75"/>
    </row>
    <row r="274" spans="3:4" ht="13.5" customHeight="1" x14ac:dyDescent="0.2">
      <c r="C274" s="75"/>
      <c r="D274" s="75"/>
    </row>
    <row r="275" spans="3:4" ht="13.5" customHeight="1" x14ac:dyDescent="0.2">
      <c r="C275" s="75"/>
      <c r="D275" s="75"/>
    </row>
    <row r="277" spans="3:4" ht="13.5" customHeight="1" x14ac:dyDescent="0.2">
      <c r="C277" s="75"/>
      <c r="D277" s="75"/>
    </row>
    <row r="279" spans="3:4" ht="13.5" customHeight="1" x14ac:dyDescent="0.2">
      <c r="C279" s="75"/>
      <c r="D279" s="75"/>
    </row>
    <row r="280" spans="3:4" ht="13.5" customHeight="1" x14ac:dyDescent="0.2">
      <c r="C280" s="75"/>
      <c r="D280" s="75"/>
    </row>
    <row r="283" spans="3:4" ht="13.5" customHeight="1" x14ac:dyDescent="0.2">
      <c r="C283" s="75"/>
      <c r="D283" s="75"/>
    </row>
    <row r="284" spans="3:4" ht="13.5" customHeight="1" x14ac:dyDescent="0.2">
      <c r="C284" s="75"/>
      <c r="D284" s="75"/>
    </row>
    <row r="285" spans="3:4" ht="13.5" customHeight="1" x14ac:dyDescent="0.2">
      <c r="C285" s="75"/>
      <c r="D285" s="75"/>
    </row>
    <row r="287" spans="3:4" ht="13.5" customHeight="1" x14ac:dyDescent="0.2">
      <c r="C287" s="75"/>
      <c r="D287" s="75"/>
    </row>
    <row r="288" spans="3:4" ht="13.5" customHeight="1" x14ac:dyDescent="0.2">
      <c r="C288" s="75"/>
      <c r="D288" s="75"/>
    </row>
    <row r="289" spans="3:4" ht="13.5" customHeight="1" x14ac:dyDescent="0.2">
      <c r="C289" s="75"/>
      <c r="D289" s="75"/>
    </row>
    <row r="290" spans="3:4" ht="13.5" customHeight="1" x14ac:dyDescent="0.2">
      <c r="C290" s="75"/>
      <c r="D290" s="75"/>
    </row>
    <row r="291" spans="3:4" ht="13.5" customHeight="1" x14ac:dyDescent="0.2">
      <c r="C291" s="75"/>
      <c r="D291" s="75"/>
    </row>
    <row r="293" spans="3:4" ht="13.5" customHeight="1" x14ac:dyDescent="0.2">
      <c r="C293" s="75"/>
      <c r="D293" s="75"/>
    </row>
    <row r="294" spans="3:4" ht="13.5" customHeight="1" x14ac:dyDescent="0.2">
      <c r="C294" s="75"/>
      <c r="D294" s="75"/>
    </row>
    <row r="295" spans="3:4" ht="13.5" customHeight="1" x14ac:dyDescent="0.2">
      <c r="C295" s="75"/>
      <c r="D295" s="75"/>
    </row>
    <row r="297" spans="3:4" ht="13.5" customHeight="1" x14ac:dyDescent="0.2">
      <c r="C297" s="75"/>
      <c r="D297" s="75"/>
    </row>
    <row r="298" spans="3:4" ht="13.5" customHeight="1" x14ac:dyDescent="0.2">
      <c r="C298" s="75"/>
      <c r="D298" s="75"/>
    </row>
    <row r="299" spans="3:4" ht="13.5" customHeight="1" x14ac:dyDescent="0.2">
      <c r="C299" s="75"/>
      <c r="D299" s="75"/>
    </row>
    <row r="315" spans="3:4" ht="13.5" customHeight="1" x14ac:dyDescent="0.2">
      <c r="C315" s="75"/>
      <c r="D315" s="75"/>
    </row>
    <row r="317" spans="3:4" ht="13.5" customHeight="1" x14ac:dyDescent="0.2">
      <c r="C317" s="75"/>
      <c r="D317" s="75"/>
    </row>
    <row r="318" spans="3:4" ht="13.5" customHeight="1" x14ac:dyDescent="0.2">
      <c r="C318" s="75"/>
      <c r="D318" s="75"/>
    </row>
    <row r="322" spans="1:6" ht="13.5" customHeight="1" x14ac:dyDescent="0.2">
      <c r="C322" s="75"/>
      <c r="D322" s="75"/>
    </row>
    <row r="324" spans="1:6" s="69" customFormat="1" ht="13.5" customHeight="1" x14ac:dyDescent="0.2">
      <c r="A324" s="76"/>
      <c r="B324" s="2"/>
      <c r="C324" s="75"/>
      <c r="D324" s="75"/>
      <c r="E324" s="68"/>
      <c r="F324" s="68"/>
    </row>
    <row r="326" spans="1:6" ht="13.5" customHeight="1" x14ac:dyDescent="0.2">
      <c r="C326" s="75"/>
      <c r="D326" s="75"/>
    </row>
    <row r="327" spans="1:6" ht="13.5" customHeight="1" x14ac:dyDescent="0.2">
      <c r="C327" s="75"/>
      <c r="D327" s="75"/>
    </row>
    <row r="328" spans="1:6" ht="13.5" customHeight="1" x14ac:dyDescent="0.2">
      <c r="C328" s="75"/>
      <c r="D328" s="75"/>
    </row>
    <row r="329" spans="1:6" ht="13.5" customHeight="1" x14ac:dyDescent="0.2">
      <c r="C329" s="75"/>
      <c r="D329" s="75"/>
    </row>
    <row r="330" spans="1:6" ht="13.5" customHeight="1" x14ac:dyDescent="0.2">
      <c r="C330" s="75"/>
      <c r="D330" s="75"/>
    </row>
    <row r="331" spans="1:6" ht="13.5" customHeight="1" x14ac:dyDescent="0.2">
      <c r="C331" s="75"/>
      <c r="D331" s="75"/>
    </row>
    <row r="332" spans="1:6" ht="13.5" customHeight="1" x14ac:dyDescent="0.2">
      <c r="C332" s="75"/>
      <c r="D332" s="75"/>
    </row>
    <row r="333" spans="1:6" ht="13.5" customHeight="1" x14ac:dyDescent="0.2">
      <c r="C333" s="75"/>
      <c r="D333" s="75"/>
    </row>
    <row r="336" spans="1:6" ht="13.5" customHeight="1" x14ac:dyDescent="0.2">
      <c r="C336" s="75"/>
      <c r="D336" s="75"/>
    </row>
    <row r="337" spans="2:4" ht="13.5" customHeight="1" x14ac:dyDescent="0.2">
      <c r="C337" s="75"/>
      <c r="D337" s="75"/>
    </row>
    <row r="339" spans="2:4" ht="13.5" customHeight="1" x14ac:dyDescent="0.2">
      <c r="C339" s="75"/>
      <c r="D339" s="75"/>
    </row>
    <row r="340" spans="2:4" ht="13.5" customHeight="1" x14ac:dyDescent="0.2">
      <c r="C340" s="75"/>
      <c r="D340" s="75"/>
    </row>
    <row r="343" spans="2:4" ht="13.5" customHeight="1" x14ac:dyDescent="0.2">
      <c r="B343" s="77"/>
      <c r="C343" s="78"/>
      <c r="D343" s="78"/>
    </row>
    <row r="346" spans="2:4" ht="13.5" customHeight="1" x14ac:dyDescent="0.2">
      <c r="C346" s="75"/>
      <c r="D346" s="75"/>
    </row>
    <row r="347" spans="2:4" ht="13.5" customHeight="1" x14ac:dyDescent="0.2">
      <c r="C347" s="75"/>
      <c r="D347" s="75"/>
    </row>
    <row r="348" spans="2:4" ht="13.5" customHeight="1" x14ac:dyDescent="0.2">
      <c r="C348" s="75"/>
      <c r="D348" s="75"/>
    </row>
    <row r="349" spans="2:4" ht="13.5" customHeight="1" x14ac:dyDescent="0.2">
      <c r="C349" s="75"/>
      <c r="D349" s="75"/>
    </row>
    <row r="350" spans="2:4" ht="13.5" customHeight="1" x14ac:dyDescent="0.2">
      <c r="C350" s="75"/>
      <c r="D350" s="75"/>
    </row>
    <row r="352" spans="2:4" ht="13.5" customHeight="1" x14ac:dyDescent="0.2">
      <c r="C352" s="75"/>
      <c r="D352" s="75"/>
    </row>
    <row r="353" spans="3:4" ht="13.5" customHeight="1" x14ac:dyDescent="0.2">
      <c r="C353" s="75"/>
      <c r="D353" s="75"/>
    </row>
    <row r="354" spans="3:4" ht="13.5" customHeight="1" x14ac:dyDescent="0.2">
      <c r="C354" s="75"/>
      <c r="D354" s="75"/>
    </row>
    <row r="356" spans="3:4" ht="13.5" customHeight="1" x14ac:dyDescent="0.2">
      <c r="C356" s="75"/>
      <c r="D356" s="75"/>
    </row>
    <row r="357" spans="3:4" ht="13.5" customHeight="1" x14ac:dyDescent="0.2">
      <c r="C357" s="75"/>
      <c r="D357" s="75"/>
    </row>
    <row r="358" spans="3:4" ht="13.5" customHeight="1" x14ac:dyDescent="0.2">
      <c r="C358" s="75"/>
      <c r="D358" s="75"/>
    </row>
    <row r="360" spans="3:4" ht="13.5" customHeight="1" x14ac:dyDescent="0.2">
      <c r="C360" s="75"/>
      <c r="D360" s="75"/>
    </row>
    <row r="361" spans="3:4" ht="13.5" customHeight="1" x14ac:dyDescent="0.2">
      <c r="C361" s="75"/>
      <c r="D361" s="75"/>
    </row>
    <row r="362" spans="3:4" ht="13.5" customHeight="1" x14ac:dyDescent="0.2">
      <c r="C362" s="75"/>
      <c r="D362" s="75"/>
    </row>
    <row r="365" spans="3:4" ht="13.5" customHeight="1" x14ac:dyDescent="0.2">
      <c r="C365" s="75"/>
      <c r="D365" s="75"/>
    </row>
    <row r="366" spans="3:4" ht="13.5" customHeight="1" x14ac:dyDescent="0.2">
      <c r="C366" s="75"/>
      <c r="D366" s="75"/>
    </row>
    <row r="367" spans="3:4" ht="13.5" customHeight="1" x14ac:dyDescent="0.2">
      <c r="C367" s="75"/>
      <c r="D367" s="75"/>
    </row>
    <row r="368" spans="3:4" ht="13.5" customHeight="1" x14ac:dyDescent="0.2">
      <c r="C368" s="75"/>
      <c r="D368" s="75"/>
    </row>
    <row r="369" spans="3:4" ht="13.5" customHeight="1" x14ac:dyDescent="0.2">
      <c r="C369" s="75"/>
      <c r="D369" s="75"/>
    </row>
    <row r="371" spans="3:4" ht="13.5" customHeight="1" x14ac:dyDescent="0.2">
      <c r="C371" s="75"/>
      <c r="D371" s="75"/>
    </row>
    <row r="372" spans="3:4" ht="13.5" customHeight="1" x14ac:dyDescent="0.2">
      <c r="C372" s="75"/>
      <c r="D372" s="75"/>
    </row>
    <row r="373" spans="3:4" ht="13.5" customHeight="1" x14ac:dyDescent="0.2">
      <c r="C373" s="75"/>
      <c r="D373" s="75"/>
    </row>
    <row r="375" spans="3:4" ht="13.5" customHeight="1" x14ac:dyDescent="0.2">
      <c r="C375" s="75"/>
      <c r="D375" s="75"/>
    </row>
    <row r="376" spans="3:4" ht="13.5" customHeight="1" x14ac:dyDescent="0.2">
      <c r="C376" s="75"/>
      <c r="D376" s="75"/>
    </row>
    <row r="377" spans="3:4" ht="13.5" customHeight="1" x14ac:dyDescent="0.2">
      <c r="C377" s="75"/>
      <c r="D377" s="75"/>
    </row>
    <row r="379" spans="3:4" ht="13.5" customHeight="1" x14ac:dyDescent="0.2">
      <c r="C379" s="75"/>
      <c r="D379" s="75"/>
    </row>
    <row r="380" spans="3:4" ht="13.5" customHeight="1" x14ac:dyDescent="0.2">
      <c r="C380" s="75"/>
      <c r="D380" s="75"/>
    </row>
    <row r="381" spans="3:4" ht="13.5" customHeight="1" x14ac:dyDescent="0.2">
      <c r="C381" s="75"/>
      <c r="D381" s="75"/>
    </row>
    <row r="384" spans="3:4" ht="13.5" customHeight="1" x14ac:dyDescent="0.2">
      <c r="C384" s="75"/>
      <c r="D384" s="75"/>
    </row>
    <row r="385" spans="3:4" ht="13.5" customHeight="1" x14ac:dyDescent="0.2">
      <c r="C385" s="75"/>
      <c r="D385" s="75"/>
    </row>
    <row r="386" spans="3:4" ht="13.5" customHeight="1" x14ac:dyDescent="0.2">
      <c r="C386" s="75"/>
      <c r="D386" s="75"/>
    </row>
    <row r="388" spans="3:4" ht="13.5" customHeight="1" x14ac:dyDescent="0.2">
      <c r="C388" s="75"/>
      <c r="D388" s="75"/>
    </row>
    <row r="389" spans="3:4" ht="13.5" customHeight="1" x14ac:dyDescent="0.2">
      <c r="C389" s="75"/>
      <c r="D389" s="75"/>
    </row>
    <row r="390" spans="3:4" ht="13.5" customHeight="1" x14ac:dyDescent="0.2">
      <c r="C390" s="75"/>
      <c r="D390" s="75"/>
    </row>
    <row r="392" spans="3:4" ht="13.5" customHeight="1" x14ac:dyDescent="0.2">
      <c r="C392" s="75"/>
      <c r="D392" s="75"/>
    </row>
    <row r="393" spans="3:4" ht="13.5" customHeight="1" x14ac:dyDescent="0.2">
      <c r="C393" s="75"/>
      <c r="D393" s="75"/>
    </row>
    <row r="394" spans="3:4" ht="13.5" customHeight="1" x14ac:dyDescent="0.2">
      <c r="C394" s="75"/>
      <c r="D394" s="75"/>
    </row>
    <row r="396" spans="3:4" ht="13.5" customHeight="1" x14ac:dyDescent="0.2">
      <c r="C396" s="75"/>
      <c r="D396" s="75"/>
    </row>
    <row r="397" spans="3:4" ht="13.5" customHeight="1" x14ac:dyDescent="0.2">
      <c r="C397" s="75"/>
      <c r="D397" s="75"/>
    </row>
    <row r="398" spans="3:4" ht="13.5" customHeight="1" x14ac:dyDescent="0.2">
      <c r="C398" s="75"/>
      <c r="D398" s="75"/>
    </row>
    <row r="401" spans="1:6" ht="13.5" customHeight="1" x14ac:dyDescent="0.2">
      <c r="C401" s="75"/>
      <c r="D401" s="75"/>
    </row>
    <row r="402" spans="1:6" ht="13.5" customHeight="1" x14ac:dyDescent="0.2">
      <c r="C402" s="75"/>
      <c r="D402" s="75"/>
    </row>
    <row r="403" spans="1:6" ht="13.5" customHeight="1" x14ac:dyDescent="0.2">
      <c r="C403" s="75"/>
      <c r="D403" s="75"/>
    </row>
    <row r="405" spans="1:6" ht="13.5" customHeight="1" x14ac:dyDescent="0.2">
      <c r="C405" s="75"/>
      <c r="D405" s="75"/>
    </row>
    <row r="406" spans="1:6" ht="13.5" customHeight="1" x14ac:dyDescent="0.2">
      <c r="C406" s="75"/>
      <c r="D406" s="75"/>
    </row>
    <row r="407" spans="1:6" ht="13.5" customHeight="1" x14ac:dyDescent="0.2">
      <c r="C407" s="75"/>
      <c r="D407" s="75"/>
    </row>
    <row r="409" spans="1:6" ht="13.5" customHeight="1" x14ac:dyDescent="0.2">
      <c r="C409" s="75"/>
      <c r="D409" s="75"/>
    </row>
    <row r="410" spans="1:6" ht="13.5" customHeight="1" x14ac:dyDescent="0.2">
      <c r="C410" s="75"/>
      <c r="D410" s="75"/>
    </row>
    <row r="411" spans="1:6" ht="13.5" customHeight="1" x14ac:dyDescent="0.2">
      <c r="C411" s="75"/>
      <c r="D411" s="75"/>
    </row>
    <row r="413" spans="1:6" ht="13.5" customHeight="1" x14ac:dyDescent="0.2">
      <c r="C413" s="75"/>
      <c r="D413" s="75"/>
    </row>
    <row r="414" spans="1:6" ht="13.5" customHeight="1" x14ac:dyDescent="0.2">
      <c r="C414" s="75"/>
      <c r="D414" s="75"/>
    </row>
    <row r="415" spans="1:6" s="81" customFormat="1" ht="13.5" customHeight="1" x14ac:dyDescent="0.25">
      <c r="A415" s="79"/>
      <c r="B415" s="2"/>
      <c r="C415" s="75"/>
      <c r="D415" s="75"/>
      <c r="E415" s="80"/>
      <c r="F415" s="80"/>
    </row>
    <row r="416" spans="1:6" s="69" customFormat="1" ht="13.5" customHeight="1" x14ac:dyDescent="0.2">
      <c r="A416" s="76"/>
      <c r="B416" s="2"/>
      <c r="C416" s="3"/>
      <c r="D416" s="3"/>
      <c r="E416" s="68"/>
      <c r="F416" s="68"/>
    </row>
    <row r="417" spans="1:6" ht="13.5" customHeight="1" x14ac:dyDescent="0.2">
      <c r="C417" s="75"/>
      <c r="D417" s="75"/>
    </row>
    <row r="418" spans="1:6" ht="13.5" customHeight="1" x14ac:dyDescent="0.2">
      <c r="C418" s="82"/>
      <c r="D418" s="82"/>
    </row>
    <row r="419" spans="1:6" ht="13.5" customHeight="1" x14ac:dyDescent="0.2">
      <c r="C419" s="83"/>
      <c r="D419" s="83"/>
    </row>
    <row r="420" spans="1:6" ht="13.5" customHeight="1" x14ac:dyDescent="0.2">
      <c r="C420" s="83"/>
      <c r="D420" s="83"/>
    </row>
    <row r="421" spans="1:6" ht="13.5" customHeight="1" x14ac:dyDescent="0.2">
      <c r="C421" s="83"/>
      <c r="D421" s="83"/>
    </row>
    <row r="422" spans="1:6" s="85" customFormat="1" ht="13.5" customHeight="1" x14ac:dyDescent="0.15">
      <c r="A422" s="1"/>
      <c r="B422" s="2"/>
      <c r="C422" s="83"/>
      <c r="D422" s="83"/>
      <c r="E422" s="84"/>
      <c r="F422" s="84"/>
    </row>
    <row r="423" spans="1:6" ht="13.5" customHeight="1" x14ac:dyDescent="0.2">
      <c r="C423" s="75"/>
      <c r="D423" s="75"/>
    </row>
    <row r="424" spans="1:6" s="69" customFormat="1" ht="13.5" customHeight="1" x14ac:dyDescent="0.2">
      <c r="A424" s="76"/>
      <c r="B424" s="2"/>
      <c r="C424" s="75"/>
      <c r="D424" s="75"/>
      <c r="E424" s="68"/>
      <c r="F424" s="68"/>
    </row>
    <row r="425" spans="1:6" ht="13.5" customHeight="1" x14ac:dyDescent="0.2">
      <c r="C425" s="75"/>
      <c r="D425" s="75"/>
    </row>
    <row r="426" spans="1:6" ht="13.5" customHeight="1" x14ac:dyDescent="0.2">
      <c r="C426" s="75"/>
      <c r="D426" s="75"/>
    </row>
    <row r="427" spans="1:6" ht="13.5" customHeight="1" x14ac:dyDescent="0.2">
      <c r="C427" s="75"/>
      <c r="D427" s="75"/>
    </row>
    <row r="429" spans="1:6" s="69" customFormat="1" ht="13.5" customHeight="1" x14ac:dyDescent="0.2">
      <c r="A429" s="76"/>
      <c r="B429" s="2"/>
      <c r="C429" s="3"/>
      <c r="D429" s="3"/>
      <c r="E429" s="68"/>
      <c r="F429" s="68"/>
    </row>
    <row r="430" spans="1:6" ht="13.5" customHeight="1" x14ac:dyDescent="0.2">
      <c r="C430" s="75"/>
      <c r="D430" s="75"/>
    </row>
    <row r="432" spans="1:6" ht="13.5" customHeight="1" x14ac:dyDescent="0.2">
      <c r="C432" s="85"/>
      <c r="D432" s="85"/>
    </row>
    <row r="433" spans="2:4" ht="13.5" customHeight="1" x14ac:dyDescent="0.2">
      <c r="C433" s="85"/>
      <c r="D433" s="85"/>
    </row>
    <row r="434" spans="2:4" ht="13.5" customHeight="1" x14ac:dyDescent="0.2">
      <c r="B434" s="86"/>
      <c r="C434" s="87"/>
      <c r="D434" s="87"/>
    </row>
    <row r="435" spans="2:4" ht="13.5" customHeight="1" x14ac:dyDescent="0.2">
      <c r="B435" s="77"/>
      <c r="C435" s="69"/>
      <c r="D435" s="69"/>
    </row>
    <row r="437" spans="2:4" ht="13.5" customHeight="1" x14ac:dyDescent="0.2">
      <c r="C437" s="75"/>
      <c r="D437" s="75"/>
    </row>
    <row r="438" spans="2:4" ht="13.5" customHeight="1" x14ac:dyDescent="0.2">
      <c r="C438" s="75"/>
      <c r="D438" s="75"/>
    </row>
    <row r="439" spans="2:4" ht="13.5" customHeight="1" x14ac:dyDescent="0.2">
      <c r="C439" s="75"/>
      <c r="D439" s="75"/>
    </row>
    <row r="440" spans="2:4" ht="13.5" customHeight="1" x14ac:dyDescent="0.2">
      <c r="C440" s="75"/>
      <c r="D440" s="75"/>
    </row>
    <row r="441" spans="2:4" ht="13.5" customHeight="1" x14ac:dyDescent="0.2">
      <c r="C441" s="75"/>
      <c r="D441" s="75"/>
    </row>
    <row r="442" spans="2:4" ht="13.5" customHeight="1" x14ac:dyDescent="0.2">
      <c r="C442" s="75"/>
      <c r="D442" s="75"/>
    </row>
    <row r="443" spans="2:4" ht="13.5" customHeight="1" x14ac:dyDescent="0.2">
      <c r="B443" s="77"/>
      <c r="C443" s="69"/>
      <c r="D443" s="69"/>
    </row>
    <row r="445" spans="2:4" ht="13.5" customHeight="1" x14ac:dyDescent="0.2">
      <c r="C445" s="75"/>
      <c r="D445" s="75"/>
    </row>
    <row r="446" spans="2:4" ht="13.5" customHeight="1" x14ac:dyDescent="0.2">
      <c r="C446" s="75"/>
      <c r="D446" s="75"/>
    </row>
    <row r="447" spans="2:4" ht="13.5" customHeight="1" x14ac:dyDescent="0.2">
      <c r="C447" s="75"/>
      <c r="D447" s="75"/>
    </row>
    <row r="448" spans="2:4" ht="13.5" customHeight="1" x14ac:dyDescent="0.2">
      <c r="B448" s="77"/>
      <c r="C448" s="69"/>
      <c r="D448" s="69"/>
    </row>
    <row r="450" spans="3:4" ht="13.5" customHeight="1" x14ac:dyDescent="0.2">
      <c r="C450" s="75"/>
      <c r="D450" s="75"/>
    </row>
    <row r="451" spans="3:4" ht="13.5" customHeight="1" x14ac:dyDescent="0.2">
      <c r="C451" s="75"/>
      <c r="D451" s="75"/>
    </row>
    <row r="452" spans="3:4" ht="13.5" customHeight="1" x14ac:dyDescent="0.2">
      <c r="C452" s="75"/>
      <c r="D452" s="75"/>
    </row>
    <row r="453" spans="3:4" ht="13.5" customHeight="1" x14ac:dyDescent="0.2">
      <c r="C453" s="75"/>
      <c r="D453" s="75"/>
    </row>
    <row r="455" spans="3:4" ht="13.5" customHeight="1" x14ac:dyDescent="0.2">
      <c r="C455" s="75"/>
      <c r="D455" s="75"/>
    </row>
    <row r="456" spans="3:4" ht="13.5" customHeight="1" x14ac:dyDescent="0.2">
      <c r="C456" s="75"/>
      <c r="D456" s="75"/>
    </row>
    <row r="457" spans="3:4" ht="13.5" customHeight="1" x14ac:dyDescent="0.2">
      <c r="C457" s="75"/>
      <c r="D457" s="75"/>
    </row>
    <row r="458" spans="3:4" ht="13.5" customHeight="1" x14ac:dyDescent="0.2">
      <c r="C458" s="75"/>
      <c r="D458" s="75"/>
    </row>
    <row r="459" spans="3:4" ht="13.5" customHeight="1" x14ac:dyDescent="0.2">
      <c r="C459" s="75"/>
      <c r="D459" s="75"/>
    </row>
    <row r="460" spans="3:4" ht="13.5" customHeight="1" x14ac:dyDescent="0.2">
      <c r="C460" s="75"/>
      <c r="D460" s="75"/>
    </row>
    <row r="462" spans="3:4" ht="13.5" customHeight="1" x14ac:dyDescent="0.2">
      <c r="C462" s="75"/>
      <c r="D462" s="75"/>
    </row>
    <row r="463" spans="3:4" ht="13.5" customHeight="1" x14ac:dyDescent="0.2">
      <c r="C463" s="75"/>
      <c r="D463" s="75"/>
    </row>
    <row r="464" spans="3:4" ht="13.5" customHeight="1" x14ac:dyDescent="0.2">
      <c r="C464" s="75"/>
      <c r="D464" s="75"/>
    </row>
    <row r="465" spans="3:4" ht="13.5" customHeight="1" x14ac:dyDescent="0.2">
      <c r="C465" s="75"/>
      <c r="D465" s="75"/>
    </row>
    <row r="466" spans="3:4" ht="13.5" customHeight="1" x14ac:dyDescent="0.2">
      <c r="C466" s="75"/>
      <c r="D466" s="75"/>
    </row>
    <row r="468" spans="3:4" ht="13.5" customHeight="1" x14ac:dyDescent="0.2">
      <c r="C468" s="75"/>
      <c r="D468" s="75"/>
    </row>
    <row r="469" spans="3:4" ht="13.5" customHeight="1" x14ac:dyDescent="0.2">
      <c r="C469" s="75"/>
      <c r="D469" s="75"/>
    </row>
    <row r="470" spans="3:4" ht="13.5" customHeight="1" x14ac:dyDescent="0.2">
      <c r="C470" s="75"/>
      <c r="D470" s="75"/>
    </row>
    <row r="472" spans="3:4" ht="13.5" customHeight="1" x14ac:dyDescent="0.2">
      <c r="C472" s="75"/>
      <c r="D472" s="75"/>
    </row>
    <row r="474" spans="3:4" ht="13.5" customHeight="1" x14ac:dyDescent="0.2">
      <c r="C474" s="75"/>
      <c r="D474" s="75"/>
    </row>
    <row r="476" spans="3:4" ht="13.5" customHeight="1" x14ac:dyDescent="0.2">
      <c r="C476" s="75"/>
      <c r="D476" s="75"/>
    </row>
    <row r="478" spans="3:4" ht="13.5" customHeight="1" x14ac:dyDescent="0.2">
      <c r="C478" s="75"/>
      <c r="D478" s="75"/>
    </row>
    <row r="479" spans="3:4" ht="13.5" customHeight="1" x14ac:dyDescent="0.2">
      <c r="C479" s="75"/>
      <c r="D479" s="75"/>
    </row>
    <row r="481" spans="1:6" s="69" customFormat="1" ht="13.5" customHeight="1" x14ac:dyDescent="0.2">
      <c r="A481" s="76"/>
      <c r="B481" s="2"/>
      <c r="C481" s="75"/>
      <c r="D481" s="75"/>
      <c r="E481" s="68"/>
      <c r="F481" s="68"/>
    </row>
    <row r="483" spans="1:6" ht="13.5" customHeight="1" x14ac:dyDescent="0.2">
      <c r="C483" s="75"/>
      <c r="D483" s="75"/>
    </row>
    <row r="485" spans="1:6" ht="13.5" customHeight="1" x14ac:dyDescent="0.2">
      <c r="C485" s="75"/>
      <c r="D485" s="75"/>
    </row>
    <row r="486" spans="1:6" ht="13.5" customHeight="1" x14ac:dyDescent="0.2">
      <c r="C486" s="75"/>
      <c r="D486" s="75"/>
    </row>
    <row r="488" spans="1:6" ht="13.5" customHeight="1" x14ac:dyDescent="0.2">
      <c r="C488" s="75"/>
      <c r="D488" s="75"/>
    </row>
    <row r="489" spans="1:6" s="69" customFormat="1" ht="13.5" customHeight="1" x14ac:dyDescent="0.2">
      <c r="A489" s="76"/>
      <c r="B489" s="2"/>
      <c r="C489" s="75"/>
      <c r="D489" s="75"/>
      <c r="E489" s="68"/>
      <c r="F489" s="68"/>
    </row>
    <row r="490" spans="1:6" ht="13.5" customHeight="1" x14ac:dyDescent="0.2">
      <c r="C490" s="75"/>
      <c r="D490" s="75"/>
    </row>
    <row r="491" spans="1:6" ht="13.5" customHeight="1" x14ac:dyDescent="0.2">
      <c r="C491" s="75"/>
      <c r="D491" s="75"/>
    </row>
    <row r="492" spans="1:6" ht="13.5" customHeight="1" x14ac:dyDescent="0.2">
      <c r="C492" s="75"/>
      <c r="D492" s="75"/>
    </row>
    <row r="493" spans="1:6" ht="13.5" customHeight="1" x14ac:dyDescent="0.2">
      <c r="C493" s="75"/>
      <c r="D493" s="75"/>
    </row>
    <row r="494" spans="1:6" ht="13.5" customHeight="1" x14ac:dyDescent="0.2">
      <c r="C494" s="75"/>
      <c r="D494" s="75"/>
    </row>
    <row r="495" spans="1:6" s="69" customFormat="1" ht="13.5" customHeight="1" x14ac:dyDescent="0.2">
      <c r="A495" s="76"/>
      <c r="B495" s="2"/>
      <c r="C495" s="75"/>
      <c r="D495" s="75"/>
      <c r="E495" s="68"/>
      <c r="F495" s="68"/>
    </row>
    <row r="496" spans="1:6" s="69" customFormat="1" ht="13.5" customHeight="1" x14ac:dyDescent="0.2">
      <c r="A496" s="76"/>
      <c r="B496" s="2"/>
      <c r="C496" s="3"/>
      <c r="D496" s="3"/>
      <c r="E496" s="68"/>
      <c r="F496" s="68"/>
    </row>
    <row r="497" spans="1:6" s="69" customFormat="1" ht="13.5" customHeight="1" x14ac:dyDescent="0.2">
      <c r="A497" s="76"/>
      <c r="B497" s="2"/>
      <c r="C497" s="75"/>
      <c r="D497" s="75"/>
      <c r="E497" s="68"/>
      <c r="F497" s="68"/>
    </row>
    <row r="498" spans="1:6" ht="13.5" customHeight="1" x14ac:dyDescent="0.2">
      <c r="C498" s="75"/>
      <c r="D498" s="75"/>
    </row>
    <row r="499" spans="1:6" ht="13.5" customHeight="1" x14ac:dyDescent="0.2">
      <c r="C499" s="75"/>
      <c r="D499" s="75"/>
    </row>
    <row r="500" spans="1:6" s="69" customFormat="1" ht="13.5" customHeight="1" x14ac:dyDescent="0.2">
      <c r="A500" s="76"/>
      <c r="B500" s="77"/>
      <c r="E500" s="68"/>
      <c r="F500" s="68"/>
    </row>
    <row r="501" spans="1:6" s="69" customFormat="1" ht="13.5" customHeight="1" x14ac:dyDescent="0.2">
      <c r="A501" s="76"/>
      <c r="B501" s="2"/>
      <c r="C501" s="3"/>
      <c r="D501" s="3"/>
      <c r="E501" s="68"/>
      <c r="F501" s="68"/>
    </row>
    <row r="502" spans="1:6" ht="13.5" customHeight="1" x14ac:dyDescent="0.2">
      <c r="C502" s="75"/>
      <c r="D502" s="75"/>
    </row>
    <row r="504" spans="1:6" ht="13.5" customHeight="1" x14ac:dyDescent="0.2">
      <c r="C504" s="75"/>
      <c r="D504" s="75"/>
    </row>
    <row r="507" spans="1:6" s="85" customFormat="1" ht="13.5" customHeight="1" x14ac:dyDescent="0.15">
      <c r="A507" s="1"/>
      <c r="B507" s="2"/>
      <c r="C507" s="75"/>
      <c r="D507" s="75"/>
      <c r="E507" s="84"/>
      <c r="F507" s="84"/>
    </row>
    <row r="508" spans="1:6" s="69" customFormat="1" ht="13.5" customHeight="1" x14ac:dyDescent="0.2">
      <c r="A508" s="76"/>
      <c r="B508" s="77"/>
      <c r="E508" s="68"/>
      <c r="F508" s="68"/>
    </row>
    <row r="509" spans="1:6" s="69" customFormat="1" ht="13.5" customHeight="1" x14ac:dyDescent="0.2">
      <c r="A509" s="76"/>
      <c r="B509" s="2"/>
      <c r="C509" s="3"/>
      <c r="D509" s="3"/>
      <c r="E509" s="68"/>
      <c r="F509" s="68"/>
    </row>
    <row r="510" spans="1:6" s="69" customFormat="1" ht="13.5" customHeight="1" x14ac:dyDescent="0.2">
      <c r="A510" s="76"/>
      <c r="B510" s="2"/>
      <c r="C510" s="75"/>
      <c r="D510" s="75"/>
      <c r="E510" s="68"/>
      <c r="F510" s="68"/>
    </row>
    <row r="511" spans="1:6" s="69" customFormat="1" ht="13.5" customHeight="1" x14ac:dyDescent="0.2">
      <c r="A511" s="76"/>
      <c r="B511" s="2"/>
      <c r="C511" s="3"/>
      <c r="D511" s="3"/>
      <c r="E511" s="68"/>
      <c r="F511" s="68"/>
    </row>
    <row r="512" spans="1:6" s="81" customFormat="1" ht="13.5" customHeight="1" x14ac:dyDescent="0.25">
      <c r="A512" s="79"/>
      <c r="B512" s="2"/>
      <c r="C512" s="75"/>
      <c r="D512" s="75"/>
      <c r="E512" s="80"/>
      <c r="F512" s="80"/>
    </row>
    <row r="513" spans="1:6" s="72" customFormat="1" ht="13.5" customHeight="1" x14ac:dyDescent="0.2">
      <c r="A513" s="88"/>
      <c r="B513" s="2"/>
      <c r="C513" s="75"/>
      <c r="D513" s="75"/>
    </row>
    <row r="514" spans="1:6" s="72" customFormat="1" ht="13.5" customHeight="1" x14ac:dyDescent="0.2">
      <c r="A514" s="88"/>
      <c r="B514" s="77"/>
      <c r="C514" s="69"/>
      <c r="D514" s="69"/>
    </row>
    <row r="515" spans="1:6" s="72" customFormat="1" ht="13.5" customHeight="1" x14ac:dyDescent="0.2">
      <c r="A515" s="89"/>
      <c r="B515" s="77"/>
      <c r="C515" s="69"/>
      <c r="D515" s="69"/>
    </row>
    <row r="516" spans="1:6" ht="13.5" customHeight="1" x14ac:dyDescent="0.2">
      <c r="A516" s="89"/>
      <c r="B516" s="77"/>
      <c r="C516" s="69"/>
      <c r="D516" s="69"/>
    </row>
    <row r="517" spans="1:6" ht="13.5" customHeight="1" x14ac:dyDescent="0.2">
      <c r="A517" s="89"/>
    </row>
    <row r="518" spans="1:6" ht="13.5" customHeight="1" x14ac:dyDescent="0.2">
      <c r="A518" s="89"/>
      <c r="C518" s="75"/>
      <c r="D518" s="75"/>
    </row>
    <row r="519" spans="1:6" ht="13.5" customHeight="1" x14ac:dyDescent="0.2">
      <c r="A519" s="89"/>
      <c r="B519" s="77"/>
      <c r="C519" s="69"/>
      <c r="D519" s="69"/>
    </row>
    <row r="520" spans="1:6" s="69" customFormat="1" ht="13.5" customHeight="1" x14ac:dyDescent="0.2">
      <c r="A520" s="76"/>
      <c r="B520" s="77"/>
      <c r="E520" s="68"/>
      <c r="F520" s="68"/>
    </row>
    <row r="522" spans="1:6" ht="13.5" customHeight="1" x14ac:dyDescent="0.2">
      <c r="C522" s="75"/>
      <c r="D522" s="75"/>
    </row>
    <row r="523" spans="1:6" ht="13.5" customHeight="1" x14ac:dyDescent="0.2">
      <c r="C523" s="75"/>
      <c r="D523" s="75"/>
    </row>
    <row r="524" spans="1:6" ht="13.5" customHeight="1" x14ac:dyDescent="0.2">
      <c r="C524" s="75"/>
      <c r="D524" s="75"/>
    </row>
    <row r="525" spans="1:6" ht="13.5" customHeight="1" x14ac:dyDescent="0.2">
      <c r="C525" s="75"/>
      <c r="D525" s="75"/>
    </row>
    <row r="526" spans="1:6" s="85" customFormat="1" ht="13.5" customHeight="1" x14ac:dyDescent="0.15">
      <c r="A526" s="1"/>
      <c r="B526" s="2"/>
      <c r="C526" s="75"/>
      <c r="D526" s="75"/>
      <c r="E526" s="84"/>
      <c r="F526" s="84"/>
    </row>
    <row r="527" spans="1:6" ht="13.5" customHeight="1" x14ac:dyDescent="0.2">
      <c r="B527" s="77"/>
      <c r="C527" s="69"/>
      <c r="D527" s="69"/>
    </row>
    <row r="528" spans="1:6" ht="13.5" customHeight="1" x14ac:dyDescent="0.2">
      <c r="B528" s="77"/>
      <c r="C528" s="69"/>
      <c r="D528" s="69"/>
    </row>
    <row r="529" spans="1:6" ht="13.5" customHeight="1" x14ac:dyDescent="0.2">
      <c r="B529" s="77"/>
      <c r="C529" s="69"/>
      <c r="D529" s="69"/>
    </row>
    <row r="530" spans="1:6" ht="13.5" customHeight="1" x14ac:dyDescent="0.2">
      <c r="B530" s="77"/>
      <c r="C530" s="69"/>
      <c r="D530" s="69"/>
    </row>
    <row r="531" spans="1:6" ht="13.5" customHeight="1" x14ac:dyDescent="0.2">
      <c r="B531" s="86"/>
      <c r="C531" s="87"/>
      <c r="D531" s="87"/>
    </row>
    <row r="532" spans="1:6" s="69" customFormat="1" ht="13.5" customHeight="1" x14ac:dyDescent="0.2">
      <c r="A532" s="76"/>
      <c r="B532" s="77"/>
      <c r="E532" s="68"/>
      <c r="F532" s="68"/>
    </row>
    <row r="533" spans="1:6" ht="13.5" customHeight="1" x14ac:dyDescent="0.2">
      <c r="B533" s="77"/>
      <c r="C533" s="69"/>
      <c r="D533" s="69"/>
    </row>
    <row r="534" spans="1:6" ht="13.5" customHeight="1" x14ac:dyDescent="0.2">
      <c r="C534" s="72"/>
      <c r="D534" s="72"/>
    </row>
    <row r="535" spans="1:6" ht="13.5" customHeight="1" x14ac:dyDescent="0.2">
      <c r="C535" s="72"/>
      <c r="D535" s="72"/>
    </row>
    <row r="536" spans="1:6" ht="13.5" customHeight="1" x14ac:dyDescent="0.2">
      <c r="C536" s="72"/>
      <c r="D536" s="72"/>
    </row>
    <row r="537" spans="1:6" ht="13.5" customHeight="1" x14ac:dyDescent="0.2">
      <c r="C537" s="72"/>
      <c r="D537" s="72"/>
    </row>
    <row r="538" spans="1:6" ht="13.5" customHeight="1" x14ac:dyDescent="0.2">
      <c r="C538" s="72"/>
      <c r="D538" s="72"/>
    </row>
    <row r="539" spans="1:6" ht="13.5" customHeight="1" x14ac:dyDescent="0.2">
      <c r="B539" s="77"/>
      <c r="C539" s="69"/>
      <c r="D539" s="69"/>
    </row>
    <row r="540" spans="1:6" ht="13.5" customHeight="1" x14ac:dyDescent="0.2">
      <c r="C540" s="75"/>
      <c r="D540" s="75"/>
    </row>
    <row r="541" spans="1:6" ht="13.5" customHeight="1" x14ac:dyDescent="0.2">
      <c r="C541" s="75"/>
      <c r="D541" s="75"/>
    </row>
    <row r="542" spans="1:6" ht="13.5" customHeight="1" x14ac:dyDescent="0.2">
      <c r="C542" s="75"/>
      <c r="D542" s="75"/>
    </row>
    <row r="543" spans="1:6" ht="13.5" customHeight="1" x14ac:dyDescent="0.2">
      <c r="C543" s="75"/>
      <c r="D543" s="75"/>
    </row>
    <row r="544" spans="1:6" ht="13.5" customHeight="1" x14ac:dyDescent="0.2">
      <c r="C544" s="75"/>
      <c r="D544" s="75"/>
    </row>
    <row r="545" spans="2:4" ht="13.5" customHeight="1" x14ac:dyDescent="0.2">
      <c r="C545" s="75"/>
      <c r="D545" s="75"/>
    </row>
    <row r="546" spans="2:4" ht="13.5" customHeight="1" x14ac:dyDescent="0.2">
      <c r="C546" s="75"/>
      <c r="D546" s="75"/>
    </row>
    <row r="547" spans="2:4" ht="13.5" customHeight="1" x14ac:dyDescent="0.2">
      <c r="C547" s="75"/>
      <c r="D547" s="75"/>
    </row>
    <row r="548" spans="2:4" ht="13.5" customHeight="1" x14ac:dyDescent="0.2">
      <c r="C548" s="75"/>
      <c r="D548" s="75"/>
    </row>
    <row r="549" spans="2:4" ht="13.5" customHeight="1" x14ac:dyDescent="0.2">
      <c r="C549" s="75"/>
      <c r="D549" s="75"/>
    </row>
    <row r="550" spans="2:4" ht="13.5" customHeight="1" x14ac:dyDescent="0.2">
      <c r="C550" s="75"/>
      <c r="D550" s="75"/>
    </row>
    <row r="551" spans="2:4" ht="13.5" customHeight="1" x14ac:dyDescent="0.2">
      <c r="B551" s="77"/>
      <c r="C551" s="69"/>
      <c r="D551" s="69"/>
    </row>
    <row r="556" spans="2:4" ht="13.5" customHeight="1" x14ac:dyDescent="0.2">
      <c r="C556" s="75"/>
      <c r="D556" s="75"/>
    </row>
    <row r="557" spans="2:4" ht="13.5" customHeight="1" x14ac:dyDescent="0.2">
      <c r="C557" s="75"/>
      <c r="D557" s="75"/>
    </row>
    <row r="558" spans="2:4" ht="13.5" customHeight="1" x14ac:dyDescent="0.2">
      <c r="C558" s="75"/>
      <c r="D558" s="75"/>
    </row>
    <row r="559" spans="2:4" ht="13.5" customHeight="1" x14ac:dyDescent="0.2">
      <c r="C559" s="75"/>
      <c r="D559" s="75"/>
    </row>
    <row r="560" spans="2:4" ht="13.5" customHeight="1" x14ac:dyDescent="0.2">
      <c r="C560" s="75"/>
      <c r="D560" s="75"/>
    </row>
    <row r="561" spans="3:4" ht="13.5" customHeight="1" x14ac:dyDescent="0.2">
      <c r="C561" s="75"/>
      <c r="D561" s="75"/>
    </row>
    <row r="562" spans="3:4" ht="13.5" customHeight="1" x14ac:dyDescent="0.2">
      <c r="C562" s="75"/>
      <c r="D562" s="75"/>
    </row>
    <row r="563" spans="3:4" ht="13.5" customHeight="1" x14ac:dyDescent="0.2">
      <c r="C563" s="75"/>
      <c r="D563" s="75"/>
    </row>
    <row r="565" spans="3:4" ht="13.5" customHeight="1" x14ac:dyDescent="0.2">
      <c r="C565" s="75"/>
      <c r="D565" s="75"/>
    </row>
    <row r="566" spans="3:4" ht="13.5" customHeight="1" x14ac:dyDescent="0.2">
      <c r="C566" s="75"/>
      <c r="D566" s="75"/>
    </row>
    <row r="567" spans="3:4" ht="13.5" customHeight="1" x14ac:dyDescent="0.2">
      <c r="C567" s="75"/>
      <c r="D567" s="75"/>
    </row>
    <row r="568" spans="3:4" ht="13.5" customHeight="1" x14ac:dyDescent="0.2">
      <c r="C568" s="75"/>
      <c r="D568" s="75"/>
    </row>
    <row r="569" spans="3:4" ht="13.5" customHeight="1" x14ac:dyDescent="0.2">
      <c r="C569" s="75"/>
      <c r="D569" s="75"/>
    </row>
    <row r="570" spans="3:4" ht="13.5" customHeight="1" x14ac:dyDescent="0.2">
      <c r="C570" s="75"/>
      <c r="D570" s="75"/>
    </row>
    <row r="571" spans="3:4" ht="13.5" customHeight="1" x14ac:dyDescent="0.2">
      <c r="C571" s="75"/>
      <c r="D571" s="75"/>
    </row>
    <row r="572" spans="3:4" ht="13.5" customHeight="1" x14ac:dyDescent="0.2">
      <c r="C572" s="75"/>
      <c r="D572" s="75"/>
    </row>
    <row r="573" spans="3:4" ht="13.5" customHeight="1" x14ac:dyDescent="0.2">
      <c r="C573" s="75"/>
      <c r="D573" s="75"/>
    </row>
    <row r="574" spans="3:4" ht="13.5" customHeight="1" x14ac:dyDescent="0.2">
      <c r="C574" s="75"/>
      <c r="D574" s="75"/>
    </row>
    <row r="575" spans="3:4" ht="13.5" customHeight="1" x14ac:dyDescent="0.2">
      <c r="C575" s="75"/>
      <c r="D575" s="75"/>
    </row>
    <row r="576" spans="3:4" ht="13.5" customHeight="1" x14ac:dyDescent="0.2">
      <c r="C576" s="75"/>
      <c r="D576" s="75"/>
    </row>
    <row r="577" spans="3:4" ht="13.5" customHeight="1" x14ac:dyDescent="0.2">
      <c r="C577" s="75"/>
      <c r="D577" s="75"/>
    </row>
    <row r="578" spans="3:4" ht="13.5" customHeight="1" x14ac:dyDescent="0.2">
      <c r="C578" s="75"/>
      <c r="D578" s="75"/>
    </row>
    <row r="579" spans="3:4" ht="13.5" customHeight="1" x14ac:dyDescent="0.2">
      <c r="C579" s="75"/>
      <c r="D579" s="75"/>
    </row>
    <row r="580" spans="3:4" ht="13.5" customHeight="1" x14ac:dyDescent="0.2">
      <c r="C580" s="75"/>
      <c r="D580" s="75"/>
    </row>
    <row r="581" spans="3:4" ht="13.5" customHeight="1" x14ac:dyDescent="0.2">
      <c r="C581" s="75"/>
      <c r="D581" s="75"/>
    </row>
    <row r="582" spans="3:4" ht="13.5" customHeight="1" x14ac:dyDescent="0.2">
      <c r="C582" s="75"/>
      <c r="D582" s="75"/>
    </row>
    <row r="583" spans="3:4" ht="13.5" customHeight="1" x14ac:dyDescent="0.2">
      <c r="C583" s="75"/>
      <c r="D583" s="75"/>
    </row>
    <row r="584" spans="3:4" ht="13.5" customHeight="1" x14ac:dyDescent="0.2">
      <c r="C584" s="75"/>
      <c r="D584" s="75"/>
    </row>
    <row r="585" spans="3:4" ht="13.5" customHeight="1" x14ac:dyDescent="0.2">
      <c r="C585" s="75"/>
      <c r="D585" s="75"/>
    </row>
    <row r="586" spans="3:4" ht="13.5" customHeight="1" x14ac:dyDescent="0.2">
      <c r="C586" s="75"/>
      <c r="D586" s="75"/>
    </row>
    <row r="587" spans="3:4" ht="13.5" customHeight="1" x14ac:dyDescent="0.2">
      <c r="C587" s="75"/>
      <c r="D587" s="75"/>
    </row>
    <row r="588" spans="3:4" ht="13.5" customHeight="1" x14ac:dyDescent="0.2">
      <c r="C588" s="75"/>
      <c r="D588" s="75"/>
    </row>
    <row r="589" spans="3:4" ht="13.5" customHeight="1" x14ac:dyDescent="0.2">
      <c r="C589" s="75"/>
      <c r="D589" s="75"/>
    </row>
    <row r="590" spans="3:4" ht="13.5" customHeight="1" x14ac:dyDescent="0.2">
      <c r="C590" s="75"/>
      <c r="D590" s="75"/>
    </row>
    <row r="591" spans="3:4" ht="13.5" customHeight="1" x14ac:dyDescent="0.2">
      <c r="C591" s="75"/>
      <c r="D591" s="75"/>
    </row>
    <row r="592" spans="3:4" ht="13.5" customHeight="1" x14ac:dyDescent="0.2">
      <c r="C592" s="75"/>
      <c r="D592" s="75"/>
    </row>
    <row r="593" spans="3:4" ht="13.5" customHeight="1" x14ac:dyDescent="0.2">
      <c r="C593" s="75"/>
      <c r="D593" s="75"/>
    </row>
    <row r="594" spans="3:4" ht="13.5" customHeight="1" x14ac:dyDescent="0.2">
      <c r="C594" s="75"/>
      <c r="D594" s="75"/>
    </row>
    <row r="595" spans="3:4" ht="13.5" customHeight="1" x14ac:dyDescent="0.2">
      <c r="C595" s="75"/>
      <c r="D595" s="75"/>
    </row>
    <row r="596" spans="3:4" ht="13.5" customHeight="1" x14ac:dyDescent="0.2">
      <c r="C596" s="75"/>
      <c r="D596" s="75"/>
    </row>
    <row r="597" spans="3:4" ht="13.5" customHeight="1" x14ac:dyDescent="0.2">
      <c r="C597" s="75"/>
      <c r="D597" s="75"/>
    </row>
    <row r="598" spans="3:4" ht="13.5" customHeight="1" x14ac:dyDescent="0.2">
      <c r="C598" s="75"/>
      <c r="D598" s="75"/>
    </row>
    <row r="599" spans="3:4" ht="13.5" customHeight="1" x14ac:dyDescent="0.2">
      <c r="C599" s="75"/>
      <c r="D599" s="75"/>
    </row>
    <row r="600" spans="3:4" ht="13.5" customHeight="1" x14ac:dyDescent="0.2">
      <c r="C600" s="75"/>
      <c r="D600" s="75"/>
    </row>
    <row r="601" spans="3:4" ht="13.5" customHeight="1" x14ac:dyDescent="0.2">
      <c r="C601" s="75"/>
      <c r="D601" s="75"/>
    </row>
    <row r="602" spans="3:4" ht="13.5" customHeight="1" x14ac:dyDescent="0.2">
      <c r="C602" s="75"/>
      <c r="D602" s="75"/>
    </row>
    <row r="603" spans="3:4" ht="13.5" customHeight="1" x14ac:dyDescent="0.2">
      <c r="C603" s="75"/>
      <c r="D603" s="75"/>
    </row>
    <row r="604" spans="3:4" ht="13.5" customHeight="1" x14ac:dyDescent="0.2">
      <c r="C604" s="75"/>
      <c r="D604" s="75"/>
    </row>
    <row r="605" spans="3:4" ht="13.5" customHeight="1" x14ac:dyDescent="0.2">
      <c r="C605" s="75"/>
      <c r="D605" s="75"/>
    </row>
    <row r="606" spans="3:4" ht="13.5" customHeight="1" x14ac:dyDescent="0.2">
      <c r="C606" s="75"/>
      <c r="D606" s="75"/>
    </row>
    <row r="607" spans="3:4" ht="13.5" customHeight="1" x14ac:dyDescent="0.2">
      <c r="C607" s="75"/>
      <c r="D607" s="75"/>
    </row>
    <row r="608" spans="3:4" ht="13.5" customHeight="1" x14ac:dyDescent="0.2">
      <c r="C608" s="75"/>
      <c r="D608" s="75"/>
    </row>
    <row r="609" spans="3:4" ht="13.5" customHeight="1" x14ac:dyDescent="0.2">
      <c r="C609" s="75"/>
      <c r="D609" s="75"/>
    </row>
    <row r="610" spans="3:4" ht="13.5" customHeight="1" x14ac:dyDescent="0.2">
      <c r="C610" s="75"/>
      <c r="D610" s="75"/>
    </row>
    <row r="611" spans="3:4" ht="13.5" customHeight="1" x14ac:dyDescent="0.2">
      <c r="C611" s="75"/>
      <c r="D611" s="75"/>
    </row>
    <row r="612" spans="3:4" ht="13.5" customHeight="1" x14ac:dyDescent="0.2">
      <c r="C612" s="75"/>
      <c r="D612" s="75"/>
    </row>
    <row r="613" spans="3:4" ht="13.5" customHeight="1" x14ac:dyDescent="0.2">
      <c r="C613" s="75"/>
      <c r="D613" s="75"/>
    </row>
    <row r="614" spans="3:4" ht="13.5" customHeight="1" x14ac:dyDescent="0.2">
      <c r="C614" s="75"/>
      <c r="D614" s="75"/>
    </row>
    <row r="615" spans="3:4" ht="13.5" customHeight="1" x14ac:dyDescent="0.2">
      <c r="C615" s="75"/>
      <c r="D615" s="75"/>
    </row>
    <row r="616" spans="3:4" ht="13.5" customHeight="1" x14ac:dyDescent="0.2">
      <c r="C616" s="75"/>
      <c r="D616" s="75"/>
    </row>
    <row r="617" spans="3:4" ht="13.5" customHeight="1" x14ac:dyDescent="0.2">
      <c r="C617" s="75"/>
      <c r="D617" s="75"/>
    </row>
    <row r="618" spans="3:4" ht="13.5" customHeight="1" x14ac:dyDescent="0.2">
      <c r="C618" s="75"/>
      <c r="D618" s="75"/>
    </row>
    <row r="619" spans="3:4" ht="13.5" customHeight="1" x14ac:dyDescent="0.2">
      <c r="C619" s="75"/>
      <c r="D619" s="75"/>
    </row>
    <row r="620" spans="3:4" ht="13.5" customHeight="1" x14ac:dyDescent="0.2">
      <c r="C620" s="75"/>
      <c r="D620" s="75"/>
    </row>
    <row r="621" spans="3:4" ht="13.5" customHeight="1" x14ac:dyDescent="0.2">
      <c r="C621" s="75"/>
      <c r="D621" s="75"/>
    </row>
    <row r="622" spans="3:4" ht="13.5" customHeight="1" x14ac:dyDescent="0.2">
      <c r="C622" s="75"/>
      <c r="D622" s="75"/>
    </row>
    <row r="623" spans="3:4" ht="13.5" customHeight="1" x14ac:dyDescent="0.2">
      <c r="C623" s="75"/>
      <c r="D623" s="75"/>
    </row>
    <row r="624" spans="3:4" ht="13.5" customHeight="1" x14ac:dyDescent="0.2">
      <c r="C624" s="75"/>
      <c r="D624" s="75"/>
    </row>
    <row r="625" spans="3:4" ht="13.5" customHeight="1" x14ac:dyDescent="0.2">
      <c r="C625" s="75"/>
      <c r="D625" s="75"/>
    </row>
    <row r="626" spans="3:4" ht="13.5" customHeight="1" x14ac:dyDescent="0.2">
      <c r="C626" s="75"/>
      <c r="D626" s="75"/>
    </row>
    <row r="627" spans="3:4" ht="13.5" customHeight="1" x14ac:dyDescent="0.2">
      <c r="C627" s="75"/>
      <c r="D627" s="75"/>
    </row>
    <row r="628" spans="3:4" ht="13.5" customHeight="1" x14ac:dyDescent="0.2">
      <c r="C628" s="75"/>
      <c r="D628" s="75"/>
    </row>
    <row r="629" spans="3:4" ht="13.5" customHeight="1" x14ac:dyDescent="0.2">
      <c r="C629" s="75"/>
      <c r="D629" s="75"/>
    </row>
    <row r="630" spans="3:4" ht="13.5" customHeight="1" x14ac:dyDescent="0.2">
      <c r="C630" s="75"/>
      <c r="D630" s="75"/>
    </row>
    <row r="631" spans="3:4" ht="13.5" customHeight="1" x14ac:dyDescent="0.2">
      <c r="C631" s="75"/>
      <c r="D631" s="75"/>
    </row>
    <row r="632" spans="3:4" ht="13.5" customHeight="1" x14ac:dyDescent="0.2">
      <c r="C632" s="75"/>
      <c r="D632" s="75"/>
    </row>
    <row r="633" spans="3:4" ht="13.5" customHeight="1" x14ac:dyDescent="0.2">
      <c r="C633" s="75"/>
      <c r="D633" s="75"/>
    </row>
    <row r="634" spans="3:4" ht="13.5" customHeight="1" x14ac:dyDescent="0.2">
      <c r="C634" s="75"/>
      <c r="D634" s="75"/>
    </row>
    <row r="635" spans="3:4" ht="13.5" customHeight="1" x14ac:dyDescent="0.2">
      <c r="C635" s="75"/>
      <c r="D635" s="75"/>
    </row>
    <row r="636" spans="3:4" ht="13.5" customHeight="1" x14ac:dyDescent="0.2">
      <c r="C636" s="75"/>
      <c r="D636" s="75"/>
    </row>
    <row r="637" spans="3:4" ht="13.5" customHeight="1" x14ac:dyDescent="0.2">
      <c r="C637" s="75"/>
      <c r="D637" s="75"/>
    </row>
    <row r="638" spans="3:4" ht="13.5" customHeight="1" x14ac:dyDescent="0.2">
      <c r="C638" s="75"/>
      <c r="D638" s="75"/>
    </row>
    <row r="639" spans="3:4" ht="13.5" customHeight="1" x14ac:dyDescent="0.2">
      <c r="C639" s="75"/>
      <c r="D639" s="75"/>
    </row>
    <row r="640" spans="3:4" ht="13.5" customHeight="1" x14ac:dyDescent="0.2">
      <c r="C640" s="75"/>
      <c r="D640" s="75"/>
    </row>
    <row r="641" spans="3:4" ht="13.5" customHeight="1" x14ac:dyDescent="0.2">
      <c r="C641" s="75"/>
      <c r="D641" s="75"/>
    </row>
    <row r="644" spans="3:4" ht="13.5" customHeight="1" x14ac:dyDescent="0.2">
      <c r="C644" s="75"/>
      <c r="D644" s="75"/>
    </row>
    <row r="646" spans="3:4" ht="13.5" customHeight="1" x14ac:dyDescent="0.2">
      <c r="C646" s="75"/>
      <c r="D646" s="75"/>
    </row>
    <row r="647" spans="3:4" ht="13.5" customHeight="1" x14ac:dyDescent="0.2">
      <c r="C647" s="75"/>
      <c r="D647" s="75"/>
    </row>
    <row r="648" spans="3:4" ht="13.5" customHeight="1" x14ac:dyDescent="0.2">
      <c r="C648" s="75"/>
      <c r="D648" s="75"/>
    </row>
    <row r="649" spans="3:4" ht="13.5" customHeight="1" x14ac:dyDescent="0.2">
      <c r="C649" s="75"/>
      <c r="D649" s="75"/>
    </row>
    <row r="650" spans="3:4" ht="13.5" customHeight="1" x14ac:dyDescent="0.2">
      <c r="C650" s="75"/>
      <c r="D650" s="75"/>
    </row>
    <row r="651" spans="3:4" ht="13.5" customHeight="1" x14ac:dyDescent="0.2">
      <c r="C651" s="75"/>
      <c r="D651" s="75"/>
    </row>
    <row r="652" spans="3:4" ht="13.5" customHeight="1" x14ac:dyDescent="0.2">
      <c r="C652" s="75"/>
      <c r="D652" s="75"/>
    </row>
    <row r="653" spans="3:4" ht="13.5" customHeight="1" x14ac:dyDescent="0.2">
      <c r="C653" s="75"/>
      <c r="D653" s="75"/>
    </row>
    <row r="654" spans="3:4" ht="13.5" customHeight="1" x14ac:dyDescent="0.2">
      <c r="C654" s="75"/>
      <c r="D654" s="75"/>
    </row>
    <row r="655" spans="3:4" ht="13.5" customHeight="1" x14ac:dyDescent="0.2">
      <c r="C655" s="75"/>
      <c r="D655" s="75"/>
    </row>
    <row r="656" spans="3:4" ht="13.5" customHeight="1" x14ac:dyDescent="0.2">
      <c r="C656" s="75"/>
      <c r="D656" s="75"/>
    </row>
    <row r="657" spans="3:4" ht="13.5" customHeight="1" x14ac:dyDescent="0.2">
      <c r="C657" s="75"/>
      <c r="D657" s="75"/>
    </row>
    <row r="658" spans="3:4" ht="13.5" customHeight="1" x14ac:dyDescent="0.2">
      <c r="C658" s="75"/>
      <c r="D658" s="75"/>
    </row>
    <row r="659" spans="3:4" ht="13.5" customHeight="1" x14ac:dyDescent="0.2">
      <c r="C659" s="75"/>
      <c r="D659" s="75"/>
    </row>
    <row r="660" spans="3:4" ht="13.5" customHeight="1" x14ac:dyDescent="0.2">
      <c r="C660" s="75"/>
      <c r="D660" s="75"/>
    </row>
    <row r="661" spans="3:4" ht="13.5" customHeight="1" x14ac:dyDescent="0.2">
      <c r="C661" s="75"/>
      <c r="D661" s="75"/>
    </row>
    <row r="664" spans="3:4" ht="13.5" customHeight="1" x14ac:dyDescent="0.2">
      <c r="C664" s="75"/>
      <c r="D664" s="75"/>
    </row>
    <row r="666" spans="3:4" ht="13.5" customHeight="1" x14ac:dyDescent="0.2">
      <c r="C666" s="75"/>
      <c r="D666" s="75"/>
    </row>
    <row r="667" spans="3:4" ht="13.5" customHeight="1" x14ac:dyDescent="0.2">
      <c r="C667" s="75"/>
      <c r="D667" s="75"/>
    </row>
    <row r="668" spans="3:4" ht="13.5" customHeight="1" x14ac:dyDescent="0.2">
      <c r="C668" s="75"/>
      <c r="D668" s="75"/>
    </row>
    <row r="669" spans="3:4" ht="13.5" customHeight="1" x14ac:dyDescent="0.2">
      <c r="C669" s="75"/>
      <c r="D669" s="75"/>
    </row>
    <row r="670" spans="3:4" ht="13.5" customHeight="1" x14ac:dyDescent="0.2">
      <c r="C670" s="75"/>
      <c r="D670" s="75"/>
    </row>
    <row r="671" spans="3:4" ht="13.5" customHeight="1" x14ac:dyDescent="0.2">
      <c r="C671" s="75"/>
      <c r="D671" s="75"/>
    </row>
    <row r="672" spans="3:4" ht="13.5" customHeight="1" x14ac:dyDescent="0.2">
      <c r="C672" s="75"/>
      <c r="D672" s="75"/>
    </row>
    <row r="673" spans="3:4" ht="13.5" customHeight="1" x14ac:dyDescent="0.2">
      <c r="C673" s="75"/>
      <c r="D673" s="75"/>
    </row>
    <row r="674" spans="3:4" ht="13.5" customHeight="1" x14ac:dyDescent="0.2">
      <c r="C674" s="75"/>
      <c r="D674" s="75"/>
    </row>
    <row r="675" spans="3:4" ht="13.5" customHeight="1" x14ac:dyDescent="0.2">
      <c r="C675" s="75"/>
      <c r="D675" s="75"/>
    </row>
    <row r="676" spans="3:4" ht="13.5" customHeight="1" x14ac:dyDescent="0.2">
      <c r="C676" s="75"/>
      <c r="D676" s="75"/>
    </row>
    <row r="677" spans="3:4" ht="13.5" customHeight="1" x14ac:dyDescent="0.2">
      <c r="C677" s="75"/>
      <c r="D677" s="75"/>
    </row>
    <row r="678" spans="3:4" ht="13.5" customHeight="1" x14ac:dyDescent="0.2">
      <c r="C678" s="75"/>
      <c r="D678" s="75"/>
    </row>
    <row r="679" spans="3:4" ht="13.5" customHeight="1" x14ac:dyDescent="0.2">
      <c r="C679" s="75"/>
      <c r="D679" s="75"/>
    </row>
    <row r="680" spans="3:4" ht="13.5" customHeight="1" x14ac:dyDescent="0.2">
      <c r="C680" s="75"/>
      <c r="D680" s="75"/>
    </row>
    <row r="681" spans="3:4" ht="13.5" customHeight="1" x14ac:dyDescent="0.2">
      <c r="C681" s="75"/>
      <c r="D681" s="75"/>
    </row>
    <row r="682" spans="3:4" ht="13.5" customHeight="1" x14ac:dyDescent="0.2">
      <c r="C682" s="75"/>
      <c r="D682" s="75"/>
    </row>
    <row r="683" spans="3:4" ht="13.5" customHeight="1" x14ac:dyDescent="0.2">
      <c r="C683" s="75"/>
      <c r="D683" s="75"/>
    </row>
    <row r="684" spans="3:4" ht="13.5" customHeight="1" x14ac:dyDescent="0.2">
      <c r="C684" s="75"/>
      <c r="D684" s="75"/>
    </row>
    <row r="685" spans="3:4" ht="13.5" customHeight="1" x14ac:dyDescent="0.2">
      <c r="C685" s="75"/>
      <c r="D685" s="75"/>
    </row>
    <row r="686" spans="3:4" ht="13.5" customHeight="1" x14ac:dyDescent="0.2">
      <c r="C686" s="75"/>
      <c r="D686" s="75"/>
    </row>
    <row r="687" spans="3:4" ht="13.5" customHeight="1" x14ac:dyDescent="0.2">
      <c r="C687" s="75"/>
      <c r="D687" s="75"/>
    </row>
    <row r="690" spans="3:4" ht="13.5" customHeight="1" x14ac:dyDescent="0.2">
      <c r="C690" s="75"/>
      <c r="D690" s="75"/>
    </row>
    <row r="692" spans="3:4" ht="13.5" customHeight="1" x14ac:dyDescent="0.2">
      <c r="C692" s="75"/>
      <c r="D692" s="75"/>
    </row>
    <row r="693" spans="3:4" ht="13.5" customHeight="1" x14ac:dyDescent="0.2">
      <c r="C693" s="75"/>
      <c r="D693" s="75"/>
    </row>
    <row r="694" spans="3:4" ht="13.5" customHeight="1" x14ac:dyDescent="0.2">
      <c r="C694" s="75"/>
      <c r="D694" s="75"/>
    </row>
    <row r="695" spans="3:4" ht="13.5" customHeight="1" x14ac:dyDescent="0.2">
      <c r="C695" s="75"/>
      <c r="D695" s="75"/>
    </row>
    <row r="696" spans="3:4" ht="13.5" customHeight="1" x14ac:dyDescent="0.2">
      <c r="C696" s="75"/>
      <c r="D696" s="75"/>
    </row>
    <row r="697" spans="3:4" ht="13.5" customHeight="1" x14ac:dyDescent="0.2">
      <c r="C697" s="75"/>
      <c r="D697" s="75"/>
    </row>
    <row r="698" spans="3:4" ht="13.5" customHeight="1" x14ac:dyDescent="0.2">
      <c r="C698" s="75"/>
      <c r="D698" s="75"/>
    </row>
    <row r="699" spans="3:4" ht="13.5" customHeight="1" x14ac:dyDescent="0.2">
      <c r="C699" s="75"/>
      <c r="D699" s="75"/>
    </row>
    <row r="700" spans="3:4" ht="13.5" customHeight="1" x14ac:dyDescent="0.2">
      <c r="C700" s="75"/>
      <c r="D700" s="75"/>
    </row>
    <row r="701" spans="3:4" ht="13.5" customHeight="1" x14ac:dyDescent="0.2">
      <c r="C701" s="75"/>
      <c r="D701" s="75"/>
    </row>
    <row r="702" spans="3:4" ht="13.5" customHeight="1" x14ac:dyDescent="0.2">
      <c r="C702" s="75"/>
      <c r="D702" s="75"/>
    </row>
    <row r="703" spans="3:4" ht="13.5" customHeight="1" x14ac:dyDescent="0.2">
      <c r="C703" s="75"/>
      <c r="D703" s="75"/>
    </row>
    <row r="704" spans="3:4" ht="13.5" customHeight="1" x14ac:dyDescent="0.2">
      <c r="C704" s="75"/>
      <c r="D704" s="75"/>
    </row>
    <row r="705" spans="3:4" ht="13.5" customHeight="1" x14ac:dyDescent="0.2">
      <c r="C705" s="75"/>
      <c r="D705" s="75"/>
    </row>
    <row r="706" spans="3:4" ht="13.5" customHeight="1" x14ac:dyDescent="0.2">
      <c r="C706" s="75"/>
      <c r="D706" s="75"/>
    </row>
    <row r="707" spans="3:4" ht="13.5" customHeight="1" x14ac:dyDescent="0.2">
      <c r="C707" s="75"/>
      <c r="D707" s="75"/>
    </row>
    <row r="708" spans="3:4" ht="13.5" customHeight="1" x14ac:dyDescent="0.2">
      <c r="C708" s="75"/>
      <c r="D708" s="75"/>
    </row>
    <row r="709" spans="3:4" ht="13.5" customHeight="1" x14ac:dyDescent="0.2">
      <c r="C709" s="75"/>
      <c r="D709" s="75"/>
    </row>
    <row r="710" spans="3:4" ht="13.5" customHeight="1" x14ac:dyDescent="0.2">
      <c r="C710" s="75"/>
      <c r="D710" s="75"/>
    </row>
    <row r="711" spans="3:4" ht="13.5" customHeight="1" x14ac:dyDescent="0.2">
      <c r="C711" s="75"/>
      <c r="D711" s="75"/>
    </row>
    <row r="712" spans="3:4" ht="13.5" customHeight="1" x14ac:dyDescent="0.2">
      <c r="C712" s="75"/>
      <c r="D712" s="75"/>
    </row>
    <row r="713" spans="3:4" ht="13.5" customHeight="1" x14ac:dyDescent="0.2">
      <c r="C713" s="75"/>
      <c r="D713" s="75"/>
    </row>
    <row r="717" spans="3:4" ht="13.5" customHeight="1" x14ac:dyDescent="0.2">
      <c r="C717" s="75"/>
      <c r="D717" s="75"/>
    </row>
    <row r="718" spans="3:4" ht="13.5" customHeight="1" x14ac:dyDescent="0.2">
      <c r="C718" s="75"/>
      <c r="D718" s="75"/>
    </row>
    <row r="719" spans="3:4" ht="13.5" customHeight="1" x14ac:dyDescent="0.2">
      <c r="C719" s="75"/>
      <c r="D719" s="75"/>
    </row>
    <row r="720" spans="3:4" ht="13.5" customHeight="1" x14ac:dyDescent="0.2">
      <c r="C720" s="75"/>
      <c r="D720" s="75"/>
    </row>
    <row r="721" spans="3:4" ht="13.5" customHeight="1" x14ac:dyDescent="0.2">
      <c r="C721" s="75"/>
      <c r="D721" s="75"/>
    </row>
    <row r="722" spans="3:4" ht="13.5" customHeight="1" x14ac:dyDescent="0.2">
      <c r="C722" s="75"/>
      <c r="D722" s="75"/>
    </row>
    <row r="726" spans="3:4" ht="13.5" customHeight="1" x14ac:dyDescent="0.2">
      <c r="C726" s="75"/>
      <c r="D726" s="75"/>
    </row>
    <row r="727" spans="3:4" ht="13.5" customHeight="1" x14ac:dyDescent="0.2">
      <c r="C727" s="75"/>
      <c r="D727" s="75"/>
    </row>
    <row r="728" spans="3:4" ht="13.5" customHeight="1" x14ac:dyDescent="0.2">
      <c r="C728" s="75"/>
      <c r="D728" s="75"/>
    </row>
    <row r="729" spans="3:4" ht="13.5" customHeight="1" x14ac:dyDescent="0.2">
      <c r="C729" s="75"/>
      <c r="D729" s="75"/>
    </row>
    <row r="730" spans="3:4" ht="13.5" customHeight="1" x14ac:dyDescent="0.2">
      <c r="C730" s="75"/>
      <c r="D730" s="75"/>
    </row>
    <row r="731" spans="3:4" ht="13.5" customHeight="1" x14ac:dyDescent="0.2">
      <c r="C731" s="75"/>
      <c r="D731" s="75"/>
    </row>
    <row r="732" spans="3:4" ht="13.5" customHeight="1" x14ac:dyDescent="0.2">
      <c r="C732" s="75"/>
      <c r="D732" s="75"/>
    </row>
    <row r="733" spans="3:4" ht="13.5" customHeight="1" x14ac:dyDescent="0.2">
      <c r="C733" s="75"/>
      <c r="D733" s="75"/>
    </row>
    <row r="734" spans="3:4" ht="13.5" customHeight="1" x14ac:dyDescent="0.2">
      <c r="C734" s="75"/>
      <c r="D734" s="75"/>
    </row>
    <row r="735" spans="3:4" ht="13.5" customHeight="1" x14ac:dyDescent="0.2">
      <c r="C735" s="75"/>
      <c r="D735" s="75"/>
    </row>
    <row r="736" spans="3:4" ht="13.5" customHeight="1" x14ac:dyDescent="0.2">
      <c r="C736" s="75"/>
      <c r="D736" s="75"/>
    </row>
    <row r="737" spans="3:4" ht="13.5" customHeight="1" x14ac:dyDescent="0.2">
      <c r="C737" s="75"/>
      <c r="D737" s="75"/>
    </row>
    <row r="738" spans="3:4" ht="13.5" customHeight="1" x14ac:dyDescent="0.2">
      <c r="C738" s="75"/>
      <c r="D738" s="75"/>
    </row>
    <row r="739" spans="3:4" ht="13.5" customHeight="1" x14ac:dyDescent="0.2">
      <c r="C739" s="75"/>
      <c r="D739" s="75"/>
    </row>
    <row r="740" spans="3:4" ht="13.5" customHeight="1" x14ac:dyDescent="0.2">
      <c r="C740" s="75"/>
      <c r="D740" s="75"/>
    </row>
    <row r="741" spans="3:4" ht="13.5" customHeight="1" x14ac:dyDescent="0.2">
      <c r="C741" s="75"/>
      <c r="D741" s="75"/>
    </row>
    <row r="742" spans="3:4" ht="13.5" customHeight="1" x14ac:dyDescent="0.2">
      <c r="C742" s="75"/>
      <c r="D742" s="75"/>
    </row>
    <row r="743" spans="3:4" ht="13.5" customHeight="1" x14ac:dyDescent="0.2">
      <c r="C743" s="75"/>
      <c r="D743" s="75"/>
    </row>
    <row r="744" spans="3:4" ht="13.5" customHeight="1" x14ac:dyDescent="0.2">
      <c r="C744" s="75"/>
      <c r="D744" s="75"/>
    </row>
    <row r="745" spans="3:4" ht="13.5" customHeight="1" x14ac:dyDescent="0.2">
      <c r="C745" s="75"/>
      <c r="D745" s="75"/>
    </row>
    <row r="746" spans="3:4" ht="13.5" customHeight="1" x14ac:dyDescent="0.2">
      <c r="C746" s="75"/>
      <c r="D746" s="75"/>
    </row>
    <row r="747" spans="3:4" ht="13.5" customHeight="1" x14ac:dyDescent="0.2">
      <c r="C747" s="75"/>
      <c r="D747" s="75"/>
    </row>
    <row r="748" spans="3:4" ht="13.5" customHeight="1" x14ac:dyDescent="0.2">
      <c r="C748" s="75"/>
      <c r="D748" s="75"/>
    </row>
    <row r="749" spans="3:4" ht="13.5" customHeight="1" x14ac:dyDescent="0.2">
      <c r="C749" s="75"/>
      <c r="D749" s="75"/>
    </row>
    <row r="750" spans="3:4" ht="13.5" customHeight="1" x14ac:dyDescent="0.2">
      <c r="C750" s="75"/>
      <c r="D750" s="75"/>
    </row>
    <row r="751" spans="3:4" ht="13.5" customHeight="1" x14ac:dyDescent="0.2">
      <c r="C751" s="75"/>
      <c r="D751" s="75"/>
    </row>
    <row r="752" spans="3:4" ht="13.5" customHeight="1" x14ac:dyDescent="0.2">
      <c r="C752" s="75"/>
      <c r="D752" s="75"/>
    </row>
    <row r="753" spans="3:4" ht="13.5" customHeight="1" x14ac:dyDescent="0.2">
      <c r="C753" s="75"/>
      <c r="D753" s="75"/>
    </row>
    <row r="754" spans="3:4" ht="13.5" customHeight="1" x14ac:dyDescent="0.2">
      <c r="C754" s="75"/>
      <c r="D754" s="75"/>
    </row>
    <row r="755" spans="3:4" ht="13.5" customHeight="1" x14ac:dyDescent="0.2">
      <c r="C755" s="75"/>
      <c r="D755" s="75"/>
    </row>
    <row r="756" spans="3:4" ht="13.5" customHeight="1" x14ac:dyDescent="0.2">
      <c r="C756" s="75"/>
      <c r="D756" s="75"/>
    </row>
    <row r="757" spans="3:4" ht="13.5" customHeight="1" x14ac:dyDescent="0.2">
      <c r="C757" s="75"/>
      <c r="D757" s="75"/>
    </row>
    <row r="758" spans="3:4" ht="13.5" customHeight="1" x14ac:dyDescent="0.2">
      <c r="C758" s="75"/>
      <c r="D758" s="75"/>
    </row>
    <row r="759" spans="3:4" ht="13.5" customHeight="1" x14ac:dyDescent="0.2">
      <c r="C759" s="75"/>
      <c r="D759" s="75"/>
    </row>
    <row r="761" spans="3:4" ht="13.5" customHeight="1" x14ac:dyDescent="0.2">
      <c r="C761" s="75"/>
      <c r="D761" s="75"/>
    </row>
    <row r="762" spans="3:4" ht="13.5" customHeight="1" x14ac:dyDescent="0.2">
      <c r="C762" s="75"/>
      <c r="D762" s="75"/>
    </row>
    <row r="763" spans="3:4" ht="13.5" customHeight="1" x14ac:dyDescent="0.2">
      <c r="C763" s="75"/>
      <c r="D763" s="75"/>
    </row>
    <row r="765" spans="3:4" ht="13.5" customHeight="1" x14ac:dyDescent="0.2">
      <c r="C765" s="75"/>
      <c r="D765" s="75"/>
    </row>
    <row r="766" spans="3:4" ht="13.5" customHeight="1" x14ac:dyDescent="0.2">
      <c r="C766" s="75"/>
      <c r="D766" s="75"/>
    </row>
    <row r="767" spans="3:4" ht="13.5" customHeight="1" x14ac:dyDescent="0.2">
      <c r="C767" s="75"/>
      <c r="D767" s="75"/>
    </row>
    <row r="768" spans="3:4" ht="13.5" customHeight="1" x14ac:dyDescent="0.2">
      <c r="C768" s="75"/>
      <c r="D768" s="75"/>
    </row>
    <row r="769" spans="1:6" ht="13.5" customHeight="1" x14ac:dyDescent="0.2">
      <c r="C769" s="75"/>
      <c r="D769" s="75"/>
    </row>
    <row r="770" spans="1:6" ht="13.5" customHeight="1" x14ac:dyDescent="0.2">
      <c r="C770" s="75"/>
      <c r="D770" s="75"/>
    </row>
    <row r="771" spans="1:6" ht="13.5" customHeight="1" x14ac:dyDescent="0.2">
      <c r="C771" s="75"/>
      <c r="D771" s="75"/>
    </row>
    <row r="772" spans="1:6" ht="13.5" customHeight="1" x14ac:dyDescent="0.2">
      <c r="C772" s="75"/>
      <c r="D772" s="75"/>
    </row>
    <row r="773" spans="1:6" ht="13.5" customHeight="1" x14ac:dyDescent="0.2">
      <c r="C773" s="75"/>
      <c r="D773" s="75"/>
    </row>
    <row r="774" spans="1:6" ht="13.5" customHeight="1" x14ac:dyDescent="0.2">
      <c r="C774" s="75"/>
      <c r="D774" s="75"/>
    </row>
    <row r="776" spans="1:6" ht="13.5" customHeight="1" x14ac:dyDescent="0.2">
      <c r="C776" s="75"/>
      <c r="D776" s="75"/>
    </row>
    <row r="778" spans="1:6" s="69" customFormat="1" ht="13.5" customHeight="1" x14ac:dyDescent="0.2">
      <c r="A778" s="76"/>
      <c r="B778" s="2"/>
      <c r="C778" s="3"/>
      <c r="D778" s="3"/>
      <c r="E778" s="68"/>
      <c r="F778" s="68"/>
    </row>
    <row r="779" spans="1:6" ht="13.5" customHeight="1" x14ac:dyDescent="0.2">
      <c r="C779" s="75"/>
      <c r="D779" s="75"/>
    </row>
    <row r="780" spans="1:6" ht="13.5" customHeight="1" x14ac:dyDescent="0.2">
      <c r="C780" s="75"/>
      <c r="D780" s="75"/>
    </row>
    <row r="781" spans="1:6" ht="13.5" customHeight="1" x14ac:dyDescent="0.2">
      <c r="C781" s="75"/>
      <c r="D781" s="75"/>
    </row>
    <row r="782" spans="1:6" ht="13.5" customHeight="1" x14ac:dyDescent="0.2">
      <c r="C782" s="75"/>
      <c r="D782" s="75"/>
    </row>
    <row r="783" spans="1:6" ht="13.5" customHeight="1" x14ac:dyDescent="0.2">
      <c r="C783" s="75"/>
      <c r="D783" s="75"/>
    </row>
    <row r="784" spans="1:6" ht="13.5" customHeight="1" x14ac:dyDescent="0.2">
      <c r="C784" s="75"/>
      <c r="D784" s="75"/>
    </row>
    <row r="785" spans="2:4" ht="13.5" customHeight="1" x14ac:dyDescent="0.2">
      <c r="C785" s="75"/>
      <c r="D785" s="75"/>
    </row>
    <row r="786" spans="2:4" ht="13.5" customHeight="1" x14ac:dyDescent="0.2">
      <c r="C786" s="75"/>
      <c r="D786" s="75"/>
    </row>
    <row r="787" spans="2:4" ht="13.5" customHeight="1" x14ac:dyDescent="0.2">
      <c r="C787" s="75"/>
      <c r="D787" s="75"/>
    </row>
    <row r="788" spans="2:4" ht="13.5" customHeight="1" x14ac:dyDescent="0.2">
      <c r="C788" s="75"/>
      <c r="D788" s="75"/>
    </row>
    <row r="789" spans="2:4" ht="13.5" customHeight="1" x14ac:dyDescent="0.2">
      <c r="C789" s="75"/>
      <c r="D789" s="75"/>
    </row>
    <row r="790" spans="2:4" ht="13.5" customHeight="1" x14ac:dyDescent="0.2">
      <c r="C790" s="75"/>
      <c r="D790" s="75"/>
    </row>
    <row r="791" spans="2:4" ht="13.5" customHeight="1" x14ac:dyDescent="0.2">
      <c r="C791" s="75"/>
      <c r="D791" s="75"/>
    </row>
    <row r="792" spans="2:4" ht="13.5" customHeight="1" x14ac:dyDescent="0.2">
      <c r="C792" s="75"/>
      <c r="D792" s="75"/>
    </row>
    <row r="793" spans="2:4" ht="13.5" customHeight="1" x14ac:dyDescent="0.2">
      <c r="C793" s="75"/>
      <c r="D793" s="75"/>
    </row>
    <row r="794" spans="2:4" ht="13.5" customHeight="1" x14ac:dyDescent="0.2">
      <c r="C794" s="75"/>
      <c r="D794" s="75"/>
    </row>
    <row r="795" spans="2:4" ht="13.5" customHeight="1" x14ac:dyDescent="0.2">
      <c r="C795" s="75"/>
      <c r="D795" s="75"/>
    </row>
    <row r="796" spans="2:4" ht="13.5" customHeight="1" x14ac:dyDescent="0.2">
      <c r="C796" s="75"/>
      <c r="D796" s="75"/>
    </row>
    <row r="797" spans="2:4" ht="13.5" customHeight="1" x14ac:dyDescent="0.2">
      <c r="B797" s="77"/>
      <c r="C797" s="69"/>
      <c r="D797" s="69"/>
    </row>
    <row r="799" spans="2:4" ht="13.5" customHeight="1" x14ac:dyDescent="0.2">
      <c r="C799" s="75"/>
      <c r="D799" s="75"/>
    </row>
    <row r="800" spans="2:4" ht="13.5" customHeight="1" x14ac:dyDescent="0.2">
      <c r="C800" s="75"/>
      <c r="D800" s="75"/>
    </row>
    <row r="803" spans="1:6" ht="13.5" customHeight="1" x14ac:dyDescent="0.2">
      <c r="C803" s="75"/>
      <c r="D803" s="75"/>
    </row>
    <row r="804" spans="1:6" ht="13.5" customHeight="1" x14ac:dyDescent="0.2">
      <c r="C804" s="75"/>
      <c r="D804" s="75"/>
    </row>
    <row r="805" spans="1:6" ht="13.5" customHeight="1" x14ac:dyDescent="0.2">
      <c r="C805" s="75"/>
      <c r="D805" s="75"/>
    </row>
    <row r="806" spans="1:6" ht="13.5" customHeight="1" x14ac:dyDescent="0.2">
      <c r="C806" s="75"/>
      <c r="D806" s="75"/>
    </row>
    <row r="808" spans="1:6" ht="13.5" customHeight="1" x14ac:dyDescent="0.2">
      <c r="C808" s="75"/>
      <c r="D808" s="75"/>
    </row>
    <row r="809" spans="1:6" ht="13.5" customHeight="1" x14ac:dyDescent="0.2">
      <c r="C809" s="75"/>
      <c r="D809" s="75"/>
    </row>
    <row r="810" spans="1:6" ht="13.5" customHeight="1" x14ac:dyDescent="0.2">
      <c r="C810" s="75"/>
      <c r="D810" s="75"/>
    </row>
    <row r="811" spans="1:6" ht="13.5" customHeight="1" x14ac:dyDescent="0.2">
      <c r="C811" s="75"/>
      <c r="D811" s="75"/>
    </row>
    <row r="813" spans="1:6" ht="13.5" customHeight="1" x14ac:dyDescent="0.2">
      <c r="C813" s="75"/>
      <c r="D813" s="75"/>
    </row>
    <row r="814" spans="1:6" ht="13.5" customHeight="1" x14ac:dyDescent="0.2">
      <c r="C814" s="75"/>
      <c r="D814" s="75"/>
    </row>
    <row r="816" spans="1:6" s="81" customFormat="1" ht="13.5" customHeight="1" x14ac:dyDescent="0.25">
      <c r="A816" s="79"/>
      <c r="B816" s="2"/>
      <c r="C816" s="75"/>
      <c r="D816" s="75"/>
      <c r="E816" s="80"/>
      <c r="F816" s="80"/>
    </row>
    <row r="817" spans="1:6" s="69" customFormat="1" ht="13.5" customHeight="1" x14ac:dyDescent="0.2">
      <c r="A817" s="76"/>
      <c r="B817" s="2"/>
      <c r="C817" s="75"/>
      <c r="D817" s="75"/>
      <c r="E817" s="68"/>
      <c r="F817" s="68"/>
    </row>
    <row r="818" spans="1:6" s="69" customFormat="1" ht="13.5" customHeight="1" x14ac:dyDescent="0.2">
      <c r="A818" s="76"/>
      <c r="B818" s="2"/>
      <c r="C818" s="75"/>
      <c r="D818" s="75"/>
      <c r="E818" s="68"/>
      <c r="F818" s="68"/>
    </row>
    <row r="819" spans="1:6" s="69" customFormat="1" ht="13.5" customHeight="1" x14ac:dyDescent="0.2">
      <c r="A819" s="76"/>
      <c r="B819" s="2"/>
      <c r="C819" s="75"/>
      <c r="D819" s="75"/>
      <c r="E819" s="68"/>
      <c r="F819" s="68"/>
    </row>
    <row r="821" spans="1:6" ht="13.5" customHeight="1" x14ac:dyDescent="0.2">
      <c r="C821" s="75"/>
      <c r="D821" s="75"/>
    </row>
    <row r="822" spans="1:6" ht="13.5" customHeight="1" x14ac:dyDescent="0.2">
      <c r="C822" s="75"/>
      <c r="D822" s="75"/>
    </row>
    <row r="824" spans="1:6" ht="13.5" customHeight="1" x14ac:dyDescent="0.2">
      <c r="C824" s="75"/>
      <c r="D824" s="75"/>
    </row>
    <row r="825" spans="1:6" ht="13.5" customHeight="1" x14ac:dyDescent="0.2">
      <c r="C825" s="75"/>
      <c r="D825" s="75"/>
    </row>
    <row r="827" spans="1:6" ht="13.5" customHeight="1" x14ac:dyDescent="0.2">
      <c r="C827" s="75"/>
      <c r="D827" s="75"/>
    </row>
    <row r="828" spans="1:6" ht="13.5" customHeight="1" x14ac:dyDescent="0.2">
      <c r="C828" s="75"/>
      <c r="D828" s="75"/>
    </row>
    <row r="830" spans="1:6" ht="13.5" customHeight="1" x14ac:dyDescent="0.2">
      <c r="C830" s="75"/>
      <c r="D830" s="75"/>
    </row>
    <row r="831" spans="1:6" ht="13.5" customHeight="1" x14ac:dyDescent="0.2">
      <c r="C831" s="75"/>
      <c r="D831" s="75"/>
    </row>
    <row r="835" spans="2:4" ht="13.5" customHeight="1" x14ac:dyDescent="0.2">
      <c r="B835" s="86"/>
      <c r="C835" s="87"/>
      <c r="D835" s="87"/>
    </row>
    <row r="836" spans="2:4" ht="13.5" customHeight="1" x14ac:dyDescent="0.2">
      <c r="B836" s="77"/>
      <c r="C836" s="69"/>
      <c r="D836" s="69"/>
    </row>
    <row r="837" spans="2:4" ht="13.5" customHeight="1" x14ac:dyDescent="0.2">
      <c r="B837" s="77"/>
      <c r="C837" s="69"/>
      <c r="D837" s="69"/>
    </row>
    <row r="838" spans="2:4" ht="13.5" customHeight="1" x14ac:dyDescent="0.2">
      <c r="B838" s="77"/>
      <c r="C838" s="69"/>
      <c r="D838" s="69"/>
    </row>
    <row r="841" spans="2:4" ht="13.5" customHeight="1" x14ac:dyDescent="0.2">
      <c r="C841" s="75"/>
      <c r="D841" s="75"/>
    </row>
    <row r="843" spans="2:4" ht="13.5" customHeight="1" x14ac:dyDescent="0.2">
      <c r="C843" s="75"/>
      <c r="D843" s="75"/>
    </row>
    <row r="844" spans="2:4" ht="13.5" customHeight="1" x14ac:dyDescent="0.2">
      <c r="C844" s="75"/>
      <c r="D844" s="75"/>
    </row>
    <row r="851" spans="3:4" ht="13.5" customHeight="1" x14ac:dyDescent="0.2">
      <c r="C851" s="75"/>
      <c r="D851" s="75"/>
    </row>
    <row r="854" spans="3:4" ht="13.5" customHeight="1" x14ac:dyDescent="0.2">
      <c r="C854" s="75"/>
      <c r="D854" s="75"/>
    </row>
    <row r="855" spans="3:4" ht="13.5" customHeight="1" x14ac:dyDescent="0.2">
      <c r="C855" s="75"/>
      <c r="D855" s="75"/>
    </row>
    <row r="857" spans="3:4" ht="13.5" customHeight="1" x14ac:dyDescent="0.2">
      <c r="C857" s="75"/>
      <c r="D857" s="75"/>
    </row>
    <row r="858" spans="3:4" ht="13.5" customHeight="1" x14ac:dyDescent="0.2">
      <c r="C858" s="75"/>
      <c r="D858" s="75"/>
    </row>
    <row r="860" spans="3:4" ht="13.5" customHeight="1" x14ac:dyDescent="0.2">
      <c r="C860" s="75"/>
      <c r="D860" s="75"/>
    </row>
    <row r="862" spans="3:4" ht="13.5" customHeight="1" x14ac:dyDescent="0.2">
      <c r="C862" s="75"/>
      <c r="D862" s="75"/>
    </row>
    <row r="867" spans="1:6" ht="13.5" customHeight="1" x14ac:dyDescent="0.2">
      <c r="C867" s="75"/>
      <c r="D867" s="75"/>
    </row>
    <row r="868" spans="1:6" ht="13.5" customHeight="1" x14ac:dyDescent="0.2">
      <c r="C868" s="75"/>
      <c r="D868" s="75"/>
    </row>
    <row r="869" spans="1:6" ht="13.5" customHeight="1" x14ac:dyDescent="0.2">
      <c r="C869" s="75"/>
      <c r="D869" s="75"/>
    </row>
    <row r="870" spans="1:6" ht="13.5" customHeight="1" x14ac:dyDescent="0.2">
      <c r="C870" s="75"/>
      <c r="D870" s="75"/>
    </row>
    <row r="871" spans="1:6" ht="13.5" customHeight="1" x14ac:dyDescent="0.2">
      <c r="C871" s="75"/>
      <c r="D871" s="75"/>
    </row>
    <row r="872" spans="1:6" ht="13.5" customHeight="1" x14ac:dyDescent="0.2">
      <c r="C872" s="75"/>
      <c r="D872" s="75"/>
    </row>
    <row r="873" spans="1:6" ht="13.5" customHeight="1" x14ac:dyDescent="0.2">
      <c r="C873" s="75"/>
      <c r="D873" s="75"/>
    </row>
    <row r="874" spans="1:6" s="69" customFormat="1" ht="13.5" customHeight="1" x14ac:dyDescent="0.2">
      <c r="A874" s="76"/>
      <c r="B874" s="2"/>
      <c r="C874" s="75"/>
      <c r="D874" s="75"/>
      <c r="E874" s="68"/>
      <c r="F874" s="68"/>
    </row>
    <row r="875" spans="1:6" ht="13.5" customHeight="1" x14ac:dyDescent="0.2">
      <c r="C875" s="75"/>
      <c r="D875" s="75"/>
    </row>
    <row r="876" spans="1:6" ht="13.5" customHeight="1" x14ac:dyDescent="0.2">
      <c r="C876" s="75"/>
      <c r="D876" s="75"/>
    </row>
    <row r="877" spans="1:6" ht="13.5" customHeight="1" x14ac:dyDescent="0.2">
      <c r="C877" s="75"/>
      <c r="D877" s="75"/>
    </row>
    <row r="878" spans="1:6" ht="13.5" customHeight="1" x14ac:dyDescent="0.2">
      <c r="C878" s="75"/>
      <c r="D878" s="75"/>
    </row>
    <row r="879" spans="1:6" ht="13.5" customHeight="1" x14ac:dyDescent="0.2">
      <c r="C879" s="75"/>
      <c r="D879" s="75"/>
    </row>
    <row r="882" spans="1:6" ht="13.5" customHeight="1" x14ac:dyDescent="0.2">
      <c r="C882" s="75"/>
      <c r="D882" s="75"/>
    </row>
    <row r="883" spans="1:6" ht="13.5" customHeight="1" x14ac:dyDescent="0.2">
      <c r="C883" s="75"/>
      <c r="D883" s="75"/>
    </row>
    <row r="885" spans="1:6" s="85" customFormat="1" ht="13.5" customHeight="1" x14ac:dyDescent="0.15">
      <c r="A885" s="1"/>
      <c r="B885" s="2"/>
      <c r="C885" s="3"/>
      <c r="D885" s="3"/>
      <c r="E885" s="84"/>
      <c r="F885" s="84"/>
    </row>
    <row r="889" spans="1:6" s="69" customFormat="1" ht="13.5" customHeight="1" x14ac:dyDescent="0.2">
      <c r="A889" s="76"/>
      <c r="B889" s="2"/>
      <c r="C889" s="3"/>
      <c r="D889" s="3"/>
      <c r="E889" s="68"/>
      <c r="F889" s="68"/>
    </row>
    <row r="890" spans="1:6" s="72" customFormat="1" ht="13.5" customHeight="1" x14ac:dyDescent="0.2">
      <c r="A890" s="1"/>
      <c r="B890" s="2"/>
      <c r="C890" s="75"/>
      <c r="D890" s="75"/>
    </row>
    <row r="891" spans="1:6" s="46" customFormat="1" ht="13.5" customHeight="1" x14ac:dyDescent="0.2">
      <c r="A891" s="76"/>
      <c r="B891" s="2"/>
      <c r="C891" s="3"/>
      <c r="D891" s="3"/>
    </row>
    <row r="892" spans="1:6" s="72" customFormat="1" ht="13.5" customHeight="1" x14ac:dyDescent="0.2">
      <c r="A892" s="1"/>
      <c r="B892" s="2"/>
      <c r="C892" s="3"/>
      <c r="D892" s="3"/>
    </row>
    <row r="893" spans="1:6" s="72" customFormat="1" ht="13.5" customHeight="1" x14ac:dyDescent="0.2">
      <c r="A893" s="1"/>
      <c r="B893" s="77"/>
      <c r="C893" s="69"/>
      <c r="D893" s="69"/>
    </row>
    <row r="896" spans="1:6" ht="13.5" customHeight="1" x14ac:dyDescent="0.2">
      <c r="B896" s="90"/>
      <c r="C896" s="82"/>
      <c r="D896" s="82"/>
    </row>
    <row r="898" spans="1:4" ht="13.5" customHeight="1" x14ac:dyDescent="0.2">
      <c r="C898" s="75"/>
      <c r="D898" s="75"/>
    </row>
    <row r="899" spans="1:4" ht="13.5" customHeight="1" x14ac:dyDescent="0.2">
      <c r="C899" s="75"/>
      <c r="D899" s="75"/>
    </row>
    <row r="900" spans="1:4" ht="13.5" customHeight="1" x14ac:dyDescent="0.2">
      <c r="C900" s="75"/>
      <c r="D900" s="75"/>
    </row>
    <row r="902" spans="1:4" ht="13.5" customHeight="1" x14ac:dyDescent="0.2">
      <c r="C902" s="75"/>
      <c r="D902" s="75"/>
    </row>
    <row r="903" spans="1:4" ht="13.5" customHeight="1" x14ac:dyDescent="0.2">
      <c r="B903" s="90"/>
      <c r="C903" s="82"/>
      <c r="D903" s="82"/>
    </row>
    <row r="904" spans="1:4" ht="13.5" customHeight="1" x14ac:dyDescent="0.2">
      <c r="B904" s="90"/>
      <c r="C904" s="82"/>
      <c r="D904" s="82"/>
    </row>
    <row r="905" spans="1:4" ht="13.5" customHeight="1" x14ac:dyDescent="0.2">
      <c r="B905" s="90"/>
      <c r="C905" s="82"/>
      <c r="D905" s="82"/>
    </row>
    <row r="906" spans="1:4" s="72" customFormat="1" ht="13.5" customHeight="1" x14ac:dyDescent="0.2">
      <c r="A906" s="1"/>
      <c r="B906" s="90"/>
      <c r="C906" s="82"/>
      <c r="D906" s="82"/>
    </row>
    <row r="907" spans="1:4" s="72" customFormat="1" ht="13.5" customHeight="1" x14ac:dyDescent="0.2">
      <c r="A907" s="1"/>
      <c r="B907" s="90"/>
      <c r="C907" s="82"/>
      <c r="D907" s="82"/>
    </row>
    <row r="908" spans="1:4" s="72" customFormat="1" ht="13.5" customHeight="1" x14ac:dyDescent="0.2">
      <c r="A908" s="1"/>
      <c r="B908" s="77"/>
      <c r="C908" s="69"/>
      <c r="D908" s="69"/>
    </row>
    <row r="909" spans="1:4" s="72" customFormat="1" ht="13.5" customHeight="1" x14ac:dyDescent="0.2">
      <c r="A909" s="1"/>
      <c r="B909" s="2"/>
      <c r="C909" s="3"/>
      <c r="D909" s="3"/>
    </row>
    <row r="910" spans="1:4" ht="13.5" customHeight="1" x14ac:dyDescent="0.2">
      <c r="B910" s="77"/>
      <c r="C910" s="69"/>
      <c r="D910" s="69"/>
    </row>
    <row r="911" spans="1:4" ht="13.5" customHeight="1" x14ac:dyDescent="0.2">
      <c r="B911" s="90"/>
      <c r="C911" s="82"/>
      <c r="D911" s="82"/>
    </row>
    <row r="912" spans="1:4" ht="13.5" customHeight="1" x14ac:dyDescent="0.2">
      <c r="B912" s="90"/>
      <c r="C912" s="82"/>
      <c r="D912" s="82"/>
    </row>
    <row r="913" spans="1:6" s="72" customFormat="1" ht="13.5" customHeight="1" x14ac:dyDescent="0.2">
      <c r="A913" s="1"/>
      <c r="B913" s="90"/>
      <c r="C913" s="82"/>
      <c r="D913" s="82"/>
    </row>
    <row r="914" spans="1:6" s="72" customFormat="1" ht="13.5" customHeight="1" x14ac:dyDescent="0.2">
      <c r="A914" s="1"/>
      <c r="B914" s="2"/>
      <c r="C914" s="3"/>
      <c r="D914" s="3"/>
    </row>
    <row r="915" spans="1:6" ht="13.5" customHeight="1" x14ac:dyDescent="0.2">
      <c r="A915" s="89"/>
      <c r="B915" s="90"/>
      <c r="C915" s="83"/>
      <c r="D915" s="83"/>
    </row>
    <row r="916" spans="1:6" ht="13.5" customHeight="1" x14ac:dyDescent="0.2">
      <c r="A916" s="89"/>
    </row>
    <row r="917" spans="1:6" s="85" customFormat="1" ht="13.5" customHeight="1" x14ac:dyDescent="0.15">
      <c r="A917" s="1"/>
      <c r="B917" s="90"/>
      <c r="C917" s="83"/>
      <c r="D917" s="83"/>
      <c r="E917" s="84"/>
      <c r="F917" s="84"/>
    </row>
    <row r="918" spans="1:6" ht="13.5" customHeight="1" x14ac:dyDescent="0.2">
      <c r="B918" s="90"/>
      <c r="C918" s="83"/>
      <c r="D918" s="83"/>
    </row>
    <row r="919" spans="1:6" ht="13.5" customHeight="1" x14ac:dyDescent="0.2">
      <c r="C919" s="83"/>
      <c r="D919" s="83"/>
    </row>
    <row r="922" spans="1:6" ht="13.5" customHeight="1" x14ac:dyDescent="0.2">
      <c r="B922" s="90"/>
      <c r="C922" s="82"/>
      <c r="D922" s="82"/>
    </row>
    <row r="923" spans="1:6" ht="13.5" customHeight="1" x14ac:dyDescent="0.2">
      <c r="B923" s="90"/>
      <c r="C923" s="82"/>
      <c r="D923" s="82"/>
    </row>
    <row r="925" spans="1:6" ht="13.5" customHeight="1" x14ac:dyDescent="0.2">
      <c r="C925" s="75"/>
      <c r="D925" s="75"/>
    </row>
    <row r="926" spans="1:6" ht="13.5" customHeight="1" x14ac:dyDescent="0.2">
      <c r="B926" s="91"/>
      <c r="C926" s="85"/>
      <c r="D926" s="85"/>
    </row>
    <row r="935" spans="3:4" ht="13.5" customHeight="1" x14ac:dyDescent="0.2">
      <c r="C935" s="72"/>
      <c r="D935" s="72"/>
    </row>
  </sheetData>
  <sheetProtection algorithmName="SHA-512" hashValue="+z2d1sgXJ/hB0ze0Ttpcy4dFJzzE9JdLhNECyzeUMhHuSHYgL88j7C8SiV7F/Wr3Vl/XFvqiLHRUQP824nbo+Q==" saltValue="zida2BQpx6x9APABHvixqg==" spinCount="100000" sheet="1" objects="1" scenarios="1"/>
  <mergeCells count="3">
    <mergeCell ref="A2:D2"/>
    <mergeCell ref="A47:D47"/>
    <mergeCell ref="H65:J65"/>
  </mergeCells>
  <pageMargins left="1" right="0.2" top="0.78749999999999998" bottom="0.78749999999999998" header="0.51180555555555496" footer="0"/>
  <pageSetup paperSize="9" firstPageNumber="0" fitToHeight="0" orientation="portrait" r:id="rId1"/>
  <headerFooter>
    <oddFooter>&amp;R&amp;8&amp;P/&amp;N</oddFooter>
  </headerFooter>
  <rowBreaks count="1" manualBreakCount="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BFFE5-0889-4C2B-A94E-9A5E312C0AD7}">
  <sheetPr>
    <pageSetUpPr fitToPage="1"/>
  </sheetPr>
  <dimension ref="A1:AMJ26"/>
  <sheetViews>
    <sheetView view="pageBreakPreview" topLeftCell="B1" zoomScale="120" zoomScaleNormal="100" zoomScalePageLayoutView="120" workbookViewId="0">
      <selection activeCell="B6" sqref="B6:G6"/>
    </sheetView>
  </sheetViews>
  <sheetFormatPr defaultColWidth="9.33203125" defaultRowHeight="12.75" x14ac:dyDescent="0.2"/>
  <cols>
    <col min="1" max="1" width="1.83203125" style="19" hidden="1" customWidth="1"/>
    <col min="2" max="2" width="7.1640625" style="92" customWidth="1"/>
    <col min="3" max="3" width="57.33203125" style="19" customWidth="1"/>
    <col min="4" max="4" width="7.6640625" style="93" customWidth="1"/>
    <col min="5" max="5" width="9.83203125" style="94" bestFit="1" customWidth="1"/>
    <col min="6" max="6" width="12" style="19" customWidth="1"/>
    <col min="7" max="7" width="13.6640625" style="19" customWidth="1"/>
    <col min="8" max="8" width="6.6640625" style="19" customWidth="1"/>
    <col min="9" max="1024" width="9.33203125" style="19"/>
  </cols>
  <sheetData>
    <row r="1" spans="2:7" x14ac:dyDescent="0.2">
      <c r="B1" s="138" t="s">
        <v>56</v>
      </c>
      <c r="D1" s="136"/>
      <c r="E1" s="136"/>
      <c r="F1" s="136"/>
      <c r="G1" s="136"/>
    </row>
    <row r="2" spans="2:7" x14ac:dyDescent="0.2">
      <c r="B2" s="138"/>
      <c r="D2" s="136"/>
      <c r="E2" s="136"/>
      <c r="F2" s="136"/>
      <c r="G2" s="136"/>
    </row>
    <row r="3" spans="2:7" ht="50.25" customHeight="1" x14ac:dyDescent="0.2">
      <c r="B3" s="232" t="s">
        <v>578</v>
      </c>
      <c r="C3" s="232"/>
      <c r="D3" s="232"/>
      <c r="E3" s="232"/>
      <c r="F3" s="232"/>
      <c r="G3" s="232"/>
    </row>
    <row r="4" spans="2:7" ht="50.25" customHeight="1" x14ac:dyDescent="0.2">
      <c r="B4" s="232" t="s">
        <v>577</v>
      </c>
      <c r="C4" s="232"/>
      <c r="D4" s="232"/>
      <c r="E4" s="232"/>
      <c r="F4" s="232"/>
      <c r="G4" s="232"/>
    </row>
    <row r="5" spans="2:7" ht="78" customHeight="1" x14ac:dyDescent="0.2">
      <c r="B5" s="232" t="s">
        <v>579</v>
      </c>
      <c r="C5" s="232"/>
      <c r="D5" s="232"/>
      <c r="E5" s="232"/>
      <c r="F5" s="232"/>
      <c r="G5" s="232"/>
    </row>
    <row r="6" spans="2:7" ht="108.6" customHeight="1" x14ac:dyDescent="0.2">
      <c r="B6" s="232" t="s">
        <v>580</v>
      </c>
      <c r="C6" s="232"/>
      <c r="D6" s="232"/>
      <c r="E6" s="232"/>
      <c r="F6" s="232"/>
      <c r="G6" s="232"/>
    </row>
    <row r="7" spans="2:7" ht="55.9" customHeight="1" x14ac:dyDescent="0.2">
      <c r="B7" s="232" t="s">
        <v>581</v>
      </c>
      <c r="C7" s="232"/>
      <c r="D7" s="232"/>
      <c r="E7" s="232"/>
      <c r="F7" s="232"/>
      <c r="G7" s="232"/>
    </row>
    <row r="8" spans="2:7" ht="111" customHeight="1" x14ac:dyDescent="0.2">
      <c r="B8" s="232" t="s">
        <v>582</v>
      </c>
      <c r="C8" s="232"/>
      <c r="D8" s="232"/>
      <c r="E8" s="232"/>
      <c r="F8" s="232"/>
      <c r="G8" s="232"/>
    </row>
    <row r="9" spans="2:7" ht="27.75" customHeight="1" x14ac:dyDescent="0.2">
      <c r="B9" s="232" t="s">
        <v>583</v>
      </c>
      <c r="C9" s="232"/>
      <c r="D9" s="232"/>
      <c r="E9" s="232"/>
      <c r="F9" s="232"/>
      <c r="G9" s="232"/>
    </row>
    <row r="10" spans="2:7" ht="27.75" customHeight="1" x14ac:dyDescent="0.2">
      <c r="B10" s="232"/>
      <c r="C10" s="232"/>
      <c r="D10" s="232"/>
      <c r="E10" s="232"/>
      <c r="F10" s="232"/>
      <c r="G10" s="232"/>
    </row>
    <row r="11" spans="2:7" x14ac:dyDescent="0.2">
      <c r="B11" s="232" t="s">
        <v>584</v>
      </c>
      <c r="C11" s="232"/>
      <c r="D11" s="232"/>
      <c r="E11" s="232"/>
      <c r="F11" s="232"/>
      <c r="G11" s="232"/>
    </row>
    <row r="12" spans="2:7" ht="56.25" customHeight="1" x14ac:dyDescent="0.2">
      <c r="B12" s="232" t="s">
        <v>585</v>
      </c>
      <c r="C12" s="232"/>
      <c r="D12" s="232"/>
      <c r="E12" s="232"/>
      <c r="F12" s="232"/>
      <c r="G12" s="232"/>
    </row>
    <row r="13" spans="2:7" ht="51" customHeight="1" x14ac:dyDescent="0.2">
      <c r="B13" s="232" t="s">
        <v>586</v>
      </c>
      <c r="C13" s="232"/>
      <c r="D13" s="232"/>
      <c r="E13" s="232"/>
      <c r="F13" s="232"/>
      <c r="G13" s="232"/>
    </row>
    <row r="14" spans="2:7" ht="28.5" customHeight="1" x14ac:dyDescent="0.2">
      <c r="B14" s="232" t="s">
        <v>587</v>
      </c>
      <c r="C14" s="232"/>
      <c r="D14" s="232"/>
      <c r="E14" s="232"/>
      <c r="F14" s="232"/>
      <c r="G14" s="232"/>
    </row>
    <row r="15" spans="2:7" ht="31.5" customHeight="1" x14ac:dyDescent="0.2">
      <c r="B15" s="232" t="s">
        <v>588</v>
      </c>
      <c r="C15" s="232"/>
      <c r="D15" s="232"/>
      <c r="E15" s="232"/>
      <c r="F15" s="232"/>
      <c r="G15" s="232"/>
    </row>
    <row r="16" spans="2:7" ht="52.5" customHeight="1" x14ac:dyDescent="0.2">
      <c r="B16" s="232" t="s">
        <v>589</v>
      </c>
      <c r="C16" s="232"/>
      <c r="D16" s="232"/>
      <c r="E16" s="232"/>
      <c r="F16" s="232"/>
      <c r="G16" s="232"/>
    </row>
    <row r="17" spans="2:7" ht="35.25" customHeight="1" x14ac:dyDescent="0.2">
      <c r="B17" s="232" t="s">
        <v>590</v>
      </c>
      <c r="C17" s="232"/>
      <c r="D17" s="232"/>
      <c r="E17" s="232"/>
      <c r="F17" s="232"/>
      <c r="G17" s="232"/>
    </row>
    <row r="18" spans="2:7" ht="28.5" customHeight="1" x14ac:dyDescent="0.2">
      <c r="B18" s="232" t="s">
        <v>591</v>
      </c>
      <c r="C18" s="232"/>
      <c r="D18" s="232"/>
      <c r="E18" s="232"/>
      <c r="F18" s="232"/>
      <c r="G18" s="232"/>
    </row>
    <row r="19" spans="2:7" ht="29.25" customHeight="1" x14ac:dyDescent="0.2">
      <c r="B19" s="232" t="s">
        <v>592</v>
      </c>
      <c r="C19" s="232"/>
      <c r="D19" s="232"/>
      <c r="E19" s="232"/>
      <c r="F19" s="232"/>
      <c r="G19" s="232"/>
    </row>
    <row r="20" spans="2:7" ht="30" customHeight="1" x14ac:dyDescent="0.2">
      <c r="B20" s="232" t="s">
        <v>593</v>
      </c>
      <c r="C20" s="232"/>
      <c r="D20" s="232"/>
      <c r="E20" s="232"/>
      <c r="F20" s="232"/>
      <c r="G20" s="232"/>
    </row>
    <row r="21" spans="2:7" ht="39" customHeight="1" x14ac:dyDescent="0.2">
      <c r="B21" s="232" t="s">
        <v>598</v>
      </c>
      <c r="C21" s="232"/>
      <c r="D21" s="232"/>
      <c r="E21" s="232"/>
      <c r="F21" s="232"/>
      <c r="G21" s="232"/>
    </row>
    <row r="22" spans="2:7" ht="39" customHeight="1" x14ac:dyDescent="0.2">
      <c r="B22" s="232" t="s">
        <v>594</v>
      </c>
      <c r="C22" s="232"/>
      <c r="D22" s="232"/>
      <c r="E22" s="232"/>
      <c r="F22" s="232"/>
      <c r="G22" s="232"/>
    </row>
    <row r="23" spans="2:7" ht="33.75" customHeight="1" x14ac:dyDescent="0.2">
      <c r="B23" s="232" t="s">
        <v>595</v>
      </c>
      <c r="C23" s="232"/>
      <c r="D23" s="232"/>
      <c r="E23" s="232"/>
      <c r="F23" s="232"/>
      <c r="G23" s="232"/>
    </row>
    <row r="24" spans="2:7" ht="38.25" customHeight="1" x14ac:dyDescent="0.2">
      <c r="B24" s="232" t="s">
        <v>596</v>
      </c>
      <c r="C24" s="232"/>
      <c r="D24" s="232"/>
      <c r="E24" s="232"/>
      <c r="F24" s="232"/>
      <c r="G24" s="232"/>
    </row>
    <row r="25" spans="2:7" ht="45" customHeight="1" x14ac:dyDescent="0.2">
      <c r="B25" s="232" t="s">
        <v>597</v>
      </c>
      <c r="C25" s="232"/>
      <c r="D25" s="232"/>
      <c r="E25" s="232"/>
      <c r="F25" s="232"/>
      <c r="G25" s="232"/>
    </row>
    <row r="26" spans="2:7" x14ac:dyDescent="0.2">
      <c r="B26" s="232"/>
      <c r="C26" s="232"/>
      <c r="D26" s="232"/>
      <c r="E26" s="232"/>
      <c r="F26" s="232"/>
      <c r="G26" s="232"/>
    </row>
  </sheetData>
  <sheetProtection algorithmName="SHA-512" hashValue="pH312cYUS4ZBcyZbksPTQ7nZ547y3IF9YOQcDpZ17Na+GHCvgLWih6jk7YCP1CKwCayrjgcwQ9MR1mOdS//r4A==" saltValue="0OtZe33OOj68HY6Go4kc3w==" spinCount="100000" sheet="1" objects="1" scenarios="1"/>
  <mergeCells count="24">
    <mergeCell ref="B3:G3"/>
    <mergeCell ref="B4:G4"/>
    <mergeCell ref="B25:G25"/>
    <mergeCell ref="B26:G26"/>
    <mergeCell ref="B20:G20"/>
    <mergeCell ref="B21:G21"/>
    <mergeCell ref="B22:G22"/>
    <mergeCell ref="B23:G23"/>
    <mergeCell ref="B24:G24"/>
    <mergeCell ref="B15:G15"/>
    <mergeCell ref="B16:G16"/>
    <mergeCell ref="B17:G17"/>
    <mergeCell ref="B18:G18"/>
    <mergeCell ref="B19:G19"/>
    <mergeCell ref="B10:G10"/>
    <mergeCell ref="B11:G11"/>
    <mergeCell ref="B12:G12"/>
    <mergeCell ref="B13:G13"/>
    <mergeCell ref="B14:G14"/>
    <mergeCell ref="B5:G5"/>
    <mergeCell ref="B6:G6"/>
    <mergeCell ref="B7:G7"/>
    <mergeCell ref="B8:G8"/>
    <mergeCell ref="B9:G9"/>
  </mergeCells>
  <pageMargins left="0.70866141732283472" right="0.70866141732283472" top="0.74803149606299213" bottom="0.74803149606299213" header="0.51181102362204722" footer="0.31496062992125984"/>
  <pageSetup paperSize="9" scale="90" firstPageNumber="0"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52"/>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9" hidden="1" customWidth="1"/>
    <col min="2" max="2" width="6.33203125" style="92" bestFit="1" customWidth="1"/>
    <col min="3" max="3" width="57.33203125" style="19" customWidth="1"/>
    <col min="4" max="4" width="7.6640625" style="93" customWidth="1"/>
    <col min="5" max="5" width="9.83203125" style="94" bestFit="1" customWidth="1"/>
    <col min="6" max="6" width="12" style="19" customWidth="1"/>
    <col min="7" max="7" width="13.6640625" style="19" customWidth="1"/>
    <col min="8" max="8" width="6.6640625" style="19" customWidth="1"/>
    <col min="9" max="1024" width="9.33203125" style="19"/>
  </cols>
  <sheetData>
    <row r="1" spans="1:7" ht="15" x14ac:dyDescent="0.2">
      <c r="B1" s="139" t="s">
        <v>10</v>
      </c>
      <c r="C1" s="140" t="s">
        <v>11</v>
      </c>
      <c r="D1" s="154"/>
      <c r="E1" s="154"/>
      <c r="F1" s="154"/>
      <c r="G1" s="154"/>
    </row>
    <row r="2" spans="1:7" x14ac:dyDescent="0.2">
      <c r="B2" s="145"/>
      <c r="C2" s="155"/>
      <c r="D2" s="156"/>
      <c r="E2" s="157"/>
      <c r="F2" s="158"/>
      <c r="G2" s="135"/>
    </row>
    <row r="3" spans="1:7" x14ac:dyDescent="0.2">
      <c r="B3" s="145"/>
      <c r="C3" s="155"/>
      <c r="D3" s="156"/>
      <c r="E3" s="157"/>
      <c r="F3" s="158"/>
      <c r="G3" s="135"/>
    </row>
    <row r="4" spans="1:7" ht="25.5" x14ac:dyDescent="0.2">
      <c r="A4" s="98"/>
      <c r="B4" s="159" t="s">
        <v>15</v>
      </c>
      <c r="C4" s="160" t="s">
        <v>16</v>
      </c>
      <c r="D4" s="159" t="s">
        <v>17</v>
      </c>
      <c r="E4" s="159" t="s">
        <v>18</v>
      </c>
      <c r="F4" s="159" t="s">
        <v>19</v>
      </c>
      <c r="G4" s="159" t="s">
        <v>20</v>
      </c>
    </row>
    <row r="5" spans="1:7" x14ac:dyDescent="0.2">
      <c r="A5" s="98"/>
      <c r="B5" s="131" t="s">
        <v>21</v>
      </c>
      <c r="C5" s="137" t="s">
        <v>22</v>
      </c>
      <c r="D5" s="150"/>
      <c r="E5" s="161"/>
      <c r="F5" s="137"/>
      <c r="G5" s="137"/>
    </row>
    <row r="6" spans="1:7" ht="117.75" customHeight="1" x14ac:dyDescent="0.2">
      <c r="A6" s="98"/>
      <c r="B6" s="131" t="s">
        <v>23</v>
      </c>
      <c r="C6" s="162" t="s">
        <v>562</v>
      </c>
      <c r="D6" s="163" t="s">
        <v>25</v>
      </c>
      <c r="E6" s="151"/>
      <c r="F6" s="152"/>
      <c r="G6" s="153">
        <f>+SUM(G7:G10)</f>
        <v>41815</v>
      </c>
    </row>
    <row r="7" spans="1:7" ht="25.5" x14ac:dyDescent="0.2">
      <c r="A7" s="98"/>
      <c r="B7" s="131" t="s">
        <v>261</v>
      </c>
      <c r="C7" s="164" t="s">
        <v>264</v>
      </c>
      <c r="D7" s="150" t="s">
        <v>39</v>
      </c>
      <c r="E7" s="151">
        <v>1</v>
      </c>
      <c r="F7" s="153">
        <v>3255</v>
      </c>
      <c r="G7" s="153">
        <f t="shared" ref="G7" si="0">+ROUND((E7*F7),2)</f>
        <v>3255</v>
      </c>
    </row>
    <row r="8" spans="1:7" ht="89.25" x14ac:dyDescent="0.2">
      <c r="A8" s="98"/>
      <c r="B8" s="131" t="s">
        <v>262</v>
      </c>
      <c r="C8" s="164" t="s">
        <v>565</v>
      </c>
      <c r="D8" s="150" t="s">
        <v>39</v>
      </c>
      <c r="E8" s="151">
        <v>1</v>
      </c>
      <c r="F8" s="153">
        <v>18430</v>
      </c>
      <c r="G8" s="153">
        <f t="shared" ref="G8" si="1">+ROUND((E8*F8),2)</f>
        <v>18430</v>
      </c>
    </row>
    <row r="9" spans="1:7" ht="38.25" x14ac:dyDescent="0.2">
      <c r="A9" s="98"/>
      <c r="B9" s="131" t="s">
        <v>263</v>
      </c>
      <c r="C9" s="164" t="s">
        <v>566</v>
      </c>
      <c r="D9" s="150" t="s">
        <v>39</v>
      </c>
      <c r="E9" s="151">
        <v>1</v>
      </c>
      <c r="F9" s="153">
        <v>2590</v>
      </c>
      <c r="G9" s="153">
        <f>+ROUND((E9*F9),2)</f>
        <v>2590</v>
      </c>
    </row>
    <row r="10" spans="1:7" ht="51" x14ac:dyDescent="0.2">
      <c r="A10" s="98"/>
      <c r="B10" s="131" t="s">
        <v>564</v>
      </c>
      <c r="C10" s="164" t="s">
        <v>563</v>
      </c>
      <c r="D10" s="150" t="s">
        <v>39</v>
      </c>
      <c r="E10" s="151">
        <v>1</v>
      </c>
      <c r="F10" s="153">
        <v>17540</v>
      </c>
      <c r="G10" s="153">
        <f t="shared" ref="G10" si="2">+ROUND((E10*F10),2)</f>
        <v>17540</v>
      </c>
    </row>
    <row r="11" spans="1:7" ht="89.25" x14ac:dyDescent="0.2">
      <c r="A11" s="98"/>
      <c r="B11" s="131" t="s">
        <v>26</v>
      </c>
      <c r="C11" s="162" t="s">
        <v>561</v>
      </c>
      <c r="D11" s="163" t="s">
        <v>25</v>
      </c>
      <c r="E11" s="151"/>
      <c r="F11" s="152"/>
      <c r="G11" s="153">
        <f>+SUM(G12:G14)</f>
        <v>6166</v>
      </c>
    </row>
    <row r="12" spans="1:7" x14ac:dyDescent="0.2">
      <c r="A12" s="98"/>
      <c r="B12" s="131" t="s">
        <v>261</v>
      </c>
      <c r="C12" s="164" t="s">
        <v>266</v>
      </c>
      <c r="D12" s="150" t="s">
        <v>39</v>
      </c>
      <c r="E12" s="151">
        <v>1</v>
      </c>
      <c r="F12" s="153">
        <v>651</v>
      </c>
      <c r="G12" s="153">
        <f t="shared" ref="G12:G16" si="3">+ROUND((E12*F12),2)</f>
        <v>651</v>
      </c>
    </row>
    <row r="13" spans="1:7" ht="76.5" x14ac:dyDescent="0.2">
      <c r="A13" s="98"/>
      <c r="B13" s="131" t="s">
        <v>262</v>
      </c>
      <c r="C13" s="164" t="s">
        <v>567</v>
      </c>
      <c r="D13" s="150" t="s">
        <v>39</v>
      </c>
      <c r="E13" s="151">
        <v>1</v>
      </c>
      <c r="F13" s="153">
        <v>4608</v>
      </c>
      <c r="G13" s="153">
        <f t="shared" si="3"/>
        <v>4608</v>
      </c>
    </row>
    <row r="14" spans="1:7" ht="38.25" x14ac:dyDescent="0.2">
      <c r="A14" s="98"/>
      <c r="B14" s="131" t="s">
        <v>263</v>
      </c>
      <c r="C14" s="164" t="s">
        <v>568</v>
      </c>
      <c r="D14" s="150" t="s">
        <v>39</v>
      </c>
      <c r="E14" s="151">
        <v>1</v>
      </c>
      <c r="F14" s="153">
        <v>907</v>
      </c>
      <c r="G14" s="153">
        <f>+ROUND((E14*F14),2)</f>
        <v>907</v>
      </c>
    </row>
    <row r="15" spans="1:7" ht="127.5" x14ac:dyDescent="0.2">
      <c r="A15" s="98"/>
      <c r="B15" s="131" t="s">
        <v>27</v>
      </c>
      <c r="C15" s="165" t="s">
        <v>265</v>
      </c>
      <c r="D15" s="163" t="s">
        <v>25</v>
      </c>
      <c r="E15" s="151">
        <v>1</v>
      </c>
      <c r="F15" s="152"/>
      <c r="G15" s="153">
        <f t="shared" si="3"/>
        <v>0</v>
      </c>
    </row>
    <row r="16" spans="1:7" ht="25.5" x14ac:dyDescent="0.2">
      <c r="A16" s="98"/>
      <c r="B16" s="131" t="s">
        <v>28</v>
      </c>
      <c r="C16" s="165" t="s">
        <v>24</v>
      </c>
      <c r="D16" s="163" t="s">
        <v>25</v>
      </c>
      <c r="E16" s="151">
        <v>1</v>
      </c>
      <c r="F16" s="152"/>
      <c r="G16" s="153">
        <f t="shared" si="3"/>
        <v>0</v>
      </c>
    </row>
    <row r="17" spans="1:7" ht="38.25" x14ac:dyDescent="0.2">
      <c r="A17" s="98"/>
      <c r="B17" s="131" t="s">
        <v>30</v>
      </c>
      <c r="C17" s="162" t="s">
        <v>29</v>
      </c>
      <c r="D17" s="150" t="s">
        <v>25</v>
      </c>
      <c r="E17" s="151">
        <v>1</v>
      </c>
      <c r="F17" s="152"/>
      <c r="G17" s="153">
        <f t="shared" ref="G17:G20" si="4">+ROUND((E17*F17),2)</f>
        <v>0</v>
      </c>
    </row>
    <row r="18" spans="1:7" ht="38.25" x14ac:dyDescent="0.2">
      <c r="A18" s="98"/>
      <c r="B18" s="131" t="s">
        <v>32</v>
      </c>
      <c r="C18" s="164" t="s">
        <v>31</v>
      </c>
      <c r="D18" s="150" t="s">
        <v>25</v>
      </c>
      <c r="E18" s="151">
        <v>1</v>
      </c>
      <c r="F18" s="152"/>
      <c r="G18" s="153">
        <f t="shared" si="4"/>
        <v>0</v>
      </c>
    </row>
    <row r="19" spans="1:7" ht="127.5" x14ac:dyDescent="0.2">
      <c r="A19" s="98"/>
      <c r="B19" s="131" t="s">
        <v>34</v>
      </c>
      <c r="C19" s="164" t="s">
        <v>267</v>
      </c>
      <c r="D19" s="150" t="s">
        <v>25</v>
      </c>
      <c r="E19" s="151">
        <v>1</v>
      </c>
      <c r="F19" s="152"/>
      <c r="G19" s="153">
        <f t="shared" si="4"/>
        <v>0</v>
      </c>
    </row>
    <row r="20" spans="1:7" ht="51" x14ac:dyDescent="0.2">
      <c r="A20" s="98"/>
      <c r="B20" s="131" t="s">
        <v>269</v>
      </c>
      <c r="C20" s="164" t="s">
        <v>268</v>
      </c>
      <c r="D20" s="150" t="s">
        <v>25</v>
      </c>
      <c r="E20" s="151">
        <v>1</v>
      </c>
      <c r="F20" s="152"/>
      <c r="G20" s="153">
        <f t="shared" si="4"/>
        <v>0</v>
      </c>
    </row>
    <row r="21" spans="1:7" x14ac:dyDescent="0.2">
      <c r="A21" s="98"/>
      <c r="B21" s="131" t="s">
        <v>35</v>
      </c>
      <c r="C21" s="166" t="s">
        <v>36</v>
      </c>
      <c r="D21" s="150"/>
      <c r="E21" s="161"/>
      <c r="F21" s="167"/>
      <c r="G21" s="137"/>
    </row>
    <row r="22" spans="1:7" ht="38.25" x14ac:dyDescent="0.2">
      <c r="A22" s="98"/>
      <c r="B22" s="131" t="s">
        <v>37</v>
      </c>
      <c r="C22" s="164" t="s">
        <v>38</v>
      </c>
      <c r="D22" s="150" t="s">
        <v>39</v>
      </c>
      <c r="E22" s="151">
        <v>1</v>
      </c>
      <c r="F22" s="152"/>
      <c r="G22" s="153">
        <f>+ROUND((E22*F22),2)</f>
        <v>0</v>
      </c>
    </row>
    <row r="23" spans="1:7" x14ac:dyDescent="0.2">
      <c r="A23" s="98"/>
      <c r="B23" s="131" t="s">
        <v>40</v>
      </c>
      <c r="C23" s="164" t="s">
        <v>41</v>
      </c>
      <c r="D23" s="150"/>
      <c r="E23" s="151"/>
      <c r="F23" s="152"/>
      <c r="G23" s="153"/>
    </row>
    <row r="24" spans="1:7" ht="63.75" x14ac:dyDescent="0.2">
      <c r="A24" s="98"/>
      <c r="B24" s="131" t="s">
        <v>42</v>
      </c>
      <c r="C24" s="132" t="s">
        <v>43</v>
      </c>
      <c r="D24" s="150" t="s">
        <v>25</v>
      </c>
      <c r="E24" s="151">
        <v>1</v>
      </c>
      <c r="F24" s="152"/>
      <c r="G24" s="153">
        <f>E24*F24</f>
        <v>0</v>
      </c>
    </row>
    <row r="25" spans="1:7" ht="13.5" thickBot="1" x14ac:dyDescent="0.25">
      <c r="A25" s="98"/>
      <c r="B25" s="145"/>
      <c r="C25" s="168"/>
      <c r="D25" s="169"/>
      <c r="E25" s="157"/>
      <c r="F25" s="170"/>
      <c r="G25" s="158"/>
    </row>
    <row r="26" spans="1:7" ht="15" thickBot="1" x14ac:dyDescent="0.25">
      <c r="A26" s="98"/>
      <c r="B26" s="171"/>
      <c r="C26" s="172" t="s">
        <v>44</v>
      </c>
      <c r="D26" s="173"/>
      <c r="E26" s="174"/>
      <c r="F26" s="175"/>
      <c r="G26" s="176">
        <f>+G6+G11+G15+G16+G17+G18+G19+G20+G22+G24</f>
        <v>47981</v>
      </c>
    </row>
    <row r="27" spans="1:7" x14ac:dyDescent="0.2">
      <c r="F27" s="99"/>
    </row>
    <row r="29" spans="1:7" x14ac:dyDescent="0.2">
      <c r="C29" s="100"/>
      <c r="E29" s="96"/>
      <c r="F29" s="101"/>
      <c r="G29" s="97"/>
    </row>
    <row r="30" spans="1:7" x14ac:dyDescent="0.2">
      <c r="C30" s="100"/>
      <c r="E30" s="96"/>
      <c r="F30" s="101"/>
      <c r="G30" s="97"/>
    </row>
    <row r="31" spans="1:7" x14ac:dyDescent="0.2">
      <c r="C31" s="100"/>
      <c r="E31" s="96"/>
      <c r="F31" s="101"/>
      <c r="G31" s="97"/>
    </row>
    <row r="32" spans="1:7" x14ac:dyDescent="0.2">
      <c r="C32" s="100"/>
      <c r="E32" s="96"/>
      <c r="F32" s="101"/>
      <c r="G32" s="97"/>
    </row>
    <row r="33" spans="3:7" x14ac:dyDescent="0.2">
      <c r="C33" s="100"/>
      <c r="D33" s="95"/>
      <c r="E33" s="102"/>
      <c r="F33" s="101"/>
      <c r="G33" s="97"/>
    </row>
    <row r="34" spans="3:7" x14ac:dyDescent="0.2">
      <c r="C34" s="100"/>
      <c r="E34" s="96"/>
      <c r="F34" s="101"/>
      <c r="G34" s="97"/>
    </row>
    <row r="35" spans="3:7" x14ac:dyDescent="0.2">
      <c r="C35" s="100"/>
      <c r="E35" s="96"/>
      <c r="F35" s="101"/>
      <c r="G35" s="97"/>
    </row>
    <row r="36" spans="3:7" x14ac:dyDescent="0.2">
      <c r="C36" s="96"/>
      <c r="D36" s="95"/>
      <c r="E36" s="96"/>
      <c r="F36" s="101"/>
      <c r="G36" s="97"/>
    </row>
    <row r="37" spans="3:7" x14ac:dyDescent="0.2">
      <c r="C37" s="97"/>
      <c r="E37" s="96"/>
      <c r="F37" s="101"/>
      <c r="G37" s="97"/>
    </row>
    <row r="38" spans="3:7" x14ac:dyDescent="0.2">
      <c r="D38" s="95"/>
      <c r="E38" s="96"/>
      <c r="F38" s="101"/>
      <c r="G38" s="97"/>
    </row>
    <row r="39" spans="3:7" x14ac:dyDescent="0.2">
      <c r="C39" s="100"/>
      <c r="E39" s="96"/>
      <c r="F39" s="101"/>
      <c r="G39" s="97"/>
    </row>
    <row r="40" spans="3:7" x14ac:dyDescent="0.2">
      <c r="C40" s="97"/>
      <c r="E40" s="96"/>
      <c r="F40" s="101"/>
      <c r="G40" s="97"/>
    </row>
    <row r="41" spans="3:7" x14ac:dyDescent="0.2">
      <c r="C41" s="100"/>
      <c r="E41" s="96"/>
      <c r="F41" s="101"/>
      <c r="G41" s="97"/>
    </row>
    <row r="42" spans="3:7" x14ac:dyDescent="0.2">
      <c r="C42" s="100"/>
      <c r="E42" s="96"/>
      <c r="F42" s="101"/>
      <c r="G42" s="97"/>
    </row>
    <row r="43" spans="3:7" x14ac:dyDescent="0.2">
      <c r="C43" s="97"/>
      <c r="D43" s="95"/>
      <c r="E43" s="96"/>
      <c r="F43" s="101"/>
      <c r="G43" s="97"/>
    </row>
    <row r="44" spans="3:7" x14ac:dyDescent="0.2">
      <c r="C44" s="100"/>
      <c r="E44" s="96"/>
      <c r="F44" s="101"/>
      <c r="G44" s="97"/>
    </row>
    <row r="46" spans="3:7" s="19" customFormat="1" x14ac:dyDescent="0.2"/>
    <row r="47" spans="3:7" x14ac:dyDescent="0.2">
      <c r="C47" s="100"/>
      <c r="E47" s="96"/>
      <c r="F47" s="101"/>
      <c r="G47" s="97"/>
    </row>
    <row r="48" spans="3:7" s="19" customFormat="1" x14ac:dyDescent="0.2"/>
    <row r="49" spans="4:7" s="19" customFormat="1" x14ac:dyDescent="0.2"/>
    <row r="50" spans="4:7" s="19" customFormat="1" x14ac:dyDescent="0.2"/>
    <row r="51" spans="4:7" s="19" customFormat="1" x14ac:dyDescent="0.2"/>
    <row r="52" spans="4:7" x14ac:dyDescent="0.2">
      <c r="D52" s="95"/>
      <c r="E52" s="96"/>
      <c r="F52" s="101"/>
      <c r="G52" s="97"/>
    </row>
  </sheetData>
  <sheetProtection algorithmName="SHA-512" hashValue="lpwtY/EH0BJBRwmPp5SR9+dXMYUMpbnue1U88LwaA7KsLe/2Vtmdd1TbQ4Myf3jOtUH4R3ffi0HplZ7bOM6JQw==" saltValue="ilYTcfnf6y79UErkCRg0qA==" spinCount="100000" sheet="1" objects="1" scenarios="1"/>
  <pageMargins left="0.9055118110236221" right="0.51181102362204722" top="0.74803149606299213" bottom="0.74803149606299213" header="0.51181102362204722" footer="0.31496062992125984"/>
  <pageSetup paperSize="9" scale="91" firstPageNumber="0" fitToHeight="2" orientation="portrait" r:id="rId1"/>
  <headerFooter>
    <oddFooter>&amp;L&amp;A&amp;RStran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BEFE7-2078-401D-A951-7EAA439F95F9}">
  <sheetPr>
    <tabColor rgb="FFFDEADA"/>
    <pageSetUpPr fitToPage="1"/>
  </sheetPr>
  <dimension ref="A1:AMJ421"/>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35" hidden="1" customWidth="1"/>
    <col min="2" max="2" width="7.1640625" style="145" customWidth="1"/>
    <col min="3" max="3" width="57.33203125" style="135" customWidth="1"/>
    <col min="4" max="4" width="6.6640625" style="169" customWidth="1"/>
    <col min="5" max="5" width="9.83203125" style="183" bestFit="1" customWidth="1"/>
    <col min="6" max="6" width="11.1640625" style="135" customWidth="1"/>
    <col min="7" max="7" width="16.5" style="135" customWidth="1"/>
    <col min="8" max="8" width="6.6640625" style="135" hidden="1" customWidth="1"/>
    <col min="9" max="9" width="18.5" style="135" hidden="1" customWidth="1"/>
    <col min="10" max="10" width="0" style="135" hidden="1" customWidth="1"/>
    <col min="11" max="11" width="12.33203125" style="135" bestFit="1" customWidth="1"/>
    <col min="12" max="12" width="16.1640625" style="135" bestFit="1" customWidth="1"/>
    <col min="13" max="13" width="9.33203125" style="135"/>
    <col min="14" max="14" width="11.1640625" style="135" bestFit="1" customWidth="1"/>
    <col min="15" max="1024" width="9.33203125" style="135"/>
    <col min="1025" max="16384" width="9.33203125" style="179"/>
  </cols>
  <sheetData>
    <row r="1" spans="2:10" s="135" customFormat="1" ht="15" x14ac:dyDescent="0.2">
      <c r="B1" s="139" t="s">
        <v>214</v>
      </c>
      <c r="C1" s="140" t="s">
        <v>215</v>
      </c>
      <c r="D1" s="182"/>
      <c r="E1" s="182"/>
      <c r="F1" s="182"/>
      <c r="G1" s="182"/>
    </row>
    <row r="2" spans="2:10" s="135" customFormat="1" ht="15" x14ac:dyDescent="0.2">
      <c r="B2" s="139" t="s">
        <v>418</v>
      </c>
      <c r="C2" s="140"/>
      <c r="D2" s="182"/>
      <c r="E2" s="182"/>
      <c r="F2" s="182"/>
      <c r="G2" s="182"/>
    </row>
    <row r="3" spans="2:10" s="135" customFormat="1" x14ac:dyDescent="0.2">
      <c r="B3" s="109" t="s">
        <v>216</v>
      </c>
      <c r="C3" s="110"/>
      <c r="D3" s="182"/>
      <c r="E3" s="182"/>
      <c r="F3" s="182"/>
      <c r="G3" s="182"/>
    </row>
    <row r="4" spans="2:10" s="135" customFormat="1" x14ac:dyDescent="0.2">
      <c r="B4" s="109"/>
      <c r="C4" s="110" t="s">
        <v>9</v>
      </c>
      <c r="D4" s="182"/>
      <c r="E4" s="182"/>
      <c r="F4" s="182"/>
      <c r="G4" s="182"/>
    </row>
    <row r="5" spans="2:10" s="135" customFormat="1" x14ac:dyDescent="0.2">
      <c r="B5" s="109"/>
      <c r="C5" s="110"/>
      <c r="D5" s="182"/>
      <c r="E5" s="182"/>
      <c r="F5" s="182"/>
      <c r="G5" s="182"/>
    </row>
    <row r="6" spans="2:10" s="135" customFormat="1" x14ac:dyDescent="0.2">
      <c r="B6" s="145" t="s">
        <v>45</v>
      </c>
      <c r="C6" s="135" t="s">
        <v>46</v>
      </c>
      <c r="D6" s="169"/>
      <c r="E6" s="183"/>
      <c r="G6" s="118">
        <f>+G86</f>
        <v>0</v>
      </c>
      <c r="I6" s="185">
        <f>+G6/E$51</f>
        <v>0</v>
      </c>
      <c r="J6" s="186" t="e">
        <f>+G6/G$45</f>
        <v>#DIV/0!</v>
      </c>
    </row>
    <row r="7" spans="2:10" s="135" customFormat="1" x14ac:dyDescent="0.2">
      <c r="B7" s="145"/>
      <c r="D7" s="169"/>
      <c r="E7" s="183"/>
      <c r="G7" s="180"/>
      <c r="I7" s="185"/>
      <c r="J7" s="186"/>
    </row>
    <row r="8" spans="2:10" s="135" customFormat="1" x14ac:dyDescent="0.2">
      <c r="B8" s="145" t="s">
        <v>47</v>
      </c>
      <c r="C8" s="135" t="s">
        <v>48</v>
      </c>
      <c r="D8" s="178"/>
      <c r="E8" s="183"/>
      <c r="G8" s="118">
        <f>G129</f>
        <v>0</v>
      </c>
      <c r="I8" s="185">
        <f>+G8/E$51</f>
        <v>0</v>
      </c>
      <c r="J8" s="186" t="e">
        <f>+G8/G$45</f>
        <v>#DIV/0!</v>
      </c>
    </row>
    <row r="9" spans="2:10" s="135" customFormat="1" x14ac:dyDescent="0.2">
      <c r="B9" s="145"/>
      <c r="D9" s="178"/>
      <c r="E9" s="183"/>
      <c r="G9" s="180"/>
      <c r="I9" s="185"/>
      <c r="J9" s="186"/>
    </row>
    <row r="10" spans="2:10" s="135" customFormat="1" x14ac:dyDescent="0.2">
      <c r="B10" s="145" t="s">
        <v>49</v>
      </c>
      <c r="C10" s="135" t="s">
        <v>50</v>
      </c>
      <c r="D10" s="169"/>
      <c r="E10" s="183"/>
      <c r="G10" s="118">
        <f>+G156</f>
        <v>0</v>
      </c>
      <c r="I10" s="185">
        <f>+G10/E$51</f>
        <v>0</v>
      </c>
      <c r="J10" s="186" t="e">
        <f>+G10/G$45</f>
        <v>#DIV/0!</v>
      </c>
    </row>
    <row r="11" spans="2:10" s="135" customFormat="1" x14ac:dyDescent="0.2">
      <c r="B11" s="145"/>
      <c r="D11" s="169"/>
      <c r="E11" s="183"/>
      <c r="G11" s="180"/>
      <c r="I11" s="185"/>
      <c r="J11" s="186"/>
    </row>
    <row r="12" spans="2:10" s="135" customFormat="1" x14ac:dyDescent="0.2">
      <c r="B12" s="145" t="s">
        <v>51</v>
      </c>
      <c r="C12" s="135" t="s">
        <v>310</v>
      </c>
      <c r="D12" s="169"/>
      <c r="E12" s="183"/>
      <c r="G12" s="118">
        <f>+G13+G14+G15</f>
        <v>0</v>
      </c>
      <c r="I12" s="185">
        <f>+G12/E$51</f>
        <v>0</v>
      </c>
      <c r="J12" s="186" t="e">
        <f>+G12/G$45</f>
        <v>#DIV/0!</v>
      </c>
    </row>
    <row r="13" spans="2:10" s="135" customFormat="1" x14ac:dyDescent="0.2">
      <c r="B13" s="145" t="s">
        <v>261</v>
      </c>
      <c r="C13" s="135" t="s">
        <v>419</v>
      </c>
      <c r="D13" s="169"/>
      <c r="E13" s="183"/>
      <c r="G13" s="180">
        <f>+G187</f>
        <v>0</v>
      </c>
      <c r="I13" s="185"/>
      <c r="J13" s="186"/>
    </row>
    <row r="14" spans="2:10" s="135" customFormat="1" x14ac:dyDescent="0.2">
      <c r="B14" s="145" t="s">
        <v>262</v>
      </c>
      <c r="C14" s="135" t="s">
        <v>420</v>
      </c>
      <c r="D14" s="169"/>
      <c r="E14" s="183"/>
      <c r="G14" s="180">
        <f>+G211</f>
        <v>0</v>
      </c>
      <c r="I14" s="185"/>
      <c r="J14" s="186"/>
    </row>
    <row r="15" spans="2:10" s="135" customFormat="1" x14ac:dyDescent="0.2">
      <c r="B15" s="145" t="s">
        <v>263</v>
      </c>
      <c r="C15" s="135" t="s">
        <v>421</v>
      </c>
      <c r="D15" s="169"/>
      <c r="E15" s="183"/>
      <c r="G15" s="180">
        <f>+G237</f>
        <v>0</v>
      </c>
      <c r="I15" s="185"/>
      <c r="J15" s="186"/>
    </row>
    <row r="16" spans="2:10" s="135" customFormat="1" x14ac:dyDescent="0.2">
      <c r="B16" s="145"/>
      <c r="D16" s="169"/>
      <c r="E16" s="183"/>
      <c r="G16" s="180"/>
      <c r="I16" s="185"/>
      <c r="J16" s="186"/>
    </row>
    <row r="17" spans="2:10" s="135" customFormat="1" x14ac:dyDescent="0.2">
      <c r="B17" s="145" t="s">
        <v>53</v>
      </c>
      <c r="C17" s="135" t="s">
        <v>335</v>
      </c>
      <c r="D17" s="169"/>
      <c r="E17" s="183"/>
      <c r="G17" s="118">
        <f>+G18+G19</f>
        <v>0</v>
      </c>
      <c r="I17" s="185"/>
      <c r="J17" s="186"/>
    </row>
    <row r="18" spans="2:10" s="135" customFormat="1" x14ac:dyDescent="0.2">
      <c r="B18" s="145" t="s">
        <v>261</v>
      </c>
      <c r="C18" s="135" t="s">
        <v>422</v>
      </c>
      <c r="D18" s="169"/>
      <c r="E18" s="183"/>
      <c r="G18" s="180">
        <f>+G250</f>
        <v>0</v>
      </c>
      <c r="I18" s="185"/>
      <c r="J18" s="186"/>
    </row>
    <row r="19" spans="2:10" s="135" customFormat="1" x14ac:dyDescent="0.2">
      <c r="B19" s="145" t="s">
        <v>262</v>
      </c>
      <c r="C19" s="135" t="s">
        <v>423</v>
      </c>
      <c r="D19" s="169"/>
      <c r="E19" s="183"/>
      <c r="G19" s="180">
        <f>+G259</f>
        <v>0</v>
      </c>
      <c r="I19" s="185"/>
      <c r="J19" s="186"/>
    </row>
    <row r="20" spans="2:10" s="135" customFormat="1" x14ac:dyDescent="0.2">
      <c r="B20" s="145"/>
      <c r="D20" s="169"/>
      <c r="E20" s="183"/>
      <c r="G20" s="180"/>
      <c r="I20" s="185"/>
      <c r="J20" s="186"/>
    </row>
    <row r="21" spans="2:10" s="135" customFormat="1" x14ac:dyDescent="0.2">
      <c r="B21" s="145" t="s">
        <v>55</v>
      </c>
      <c r="C21" s="135" t="s">
        <v>54</v>
      </c>
      <c r="D21" s="169"/>
      <c r="E21" s="183"/>
      <c r="G21" s="118">
        <f>+G281</f>
        <v>0</v>
      </c>
      <c r="I21" s="185">
        <f>+G21/E$51</f>
        <v>0</v>
      </c>
      <c r="J21" s="186" t="e">
        <f>+G21/G$45</f>
        <v>#DIV/0!</v>
      </c>
    </row>
    <row r="22" spans="2:10" s="135" customFormat="1" x14ac:dyDescent="0.2">
      <c r="B22" s="145"/>
      <c r="D22" s="169"/>
      <c r="E22" s="183"/>
      <c r="G22" s="124"/>
      <c r="I22" s="185"/>
      <c r="J22" s="186"/>
    </row>
    <row r="23" spans="2:10" s="135" customFormat="1" x14ac:dyDescent="0.2">
      <c r="B23" s="145" t="s">
        <v>250</v>
      </c>
      <c r="C23" s="135" t="s">
        <v>270</v>
      </c>
      <c r="D23" s="169"/>
      <c r="E23" s="183"/>
      <c r="G23" s="118">
        <f>+G24+G25+G26</f>
        <v>0</v>
      </c>
      <c r="I23" s="185"/>
      <c r="J23" s="186"/>
    </row>
    <row r="24" spans="2:10" s="135" customFormat="1" x14ac:dyDescent="0.2">
      <c r="B24" s="145" t="s">
        <v>261</v>
      </c>
      <c r="C24" s="135" t="s">
        <v>419</v>
      </c>
      <c r="D24" s="169"/>
      <c r="E24" s="183"/>
      <c r="G24" s="180">
        <f>+G296</f>
        <v>0</v>
      </c>
      <c r="I24" s="185"/>
      <c r="J24" s="186"/>
    </row>
    <row r="25" spans="2:10" s="135" customFormat="1" x14ac:dyDescent="0.2">
      <c r="B25" s="145" t="s">
        <v>262</v>
      </c>
      <c r="C25" s="135" t="s">
        <v>420</v>
      </c>
      <c r="D25" s="169"/>
      <c r="E25" s="183"/>
      <c r="G25" s="180">
        <f>+G309</f>
        <v>0</v>
      </c>
      <c r="I25" s="185"/>
      <c r="J25" s="186"/>
    </row>
    <row r="26" spans="2:10" s="135" customFormat="1" x14ac:dyDescent="0.2">
      <c r="B26" s="145" t="s">
        <v>263</v>
      </c>
      <c r="C26" s="135" t="s">
        <v>421</v>
      </c>
      <c r="D26" s="169"/>
      <c r="E26" s="183"/>
      <c r="G26" s="180">
        <f>+G322</f>
        <v>0</v>
      </c>
      <c r="I26" s="185"/>
      <c r="J26" s="186"/>
    </row>
    <row r="27" spans="2:10" s="135" customFormat="1" x14ac:dyDescent="0.2">
      <c r="B27" s="145"/>
      <c r="D27" s="169"/>
      <c r="E27" s="183"/>
      <c r="G27" s="180"/>
      <c r="I27" s="185"/>
      <c r="J27" s="186"/>
    </row>
    <row r="28" spans="2:10" s="135" customFormat="1" x14ac:dyDescent="0.2">
      <c r="B28" s="145" t="s">
        <v>271</v>
      </c>
      <c r="C28" s="178" t="s">
        <v>209</v>
      </c>
      <c r="D28" s="169"/>
      <c r="E28" s="183"/>
      <c r="G28" s="118">
        <f>+G29+G30+G31</f>
        <v>0</v>
      </c>
      <c r="I28" s="185"/>
      <c r="J28" s="186"/>
    </row>
    <row r="29" spans="2:10" s="135" customFormat="1" x14ac:dyDescent="0.2">
      <c r="B29" s="145" t="s">
        <v>261</v>
      </c>
      <c r="C29" s="135" t="s">
        <v>419</v>
      </c>
      <c r="D29" s="169"/>
      <c r="E29" s="183"/>
      <c r="G29" s="180">
        <f>+G333</f>
        <v>0</v>
      </c>
      <c r="I29" s="185"/>
      <c r="J29" s="186"/>
    </row>
    <row r="30" spans="2:10" s="135" customFormat="1" x14ac:dyDescent="0.2">
      <c r="B30" s="145" t="s">
        <v>262</v>
      </c>
      <c r="C30" s="135" t="s">
        <v>420</v>
      </c>
      <c r="D30" s="169"/>
      <c r="E30" s="183"/>
      <c r="G30" s="180">
        <f>+G340</f>
        <v>0</v>
      </c>
      <c r="I30" s="185"/>
      <c r="J30" s="186"/>
    </row>
    <row r="31" spans="2:10" s="135" customFormat="1" x14ac:dyDescent="0.2">
      <c r="B31" s="145" t="s">
        <v>263</v>
      </c>
      <c r="C31" s="135" t="s">
        <v>421</v>
      </c>
      <c r="D31" s="169"/>
      <c r="E31" s="183"/>
      <c r="G31" s="180">
        <f>+G347</f>
        <v>0</v>
      </c>
      <c r="I31" s="185"/>
      <c r="J31" s="186"/>
    </row>
    <row r="32" spans="2:10" s="135" customFormat="1" x14ac:dyDescent="0.2">
      <c r="B32" s="145"/>
      <c r="D32" s="169"/>
      <c r="E32" s="183"/>
      <c r="G32" s="180"/>
      <c r="I32" s="185"/>
      <c r="J32" s="186"/>
    </row>
    <row r="33" spans="2:12" s="135" customFormat="1" x14ac:dyDescent="0.2">
      <c r="B33" s="145" t="s">
        <v>272</v>
      </c>
      <c r="C33" s="135" t="s">
        <v>273</v>
      </c>
      <c r="D33" s="169"/>
      <c r="E33" s="183"/>
      <c r="G33" s="118">
        <f>+G34+G35+G36</f>
        <v>0</v>
      </c>
      <c r="I33" s="185"/>
      <c r="J33" s="186"/>
    </row>
    <row r="34" spans="2:12" s="135" customFormat="1" x14ac:dyDescent="0.2">
      <c r="B34" s="145" t="s">
        <v>261</v>
      </c>
      <c r="C34" s="135" t="s">
        <v>419</v>
      </c>
      <c r="D34" s="169"/>
      <c r="E34" s="183"/>
      <c r="G34" s="180">
        <f>+G364</f>
        <v>0</v>
      </c>
      <c r="I34" s="185"/>
      <c r="J34" s="186"/>
    </row>
    <row r="35" spans="2:12" s="135" customFormat="1" x14ac:dyDescent="0.2">
      <c r="B35" s="145" t="s">
        <v>262</v>
      </c>
      <c r="C35" s="135" t="s">
        <v>420</v>
      </c>
      <c r="D35" s="169"/>
      <c r="E35" s="183"/>
      <c r="G35" s="180">
        <f>+G375</f>
        <v>0</v>
      </c>
      <c r="I35" s="185"/>
      <c r="J35" s="186"/>
    </row>
    <row r="36" spans="2:12" s="135" customFormat="1" x14ac:dyDescent="0.2">
      <c r="B36" s="145" t="s">
        <v>263</v>
      </c>
      <c r="C36" s="135" t="s">
        <v>421</v>
      </c>
      <c r="D36" s="169"/>
      <c r="E36" s="183"/>
      <c r="G36" s="180">
        <f>+G388</f>
        <v>0</v>
      </c>
      <c r="I36" s="185"/>
      <c r="J36" s="186"/>
    </row>
    <row r="37" spans="2:12" s="135" customFormat="1" x14ac:dyDescent="0.2">
      <c r="B37" s="145"/>
      <c r="D37" s="169"/>
      <c r="E37" s="183"/>
      <c r="G37" s="180"/>
      <c r="I37" s="185"/>
      <c r="J37" s="186"/>
    </row>
    <row r="38" spans="2:12" s="135" customFormat="1" x14ac:dyDescent="0.2">
      <c r="B38" s="145" t="s">
        <v>274</v>
      </c>
      <c r="C38" s="135" t="s">
        <v>275</v>
      </c>
      <c r="D38" s="169"/>
      <c r="E38" s="183"/>
      <c r="G38" s="118">
        <f>+G39+G40+G41</f>
        <v>0</v>
      </c>
      <c r="I38" s="185"/>
      <c r="J38" s="186"/>
    </row>
    <row r="39" spans="2:12" s="135" customFormat="1" x14ac:dyDescent="0.2">
      <c r="B39" s="145" t="s">
        <v>261</v>
      </c>
      <c r="C39" s="135" t="s">
        <v>419</v>
      </c>
      <c r="D39" s="169"/>
      <c r="E39" s="183"/>
      <c r="G39" s="180">
        <f>+G399</f>
        <v>0</v>
      </c>
      <c r="I39" s="185"/>
      <c r="J39" s="186"/>
    </row>
    <row r="40" spans="2:12" s="135" customFormat="1" x14ac:dyDescent="0.2">
      <c r="B40" s="145" t="s">
        <v>262</v>
      </c>
      <c r="C40" s="135" t="s">
        <v>420</v>
      </c>
      <c r="D40" s="169"/>
      <c r="E40" s="183"/>
      <c r="G40" s="180">
        <f>+G406</f>
        <v>0</v>
      </c>
      <c r="I40" s="185"/>
      <c r="J40" s="186"/>
    </row>
    <row r="41" spans="2:12" s="135" customFormat="1" x14ac:dyDescent="0.2">
      <c r="B41" s="145" t="s">
        <v>263</v>
      </c>
      <c r="C41" s="135" t="s">
        <v>421</v>
      </c>
      <c r="D41" s="169"/>
      <c r="E41" s="183"/>
      <c r="G41" s="180">
        <f>+G413</f>
        <v>0</v>
      </c>
      <c r="I41" s="185"/>
      <c r="J41" s="186"/>
    </row>
    <row r="42" spans="2:12" s="135" customFormat="1" x14ac:dyDescent="0.2">
      <c r="B42" s="145"/>
      <c r="D42" s="169"/>
      <c r="E42" s="183"/>
      <c r="G42" s="180"/>
      <c r="I42" s="185"/>
      <c r="J42" s="186"/>
    </row>
    <row r="43" spans="2:12" s="135" customFormat="1" x14ac:dyDescent="0.2">
      <c r="B43" s="145" t="s">
        <v>276</v>
      </c>
      <c r="C43" s="135" t="s">
        <v>251</v>
      </c>
      <c r="D43" s="169"/>
      <c r="E43" s="183"/>
      <c r="G43" s="118">
        <f>+G421</f>
        <v>0</v>
      </c>
      <c r="I43" s="185">
        <f>+G43/E$51</f>
        <v>0</v>
      </c>
      <c r="J43" s="186" t="e">
        <f>+G43/G$45</f>
        <v>#DIV/0!</v>
      </c>
    </row>
    <row r="44" spans="2:12" s="135" customFormat="1" ht="13.5" thickBot="1" x14ac:dyDescent="0.25">
      <c r="B44" s="145"/>
      <c r="D44" s="169"/>
      <c r="E44" s="183"/>
      <c r="G44" s="180"/>
      <c r="I44" s="185"/>
      <c r="J44" s="186"/>
    </row>
    <row r="45" spans="2:12" s="135" customFormat="1" ht="13.5" thickBot="1" x14ac:dyDescent="0.25">
      <c r="B45" s="145"/>
      <c r="C45" s="146" t="s">
        <v>252</v>
      </c>
      <c r="D45" s="141"/>
      <c r="E45" s="142"/>
      <c r="F45" s="147"/>
      <c r="G45" s="148">
        <f>+G6+G8+G10+G12+G17+G21+G23+G28+G33+G38+G43</f>
        <v>0</v>
      </c>
      <c r="I45" s="187">
        <f>+G45/E$51</f>
        <v>0</v>
      </c>
      <c r="J45" s="188" t="e">
        <f>SUM(J6:J43)</f>
        <v>#DIV/0!</v>
      </c>
      <c r="L45" s="148"/>
    </row>
    <row r="46" spans="2:12" s="135" customFormat="1" x14ac:dyDescent="0.2">
      <c r="B46" s="145"/>
      <c r="C46" s="121"/>
      <c r="D46" s="122"/>
      <c r="E46" s="123"/>
      <c r="F46" s="21"/>
      <c r="G46" s="124"/>
    </row>
    <row r="47" spans="2:12" s="135" customFormat="1" x14ac:dyDescent="0.2">
      <c r="B47" s="125"/>
      <c r="C47" s="125"/>
      <c r="D47" s="125"/>
      <c r="E47" s="125"/>
      <c r="F47" s="125"/>
      <c r="G47" s="125"/>
    </row>
    <row r="48" spans="2:12" s="135" customFormat="1" ht="25.5" x14ac:dyDescent="0.2">
      <c r="B48" s="189" t="s">
        <v>15</v>
      </c>
      <c r="C48" s="190" t="s">
        <v>16</v>
      </c>
      <c r="D48" s="189" t="s">
        <v>17</v>
      </c>
      <c r="E48" s="189" t="s">
        <v>18</v>
      </c>
      <c r="F48" s="189" t="s">
        <v>19</v>
      </c>
      <c r="G48" s="189" t="s">
        <v>20</v>
      </c>
    </row>
    <row r="49" spans="2:14" s="135" customFormat="1" x14ac:dyDescent="0.2">
      <c r="B49" s="128" t="s">
        <v>45</v>
      </c>
      <c r="C49" s="117" t="s">
        <v>46</v>
      </c>
      <c r="D49" s="150"/>
      <c r="E49" s="161"/>
      <c r="F49" s="167"/>
      <c r="G49" s="137"/>
    </row>
    <row r="50" spans="2:14" s="135" customFormat="1" x14ac:dyDescent="0.2">
      <c r="B50" s="131" t="s">
        <v>57</v>
      </c>
      <c r="C50" s="137" t="s">
        <v>58</v>
      </c>
      <c r="D50" s="150"/>
      <c r="E50" s="161"/>
      <c r="F50" s="167"/>
      <c r="G50" s="137"/>
    </row>
    <row r="51" spans="2:14" s="135" customFormat="1" ht="51" x14ac:dyDescent="0.2">
      <c r="B51" s="131" t="s">
        <v>59</v>
      </c>
      <c r="C51" s="177" t="s">
        <v>497</v>
      </c>
      <c r="D51" s="163" t="s">
        <v>33</v>
      </c>
      <c r="E51" s="151">
        <v>435</v>
      </c>
      <c r="F51" s="152"/>
      <c r="G51" s="153">
        <f t="shared" ref="G51:G53" si="0">+ROUND((E51*F51),2)</f>
        <v>0</v>
      </c>
      <c r="N51" s="158"/>
    </row>
    <row r="52" spans="2:14" s="135" customFormat="1" ht="25.5" x14ac:dyDescent="0.2">
      <c r="B52" s="131" t="s">
        <v>61</v>
      </c>
      <c r="C52" s="177" t="s">
        <v>498</v>
      </c>
      <c r="D52" s="163" t="s">
        <v>39</v>
      </c>
      <c r="E52" s="151">
        <f>4+4+7</f>
        <v>15</v>
      </c>
      <c r="F52" s="152"/>
      <c r="G52" s="153">
        <f t="shared" ref="G52" si="1">+ROUND((E52*F52),2)</f>
        <v>0</v>
      </c>
      <c r="N52" s="158"/>
    </row>
    <row r="53" spans="2:14" s="135" customFormat="1" ht="25.5" x14ac:dyDescent="0.2">
      <c r="B53" s="131" t="s">
        <v>63</v>
      </c>
      <c r="C53" s="177" t="s">
        <v>499</v>
      </c>
      <c r="D53" s="163" t="s">
        <v>39</v>
      </c>
      <c r="E53" s="151">
        <f>4+4+6</f>
        <v>14</v>
      </c>
      <c r="F53" s="152"/>
      <c r="G53" s="153">
        <f t="shared" si="0"/>
        <v>0</v>
      </c>
      <c r="N53" s="158"/>
    </row>
    <row r="54" spans="2:14" s="135" customFormat="1" ht="89.25" x14ac:dyDescent="0.2">
      <c r="B54" s="131" t="s">
        <v>65</v>
      </c>
      <c r="C54" s="162" t="s">
        <v>500</v>
      </c>
      <c r="D54" s="150" t="s">
        <v>39</v>
      </c>
      <c r="E54" s="151">
        <v>3</v>
      </c>
      <c r="F54" s="152"/>
      <c r="G54" s="153">
        <f t="shared" ref="G54" si="2">E54*F54</f>
        <v>0</v>
      </c>
      <c r="N54" s="158"/>
    </row>
    <row r="55" spans="2:14" s="135" customFormat="1" ht="63.75" x14ac:dyDescent="0.2">
      <c r="B55" s="131" t="s">
        <v>67</v>
      </c>
      <c r="C55" s="162" t="s">
        <v>501</v>
      </c>
      <c r="D55" s="150" t="s">
        <v>25</v>
      </c>
      <c r="E55" s="151">
        <v>1</v>
      </c>
      <c r="F55" s="152"/>
      <c r="G55" s="153">
        <f t="shared" ref="G55:G61" si="3">E55*F55</f>
        <v>0</v>
      </c>
      <c r="N55" s="158"/>
    </row>
    <row r="56" spans="2:14" s="135" customFormat="1" ht="63.75" x14ac:dyDescent="0.2">
      <c r="B56" s="131" t="s">
        <v>69</v>
      </c>
      <c r="C56" s="177" t="s">
        <v>502</v>
      </c>
      <c r="D56" s="150" t="s">
        <v>25</v>
      </c>
      <c r="E56" s="151">
        <v>1</v>
      </c>
      <c r="F56" s="152"/>
      <c r="G56" s="153">
        <f t="shared" si="3"/>
        <v>0</v>
      </c>
      <c r="N56" s="158"/>
    </row>
    <row r="57" spans="2:14" s="135" customFormat="1" ht="63.75" x14ac:dyDescent="0.2">
      <c r="B57" s="131" t="s">
        <v>277</v>
      </c>
      <c r="C57" s="177" t="s">
        <v>503</v>
      </c>
      <c r="D57" s="150" t="s">
        <v>25</v>
      </c>
      <c r="E57" s="151">
        <v>1</v>
      </c>
      <c r="F57" s="152"/>
      <c r="G57" s="153">
        <f t="shared" si="3"/>
        <v>0</v>
      </c>
      <c r="N57" s="158"/>
    </row>
    <row r="58" spans="2:14" s="135" customFormat="1" ht="63.75" x14ac:dyDescent="0.2">
      <c r="B58" s="131" t="s">
        <v>278</v>
      </c>
      <c r="C58" s="177" t="s">
        <v>504</v>
      </c>
      <c r="D58" s="150" t="s">
        <v>25</v>
      </c>
      <c r="E58" s="151">
        <v>3</v>
      </c>
      <c r="F58" s="152"/>
      <c r="G58" s="153">
        <f t="shared" si="3"/>
        <v>0</v>
      </c>
      <c r="N58" s="158"/>
    </row>
    <row r="59" spans="2:14" s="135" customFormat="1" ht="63.75" x14ac:dyDescent="0.2">
      <c r="B59" s="131" t="s">
        <v>279</v>
      </c>
      <c r="C59" s="177" t="s">
        <v>505</v>
      </c>
      <c r="D59" s="150" t="s">
        <v>25</v>
      </c>
      <c r="E59" s="151">
        <v>1</v>
      </c>
      <c r="F59" s="152"/>
      <c r="G59" s="153">
        <f t="shared" si="3"/>
        <v>0</v>
      </c>
      <c r="N59" s="158"/>
    </row>
    <row r="60" spans="2:14" s="135" customFormat="1" ht="63.75" x14ac:dyDescent="0.2">
      <c r="B60" s="131" t="s">
        <v>280</v>
      </c>
      <c r="C60" s="177" t="s">
        <v>506</v>
      </c>
      <c r="D60" s="150" t="s">
        <v>25</v>
      </c>
      <c r="E60" s="151">
        <v>1</v>
      </c>
      <c r="F60" s="152"/>
      <c r="G60" s="153">
        <f t="shared" si="3"/>
        <v>0</v>
      </c>
      <c r="N60" s="158"/>
    </row>
    <row r="61" spans="2:14" s="135" customFormat="1" ht="63.75" x14ac:dyDescent="0.2">
      <c r="B61" s="131" t="s">
        <v>484</v>
      </c>
      <c r="C61" s="177" t="s">
        <v>507</v>
      </c>
      <c r="D61" s="150" t="s">
        <v>25</v>
      </c>
      <c r="E61" s="151">
        <v>1</v>
      </c>
      <c r="F61" s="152"/>
      <c r="G61" s="153">
        <f t="shared" si="3"/>
        <v>0</v>
      </c>
      <c r="N61" s="158"/>
    </row>
    <row r="62" spans="2:14" s="135" customFormat="1" x14ac:dyDescent="0.2">
      <c r="B62" s="131" t="s">
        <v>71</v>
      </c>
      <c r="C62" s="149" t="s">
        <v>72</v>
      </c>
      <c r="D62" s="150"/>
      <c r="E62" s="151"/>
      <c r="F62" s="152"/>
      <c r="G62" s="153"/>
      <c r="N62" s="158"/>
    </row>
    <row r="63" spans="2:14" s="135" customFormat="1" ht="114.75" x14ac:dyDescent="0.2">
      <c r="B63" s="131" t="s">
        <v>73</v>
      </c>
      <c r="C63" s="192" t="s">
        <v>508</v>
      </c>
      <c r="D63" s="193" t="s">
        <v>25</v>
      </c>
      <c r="E63" s="194">
        <v>1</v>
      </c>
      <c r="F63" s="152"/>
      <c r="G63" s="153">
        <f t="shared" ref="G63:G71" si="4">E63*F63</f>
        <v>0</v>
      </c>
      <c r="N63" s="158"/>
    </row>
    <row r="64" spans="2:14" s="135" customFormat="1" ht="114.75" x14ac:dyDescent="0.2">
      <c r="B64" s="131" t="s">
        <v>74</v>
      </c>
      <c r="C64" s="192" t="s">
        <v>509</v>
      </c>
      <c r="D64" s="193" t="s">
        <v>25</v>
      </c>
      <c r="E64" s="194">
        <v>2</v>
      </c>
      <c r="F64" s="152"/>
      <c r="G64" s="153">
        <f t="shared" si="4"/>
        <v>0</v>
      </c>
      <c r="N64" s="158"/>
    </row>
    <row r="65" spans="2:14" s="135" customFormat="1" ht="76.5" x14ac:dyDescent="0.2">
      <c r="B65" s="131" t="s">
        <v>75</v>
      </c>
      <c r="C65" s="192" t="s">
        <v>510</v>
      </c>
      <c r="D65" s="193" t="s">
        <v>25</v>
      </c>
      <c r="E65" s="194">
        <v>1</v>
      </c>
      <c r="F65" s="152"/>
      <c r="G65" s="153">
        <f t="shared" si="4"/>
        <v>0</v>
      </c>
      <c r="N65" s="158"/>
    </row>
    <row r="66" spans="2:14" s="135" customFormat="1" ht="76.5" x14ac:dyDescent="0.2">
      <c r="B66" s="131" t="s">
        <v>77</v>
      </c>
      <c r="C66" s="192" t="s">
        <v>511</v>
      </c>
      <c r="D66" s="193" t="s">
        <v>25</v>
      </c>
      <c r="E66" s="194">
        <v>1</v>
      </c>
      <c r="F66" s="152"/>
      <c r="G66" s="153">
        <f t="shared" si="4"/>
        <v>0</v>
      </c>
      <c r="N66" s="158"/>
    </row>
    <row r="67" spans="2:14" s="135" customFormat="1" ht="140.25" x14ac:dyDescent="0.2">
      <c r="B67" s="131" t="s">
        <v>79</v>
      </c>
      <c r="C67" s="192" t="s">
        <v>512</v>
      </c>
      <c r="D67" s="193" t="s">
        <v>25</v>
      </c>
      <c r="E67" s="194">
        <v>3</v>
      </c>
      <c r="F67" s="152"/>
      <c r="G67" s="153">
        <f t="shared" si="4"/>
        <v>0</v>
      </c>
      <c r="N67" s="158"/>
    </row>
    <row r="68" spans="2:14" s="135" customFormat="1" ht="38.25" x14ac:dyDescent="0.2">
      <c r="B68" s="131" t="s">
        <v>479</v>
      </c>
      <c r="C68" s="192" t="s">
        <v>513</v>
      </c>
      <c r="D68" s="193" t="s">
        <v>482</v>
      </c>
      <c r="E68" s="194">
        <v>26</v>
      </c>
      <c r="F68" s="152"/>
      <c r="G68" s="153">
        <f t="shared" si="4"/>
        <v>0</v>
      </c>
      <c r="N68" s="158"/>
    </row>
    <row r="69" spans="2:14" s="135" customFormat="1" ht="89.25" x14ac:dyDescent="0.2">
      <c r="B69" s="131" t="s">
        <v>480</v>
      </c>
      <c r="C69" s="192" t="s">
        <v>514</v>
      </c>
      <c r="D69" s="193" t="s">
        <v>25</v>
      </c>
      <c r="E69" s="194">
        <v>1</v>
      </c>
      <c r="F69" s="152"/>
      <c r="G69" s="153">
        <f t="shared" si="4"/>
        <v>0</v>
      </c>
      <c r="N69" s="158"/>
    </row>
    <row r="70" spans="2:14" s="135" customFormat="1" ht="76.5" x14ac:dyDescent="0.2">
      <c r="B70" s="131" t="s">
        <v>481</v>
      </c>
      <c r="C70" s="192" t="s">
        <v>515</v>
      </c>
      <c r="D70" s="193" t="s">
        <v>25</v>
      </c>
      <c r="E70" s="194">
        <v>1</v>
      </c>
      <c r="F70" s="152"/>
      <c r="G70" s="153">
        <f t="shared" si="4"/>
        <v>0</v>
      </c>
      <c r="N70" s="158"/>
    </row>
    <row r="71" spans="2:14" s="135" customFormat="1" ht="76.5" x14ac:dyDescent="0.2">
      <c r="B71" s="131" t="s">
        <v>483</v>
      </c>
      <c r="C71" s="192" t="s">
        <v>516</v>
      </c>
      <c r="D71" s="193" t="s">
        <v>25</v>
      </c>
      <c r="E71" s="194">
        <v>1</v>
      </c>
      <c r="F71" s="152"/>
      <c r="G71" s="153">
        <f t="shared" si="4"/>
        <v>0</v>
      </c>
      <c r="N71" s="158"/>
    </row>
    <row r="72" spans="2:14" s="135" customFormat="1" x14ac:dyDescent="0.2">
      <c r="B72" s="131" t="s">
        <v>80</v>
      </c>
      <c r="C72" s="149" t="s">
        <v>253</v>
      </c>
      <c r="D72" s="150"/>
      <c r="E72" s="151"/>
      <c r="F72" s="152"/>
      <c r="G72" s="153"/>
      <c r="N72" s="158"/>
    </row>
    <row r="73" spans="2:14" s="135" customFormat="1" ht="102" x14ac:dyDescent="0.2">
      <c r="B73" s="131" t="s">
        <v>82</v>
      </c>
      <c r="C73" s="192" t="s">
        <v>517</v>
      </c>
      <c r="D73" s="193" t="s">
        <v>25</v>
      </c>
      <c r="E73" s="194">
        <v>1</v>
      </c>
      <c r="F73" s="152"/>
      <c r="G73" s="153">
        <f>E73*F73</f>
        <v>0</v>
      </c>
      <c r="N73" s="158"/>
    </row>
    <row r="74" spans="2:14" s="135" customFormat="1" ht="102" x14ac:dyDescent="0.2">
      <c r="B74" s="131" t="s">
        <v>85</v>
      </c>
      <c r="C74" s="192" t="s">
        <v>518</v>
      </c>
      <c r="D74" s="193" t="s">
        <v>25</v>
      </c>
      <c r="E74" s="194">
        <v>2</v>
      </c>
      <c r="F74" s="152"/>
      <c r="G74" s="153">
        <f>E74*F74</f>
        <v>0</v>
      </c>
      <c r="N74" s="158"/>
    </row>
    <row r="75" spans="2:14" s="135" customFormat="1" ht="51" x14ac:dyDescent="0.2">
      <c r="B75" s="131" t="s">
        <v>87</v>
      </c>
      <c r="C75" s="192" t="s">
        <v>599</v>
      </c>
      <c r="D75" s="193" t="s">
        <v>254</v>
      </c>
      <c r="E75" s="194" t="s">
        <v>255</v>
      </c>
      <c r="F75" s="152"/>
      <c r="G75" s="153">
        <f>F75*E75</f>
        <v>0</v>
      </c>
      <c r="N75" s="158"/>
    </row>
    <row r="76" spans="2:14" s="135" customFormat="1" ht="51" x14ac:dyDescent="0.2">
      <c r="B76" s="131" t="s">
        <v>257</v>
      </c>
      <c r="C76" s="192" t="s">
        <v>600</v>
      </c>
      <c r="D76" s="193" t="s">
        <v>254</v>
      </c>
      <c r="E76" s="194">
        <v>20</v>
      </c>
      <c r="F76" s="152"/>
      <c r="G76" s="153">
        <f>F76*E76</f>
        <v>0</v>
      </c>
      <c r="N76" s="158"/>
    </row>
    <row r="77" spans="2:14" s="135" customFormat="1" ht="51" x14ac:dyDescent="0.2">
      <c r="B77" s="131" t="s">
        <v>258</v>
      </c>
      <c r="C77" s="192" t="s">
        <v>601</v>
      </c>
      <c r="D77" s="193" t="s">
        <v>254</v>
      </c>
      <c r="E77" s="194">
        <v>20</v>
      </c>
      <c r="F77" s="152"/>
      <c r="G77" s="153">
        <f>F77*E77</f>
        <v>0</v>
      </c>
      <c r="N77" s="158"/>
    </row>
    <row r="78" spans="2:14" s="135" customFormat="1" ht="51" x14ac:dyDescent="0.2">
      <c r="B78" s="131" t="s">
        <v>259</v>
      </c>
      <c r="C78" s="192" t="s">
        <v>519</v>
      </c>
      <c r="D78" s="193" t="s">
        <v>25</v>
      </c>
      <c r="E78" s="194" t="s">
        <v>256</v>
      </c>
      <c r="F78" s="152"/>
      <c r="G78" s="153">
        <f>F78*E78</f>
        <v>0</v>
      </c>
      <c r="N78" s="158"/>
    </row>
    <row r="79" spans="2:14" s="135" customFormat="1" ht="63.75" x14ac:dyDescent="0.2">
      <c r="B79" s="131" t="s">
        <v>260</v>
      </c>
      <c r="C79" s="192" t="s">
        <v>520</v>
      </c>
      <c r="D79" s="193" t="s">
        <v>25</v>
      </c>
      <c r="E79" s="194">
        <v>1</v>
      </c>
      <c r="F79" s="152"/>
      <c r="G79" s="153">
        <f>F79*E79</f>
        <v>0</v>
      </c>
      <c r="N79" s="158"/>
    </row>
    <row r="80" spans="2:14" s="135" customFormat="1" x14ac:dyDescent="0.2">
      <c r="B80" s="131" t="s">
        <v>281</v>
      </c>
      <c r="C80" s="132" t="s">
        <v>81</v>
      </c>
      <c r="D80" s="150"/>
      <c r="E80" s="151"/>
      <c r="F80" s="152"/>
      <c r="G80" s="153"/>
      <c r="N80" s="158"/>
    </row>
    <row r="81" spans="2:14" s="135" customFormat="1" ht="25.5" x14ac:dyDescent="0.2">
      <c r="B81" s="131" t="s">
        <v>89</v>
      </c>
      <c r="C81" s="192" t="s">
        <v>83</v>
      </c>
      <c r="D81" s="193" t="s">
        <v>84</v>
      </c>
      <c r="E81" s="194">
        <v>86</v>
      </c>
      <c r="F81" s="152"/>
      <c r="G81" s="153">
        <f>E81*F81</f>
        <v>0</v>
      </c>
      <c r="N81" s="158"/>
    </row>
    <row r="82" spans="2:14" s="135" customFormat="1" ht="38.25" x14ac:dyDescent="0.2">
      <c r="B82" s="131" t="s">
        <v>205</v>
      </c>
      <c r="C82" s="192" t="s">
        <v>86</v>
      </c>
      <c r="D82" s="193" t="s">
        <v>84</v>
      </c>
      <c r="E82" s="194">
        <v>20</v>
      </c>
      <c r="F82" s="152"/>
      <c r="G82" s="153">
        <f>E82*F82</f>
        <v>0</v>
      </c>
      <c r="N82" s="158"/>
    </row>
    <row r="83" spans="2:14" s="135" customFormat="1" ht="38.25" x14ac:dyDescent="0.2">
      <c r="B83" s="131" t="s">
        <v>282</v>
      </c>
      <c r="C83" s="132" t="s">
        <v>88</v>
      </c>
      <c r="D83" s="193" t="s">
        <v>84</v>
      </c>
      <c r="E83" s="194">
        <v>48</v>
      </c>
      <c r="F83" s="152"/>
      <c r="G83" s="153">
        <f>E83*F83</f>
        <v>0</v>
      </c>
      <c r="N83" s="158"/>
    </row>
    <row r="84" spans="2:14" s="135" customFormat="1" ht="38.25" x14ac:dyDescent="0.2">
      <c r="B84" s="131" t="s">
        <v>206</v>
      </c>
      <c r="C84" s="132" t="s">
        <v>90</v>
      </c>
      <c r="D84" s="150"/>
      <c r="E84" s="151"/>
      <c r="F84" s="152"/>
      <c r="G84" s="153">
        <f>+ROUND((SUM(G51:G83)*0.1),-1)</f>
        <v>0</v>
      </c>
      <c r="N84" s="158"/>
    </row>
    <row r="85" spans="2:14" s="135" customFormat="1" x14ac:dyDescent="0.2">
      <c r="B85" s="131"/>
      <c r="C85" s="132"/>
      <c r="D85" s="150"/>
      <c r="E85" s="151"/>
      <c r="F85" s="152"/>
      <c r="G85" s="153"/>
      <c r="N85" s="158"/>
    </row>
    <row r="86" spans="2:14" s="135" customFormat="1" ht="13.5" customHeight="1" x14ac:dyDescent="0.2">
      <c r="B86" s="131"/>
      <c r="C86" s="117" t="s">
        <v>337</v>
      </c>
      <c r="D86" s="150"/>
      <c r="E86" s="151"/>
      <c r="F86" s="152"/>
      <c r="G86" s="129">
        <f>SUM(G51:G84)</f>
        <v>0</v>
      </c>
      <c r="N86" s="158"/>
    </row>
    <row r="87" spans="2:14" s="135" customFormat="1" ht="13.5" customHeight="1" x14ac:dyDescent="0.2">
      <c r="B87" s="131"/>
      <c r="C87" s="117"/>
      <c r="D87" s="150"/>
      <c r="E87" s="151"/>
      <c r="F87" s="152"/>
      <c r="G87" s="129"/>
      <c r="N87" s="158"/>
    </row>
    <row r="88" spans="2:14" s="135" customFormat="1" ht="13.5" customHeight="1" x14ac:dyDescent="0.2">
      <c r="B88" s="131"/>
      <c r="C88" s="117"/>
      <c r="D88" s="150"/>
      <c r="E88" s="151"/>
      <c r="F88" s="152"/>
      <c r="G88" s="129"/>
      <c r="N88" s="158"/>
    </row>
    <row r="89" spans="2:14" s="135" customFormat="1" x14ac:dyDescent="0.2">
      <c r="B89" s="128" t="s">
        <v>47</v>
      </c>
      <c r="C89" s="117" t="s">
        <v>48</v>
      </c>
      <c r="D89" s="150"/>
      <c r="E89" s="161"/>
      <c r="F89" s="167"/>
      <c r="G89" s="137"/>
      <c r="N89" s="158"/>
    </row>
    <row r="90" spans="2:14" s="135" customFormat="1" x14ac:dyDescent="0.2">
      <c r="B90" s="131" t="s">
        <v>92</v>
      </c>
      <c r="C90" s="137" t="s">
        <v>93</v>
      </c>
      <c r="D90" s="150"/>
      <c r="E90" s="161"/>
      <c r="F90" s="167"/>
      <c r="G90" s="137"/>
      <c r="N90" s="158"/>
    </row>
    <row r="91" spans="2:14" s="135" customFormat="1" ht="51" x14ac:dyDescent="0.2">
      <c r="B91" s="131" t="s">
        <v>94</v>
      </c>
      <c r="C91" s="132" t="s">
        <v>459</v>
      </c>
      <c r="D91" s="150" t="s">
        <v>97</v>
      </c>
      <c r="E91" s="151">
        <f>60+49+54+202</f>
        <v>365</v>
      </c>
      <c r="F91" s="152"/>
      <c r="G91" s="153">
        <f t="shared" ref="G91:G96" si="5">+ROUND((E91*F91),2)</f>
        <v>0</v>
      </c>
      <c r="K91" s="135" t="s">
        <v>304</v>
      </c>
      <c r="N91" s="158"/>
    </row>
    <row r="92" spans="2:14" s="135" customFormat="1" ht="51" x14ac:dyDescent="0.2">
      <c r="B92" s="131" t="s">
        <v>96</v>
      </c>
      <c r="C92" s="132" t="s">
        <v>602</v>
      </c>
      <c r="D92" s="150" t="s">
        <v>97</v>
      </c>
      <c r="E92" s="151">
        <f>34+20+45</f>
        <v>99</v>
      </c>
      <c r="F92" s="152"/>
      <c r="G92" s="153">
        <f t="shared" si="5"/>
        <v>0</v>
      </c>
      <c r="K92" s="135" t="s">
        <v>301</v>
      </c>
      <c r="N92" s="158"/>
    </row>
    <row r="93" spans="2:14" s="135" customFormat="1" ht="63.75" x14ac:dyDescent="0.2">
      <c r="B93" s="131" t="s">
        <v>98</v>
      </c>
      <c r="C93" s="132" t="s">
        <v>460</v>
      </c>
      <c r="D93" s="150" t="s">
        <v>97</v>
      </c>
      <c r="E93" s="151">
        <f>0+90+130</f>
        <v>220</v>
      </c>
      <c r="F93" s="152"/>
      <c r="G93" s="153">
        <f>+ROUND((E93*F93),2)</f>
        <v>0</v>
      </c>
      <c r="K93" s="135" t="s">
        <v>301</v>
      </c>
      <c r="N93" s="158"/>
    </row>
    <row r="94" spans="2:14" s="135" customFormat="1" ht="25.5" x14ac:dyDescent="0.2">
      <c r="B94" s="131" t="s">
        <v>100</v>
      </c>
      <c r="C94" s="177" t="s">
        <v>103</v>
      </c>
      <c r="D94" s="163" t="s">
        <v>33</v>
      </c>
      <c r="E94" s="151">
        <f>29.5+5+5+7.5</f>
        <v>47</v>
      </c>
      <c r="F94" s="152"/>
      <c r="G94" s="153">
        <f t="shared" si="5"/>
        <v>0</v>
      </c>
      <c r="K94" s="135" t="s">
        <v>222</v>
      </c>
      <c r="N94" s="158"/>
    </row>
    <row r="95" spans="2:14" s="135" customFormat="1" ht="25.5" x14ac:dyDescent="0.2">
      <c r="B95" s="131" t="s">
        <v>102</v>
      </c>
      <c r="C95" s="177" t="s">
        <v>603</v>
      </c>
      <c r="D95" s="163" t="s">
        <v>33</v>
      </c>
      <c r="E95" s="151">
        <f>17+15+42</f>
        <v>74</v>
      </c>
      <c r="F95" s="152"/>
      <c r="G95" s="153">
        <f t="shared" si="5"/>
        <v>0</v>
      </c>
      <c r="K95" s="135" t="s">
        <v>301</v>
      </c>
      <c r="N95" s="158"/>
    </row>
    <row r="96" spans="2:14" s="135" customFormat="1" ht="51" x14ac:dyDescent="0.2">
      <c r="B96" s="131" t="s">
        <v>104</v>
      </c>
      <c r="C96" s="132" t="s">
        <v>467</v>
      </c>
      <c r="D96" s="150" t="s">
        <v>33</v>
      </c>
      <c r="E96" s="151">
        <f>21+18+0+18</f>
        <v>57</v>
      </c>
      <c r="F96" s="152"/>
      <c r="G96" s="153">
        <f t="shared" si="5"/>
        <v>0</v>
      </c>
      <c r="H96" s="135" t="s">
        <v>109</v>
      </c>
      <c r="N96" s="158"/>
    </row>
    <row r="97" spans="2:14" s="135" customFormat="1" ht="44.25" customHeight="1" x14ac:dyDescent="0.2">
      <c r="B97" s="131" t="s">
        <v>106</v>
      </c>
      <c r="C97" s="132" t="s">
        <v>468</v>
      </c>
      <c r="D97" s="150" t="s">
        <v>33</v>
      </c>
      <c r="E97" s="151">
        <v>25</v>
      </c>
      <c r="F97" s="152"/>
      <c r="G97" s="153">
        <f t="shared" ref="G97" si="6">+ROUND((E97*F97),2)</f>
        <v>0</v>
      </c>
      <c r="N97" s="158"/>
    </row>
    <row r="98" spans="2:14" s="135" customFormat="1" ht="44.25" customHeight="1" x14ac:dyDescent="0.2">
      <c r="B98" s="131" t="s">
        <v>107</v>
      </c>
      <c r="C98" s="132" t="s">
        <v>302</v>
      </c>
      <c r="D98" s="150" t="s">
        <v>33</v>
      </c>
      <c r="E98" s="151">
        <f>5+18+10</f>
        <v>33</v>
      </c>
      <c r="F98" s="152"/>
      <c r="G98" s="153">
        <f t="shared" ref="G98" si="7">+ROUND((E98*F98),2)</f>
        <v>0</v>
      </c>
      <c r="N98" s="158"/>
    </row>
    <row r="99" spans="2:14" s="135" customFormat="1" x14ac:dyDescent="0.2">
      <c r="B99" s="131" t="s">
        <v>110</v>
      </c>
      <c r="C99" s="137" t="s">
        <v>111</v>
      </c>
      <c r="D99" s="150"/>
      <c r="E99" s="151"/>
      <c r="F99" s="152"/>
      <c r="G99" s="153"/>
      <c r="N99" s="158"/>
    </row>
    <row r="100" spans="2:14" s="135" customFormat="1" ht="38.25" x14ac:dyDescent="0.2">
      <c r="B100" s="131" t="s">
        <v>112</v>
      </c>
      <c r="C100" s="132" t="s">
        <v>221</v>
      </c>
      <c r="D100" s="150" t="s">
        <v>95</v>
      </c>
      <c r="E100" s="151">
        <f>(E92)*0.4</f>
        <v>39.6</v>
      </c>
      <c r="F100" s="152"/>
      <c r="G100" s="153">
        <f t="shared" ref="G100:G115" si="8">+ROUND((E100*F100),2)</f>
        <v>0</v>
      </c>
      <c r="K100" s="135" t="s">
        <v>301</v>
      </c>
      <c r="N100" s="158"/>
    </row>
    <row r="101" spans="2:14" s="135" customFormat="1" ht="25.5" x14ac:dyDescent="0.2">
      <c r="B101" s="131" t="s">
        <v>113</v>
      </c>
      <c r="C101" s="132" t="s">
        <v>115</v>
      </c>
      <c r="D101" s="150" t="s">
        <v>97</v>
      </c>
      <c r="E101" s="151">
        <f>(E91+E92)</f>
        <v>464</v>
      </c>
      <c r="F101" s="152"/>
      <c r="G101" s="153">
        <f t="shared" si="8"/>
        <v>0</v>
      </c>
      <c r="N101" s="158"/>
    </row>
    <row r="102" spans="2:14" s="135" customFormat="1" ht="51" x14ac:dyDescent="0.2">
      <c r="B102" s="131" t="s">
        <v>114</v>
      </c>
      <c r="C102" s="132" t="s">
        <v>217</v>
      </c>
      <c r="D102" s="150" t="s">
        <v>95</v>
      </c>
      <c r="E102" s="151">
        <f>(E91+E92)*0.25</f>
        <v>116</v>
      </c>
      <c r="F102" s="152"/>
      <c r="G102" s="153">
        <f t="shared" si="8"/>
        <v>0</v>
      </c>
      <c r="K102" s="135" t="s">
        <v>303</v>
      </c>
      <c r="N102" s="158"/>
    </row>
    <row r="103" spans="2:14" s="135" customFormat="1" ht="38.25" x14ac:dyDescent="0.2">
      <c r="B103" s="131" t="s">
        <v>116</v>
      </c>
      <c r="C103" s="132" t="s">
        <v>118</v>
      </c>
      <c r="D103" s="150" t="s">
        <v>25</v>
      </c>
      <c r="E103" s="151">
        <v>1</v>
      </c>
      <c r="F103" s="152"/>
      <c r="G103" s="153">
        <f t="shared" si="8"/>
        <v>0</v>
      </c>
      <c r="N103" s="158"/>
    </row>
    <row r="104" spans="2:14" s="135" customFormat="1" ht="25.5" x14ac:dyDescent="0.2">
      <c r="B104" s="131" t="s">
        <v>117</v>
      </c>
      <c r="C104" s="132" t="s">
        <v>120</v>
      </c>
      <c r="D104" s="150" t="s">
        <v>97</v>
      </c>
      <c r="E104" s="151">
        <f>+E92+E93</f>
        <v>319</v>
      </c>
      <c r="F104" s="152"/>
      <c r="G104" s="153">
        <f t="shared" si="8"/>
        <v>0</v>
      </c>
      <c r="N104" s="158"/>
    </row>
    <row r="105" spans="2:14" s="135" customFormat="1" ht="25.5" x14ac:dyDescent="0.2">
      <c r="B105" s="131" t="s">
        <v>119</v>
      </c>
      <c r="C105" s="132" t="s">
        <v>122</v>
      </c>
      <c r="D105" s="150" t="s">
        <v>97</v>
      </c>
      <c r="E105" s="151">
        <f>+E91+E92+E93</f>
        <v>684</v>
      </c>
      <c r="F105" s="152"/>
      <c r="G105" s="153">
        <f t="shared" si="8"/>
        <v>0</v>
      </c>
      <c r="N105" s="158"/>
    </row>
    <row r="106" spans="2:14" s="135" customFormat="1" ht="51" x14ac:dyDescent="0.2">
      <c r="B106" s="131" t="s">
        <v>121</v>
      </c>
      <c r="C106" s="132" t="s">
        <v>124</v>
      </c>
      <c r="D106" s="150" t="s">
        <v>125</v>
      </c>
      <c r="E106" s="151">
        <f>E94+E95</f>
        <v>121</v>
      </c>
      <c r="F106" s="152"/>
      <c r="G106" s="153">
        <f t="shared" si="8"/>
        <v>0</v>
      </c>
      <c r="N106" s="158"/>
    </row>
    <row r="107" spans="2:14" s="135" customFormat="1" ht="38.25" x14ac:dyDescent="0.2">
      <c r="B107" s="131" t="s">
        <v>123</v>
      </c>
      <c r="C107" s="132" t="s">
        <v>248</v>
      </c>
      <c r="D107" s="150" t="s">
        <v>97</v>
      </c>
      <c r="E107" s="151">
        <f>60+54+202</f>
        <v>316</v>
      </c>
      <c r="F107" s="152"/>
      <c r="G107" s="153">
        <f t="shared" si="8"/>
        <v>0</v>
      </c>
      <c r="H107" s="135" t="s">
        <v>127</v>
      </c>
      <c r="K107" s="135" t="s">
        <v>222</v>
      </c>
      <c r="N107" s="158"/>
    </row>
    <row r="108" spans="2:14" s="135" customFormat="1" ht="38.25" x14ac:dyDescent="0.2">
      <c r="B108" s="131" t="s">
        <v>126</v>
      </c>
      <c r="C108" s="132" t="s">
        <v>308</v>
      </c>
      <c r="D108" s="150" t="s">
        <v>97</v>
      </c>
      <c r="E108" s="151">
        <v>49</v>
      </c>
      <c r="F108" s="152"/>
      <c r="G108" s="153">
        <f t="shared" ref="G108:G109" si="9">+ROUND((E108*F108),2)</f>
        <v>0</v>
      </c>
      <c r="K108" s="135" t="s">
        <v>305</v>
      </c>
      <c r="N108" s="158"/>
    </row>
    <row r="109" spans="2:14" s="135" customFormat="1" ht="38.25" x14ac:dyDescent="0.2">
      <c r="B109" s="131" t="s">
        <v>128</v>
      </c>
      <c r="C109" s="132" t="s">
        <v>307</v>
      </c>
      <c r="D109" s="150" t="s">
        <v>97</v>
      </c>
      <c r="E109" s="151">
        <v>49</v>
      </c>
      <c r="F109" s="152"/>
      <c r="G109" s="153">
        <f t="shared" si="9"/>
        <v>0</v>
      </c>
      <c r="K109" s="135" t="s">
        <v>306</v>
      </c>
      <c r="N109" s="158"/>
    </row>
    <row r="110" spans="2:14" s="135" customFormat="1" ht="38.25" x14ac:dyDescent="0.2">
      <c r="B110" s="131" t="s">
        <v>129</v>
      </c>
      <c r="C110" s="132" t="s">
        <v>219</v>
      </c>
      <c r="D110" s="150" t="s">
        <v>97</v>
      </c>
      <c r="E110" s="151">
        <f>+E92</f>
        <v>99</v>
      </c>
      <c r="F110" s="152"/>
      <c r="G110" s="153">
        <f t="shared" si="8"/>
        <v>0</v>
      </c>
      <c r="H110" s="135" t="s">
        <v>130</v>
      </c>
      <c r="K110" s="135" t="s">
        <v>220</v>
      </c>
      <c r="N110" s="158"/>
    </row>
    <row r="111" spans="2:14" s="135" customFormat="1" ht="38.25" x14ac:dyDescent="0.2">
      <c r="B111" s="131" t="s">
        <v>131</v>
      </c>
      <c r="C111" s="132" t="s">
        <v>247</v>
      </c>
      <c r="D111" s="150" t="s">
        <v>97</v>
      </c>
      <c r="E111" s="151">
        <f>+E93</f>
        <v>220</v>
      </c>
      <c r="F111" s="152"/>
      <c r="G111" s="153">
        <f t="shared" si="8"/>
        <v>0</v>
      </c>
      <c r="H111" s="135" t="s">
        <v>130</v>
      </c>
      <c r="K111" s="135" t="s">
        <v>218</v>
      </c>
      <c r="N111" s="158"/>
    </row>
    <row r="112" spans="2:14" s="135" customFormat="1" ht="25.5" x14ac:dyDescent="0.2">
      <c r="B112" s="131" t="s">
        <v>132</v>
      </c>
      <c r="C112" s="132" t="s">
        <v>470</v>
      </c>
      <c r="D112" s="150" t="s">
        <v>33</v>
      </c>
      <c r="E112" s="151">
        <v>18</v>
      </c>
      <c r="F112" s="152"/>
      <c r="G112" s="153">
        <f t="shared" ref="G112" si="10">+ROUND((E112*F112),2)</f>
        <v>0</v>
      </c>
      <c r="N112" s="158"/>
    </row>
    <row r="113" spans="2:14" s="135" customFormat="1" ht="25.5" x14ac:dyDescent="0.2">
      <c r="B113" s="131" t="s">
        <v>133</v>
      </c>
      <c r="C113" s="132" t="s">
        <v>469</v>
      </c>
      <c r="D113" s="150" t="s">
        <v>33</v>
      </c>
      <c r="E113" s="151">
        <f>21+18</f>
        <v>39</v>
      </c>
      <c r="F113" s="152"/>
      <c r="G113" s="153">
        <f t="shared" si="8"/>
        <v>0</v>
      </c>
      <c r="N113" s="158"/>
    </row>
    <row r="114" spans="2:14" s="135" customFormat="1" ht="25.5" x14ac:dyDescent="0.2">
      <c r="B114" s="131" t="s">
        <v>135</v>
      </c>
      <c r="C114" s="132" t="s">
        <v>461</v>
      </c>
      <c r="D114" s="150" t="s">
        <v>33</v>
      </c>
      <c r="E114" s="151">
        <v>25</v>
      </c>
      <c r="F114" s="152"/>
      <c r="G114" s="153">
        <f t="shared" ref="G114" si="11">+ROUND((E114*F114),2)</f>
        <v>0</v>
      </c>
      <c r="N114" s="158"/>
    </row>
    <row r="115" spans="2:14" s="135" customFormat="1" ht="25.5" x14ac:dyDescent="0.2">
      <c r="B115" s="131" t="s">
        <v>137</v>
      </c>
      <c r="C115" s="132" t="s">
        <v>223</v>
      </c>
      <c r="D115" s="150" t="s">
        <v>33</v>
      </c>
      <c r="E115" s="151">
        <f>+E98</f>
        <v>33</v>
      </c>
      <c r="F115" s="152"/>
      <c r="G115" s="153">
        <f t="shared" si="8"/>
        <v>0</v>
      </c>
      <c r="N115" s="158"/>
    </row>
    <row r="116" spans="2:14" s="135" customFormat="1" ht="63.75" x14ac:dyDescent="0.2">
      <c r="B116" s="131" t="s">
        <v>138</v>
      </c>
      <c r="C116" s="132" t="s">
        <v>246</v>
      </c>
      <c r="D116" s="150" t="s">
        <v>39</v>
      </c>
      <c r="E116" s="151">
        <v>2</v>
      </c>
      <c r="F116" s="152"/>
      <c r="G116" s="196">
        <f>+E116*F116</f>
        <v>0</v>
      </c>
      <c r="N116" s="158"/>
    </row>
    <row r="117" spans="2:14" s="135" customFormat="1" ht="44.25" customHeight="1" x14ac:dyDescent="0.2">
      <c r="B117" s="131" t="s">
        <v>139</v>
      </c>
      <c r="C117" s="132" t="s">
        <v>245</v>
      </c>
      <c r="D117" s="150" t="s">
        <v>33</v>
      </c>
      <c r="E117" s="151">
        <v>5</v>
      </c>
      <c r="F117" s="152"/>
      <c r="G117" s="196">
        <f>+E117*F117</f>
        <v>0</v>
      </c>
      <c r="N117" s="158"/>
    </row>
    <row r="118" spans="2:14" s="135" customFormat="1" ht="44.25" customHeight="1" x14ac:dyDescent="0.2">
      <c r="B118" s="131" t="s">
        <v>140</v>
      </c>
      <c r="C118" s="132" t="s">
        <v>244</v>
      </c>
      <c r="D118" s="150" t="s">
        <v>39</v>
      </c>
      <c r="E118" s="151">
        <v>2</v>
      </c>
      <c r="F118" s="152"/>
      <c r="G118" s="196">
        <f>+E118*F118</f>
        <v>0</v>
      </c>
      <c r="N118" s="158"/>
    </row>
    <row r="119" spans="2:14" s="135" customFormat="1" x14ac:dyDescent="0.2">
      <c r="B119" s="131" t="s">
        <v>224</v>
      </c>
      <c r="C119" s="137" t="s">
        <v>225</v>
      </c>
      <c r="D119" s="150"/>
      <c r="E119" s="161"/>
      <c r="F119" s="167"/>
      <c r="G119" s="137"/>
      <c r="N119" s="158"/>
    </row>
    <row r="120" spans="2:14" s="135" customFormat="1" ht="102" x14ac:dyDescent="0.2">
      <c r="B120" s="131" t="s">
        <v>142</v>
      </c>
      <c r="C120" s="132" t="s">
        <v>521</v>
      </c>
      <c r="D120" s="150" t="s">
        <v>39</v>
      </c>
      <c r="E120" s="151">
        <v>2</v>
      </c>
      <c r="F120" s="152"/>
      <c r="G120" s="153">
        <f t="shared" ref="G120:G124" si="12">+ROUND((E120*F120),2)</f>
        <v>0</v>
      </c>
      <c r="N120" s="158"/>
    </row>
    <row r="121" spans="2:14" s="135" customFormat="1" ht="102" x14ac:dyDescent="0.2">
      <c r="B121" s="131" t="s">
        <v>226</v>
      </c>
      <c r="C121" s="132" t="s">
        <v>522</v>
      </c>
      <c r="D121" s="150" t="s">
        <v>39</v>
      </c>
      <c r="E121" s="151">
        <v>1</v>
      </c>
      <c r="F121" s="152"/>
      <c r="G121" s="153">
        <f t="shared" si="12"/>
        <v>0</v>
      </c>
      <c r="N121" s="158"/>
    </row>
    <row r="122" spans="2:14" s="135" customFormat="1" ht="38.25" x14ac:dyDescent="0.2">
      <c r="B122" s="131" t="s">
        <v>227</v>
      </c>
      <c r="C122" s="132" t="s">
        <v>466</v>
      </c>
      <c r="D122" s="150" t="s">
        <v>39</v>
      </c>
      <c r="E122" s="151">
        <v>1</v>
      </c>
      <c r="F122" s="152"/>
      <c r="G122" s="153">
        <f t="shared" si="12"/>
        <v>0</v>
      </c>
      <c r="N122" s="158"/>
    </row>
    <row r="123" spans="2:14" s="135" customFormat="1" ht="25.5" x14ac:dyDescent="0.2">
      <c r="B123" s="131" t="s">
        <v>228</v>
      </c>
      <c r="C123" s="132" t="s">
        <v>462</v>
      </c>
      <c r="D123" s="150" t="s">
        <v>39</v>
      </c>
      <c r="E123" s="151">
        <v>10</v>
      </c>
      <c r="F123" s="152"/>
      <c r="G123" s="153">
        <f t="shared" si="12"/>
        <v>0</v>
      </c>
      <c r="N123" s="158"/>
    </row>
    <row r="124" spans="2:14" s="135" customFormat="1" ht="38.25" x14ac:dyDescent="0.2">
      <c r="B124" s="131" t="s">
        <v>229</v>
      </c>
      <c r="C124" s="132" t="s">
        <v>463</v>
      </c>
      <c r="D124" s="150" t="s">
        <v>39</v>
      </c>
      <c r="E124" s="151">
        <v>10</v>
      </c>
      <c r="F124" s="152"/>
      <c r="G124" s="153">
        <f t="shared" si="12"/>
        <v>0</v>
      </c>
      <c r="N124" s="158"/>
    </row>
    <row r="125" spans="2:14" s="135" customFormat="1" ht="63.75" x14ac:dyDescent="0.2">
      <c r="B125" s="131" t="s">
        <v>230</v>
      </c>
      <c r="C125" s="132" t="s">
        <v>141</v>
      </c>
      <c r="D125" s="150" t="s">
        <v>33</v>
      </c>
      <c r="E125" s="151">
        <v>48</v>
      </c>
      <c r="F125" s="152"/>
      <c r="G125" s="153">
        <f>+ROUND((E125*F125),2)</f>
        <v>0</v>
      </c>
      <c r="N125" s="158"/>
    </row>
    <row r="126" spans="2:14" s="135" customFormat="1" ht="89.25" x14ac:dyDescent="0.2">
      <c r="B126" s="131" t="s">
        <v>231</v>
      </c>
      <c r="C126" s="132" t="s">
        <v>232</v>
      </c>
      <c r="D126" s="150" t="s">
        <v>97</v>
      </c>
      <c r="E126" s="151">
        <v>25</v>
      </c>
      <c r="F126" s="152"/>
      <c r="G126" s="153">
        <f>+ROUND((E126*F126),2)</f>
        <v>0</v>
      </c>
      <c r="N126" s="158"/>
    </row>
    <row r="127" spans="2:14" s="135" customFormat="1" ht="38.25" x14ac:dyDescent="0.2">
      <c r="B127" s="131" t="s">
        <v>207</v>
      </c>
      <c r="C127" s="132" t="s">
        <v>90</v>
      </c>
      <c r="D127" s="150"/>
      <c r="E127" s="151"/>
      <c r="F127" s="152"/>
      <c r="G127" s="153">
        <f>+ROUND((SUM(G91:G126)*0.1),-1)</f>
        <v>0</v>
      </c>
      <c r="N127" s="158"/>
    </row>
    <row r="128" spans="2:14" s="135" customFormat="1" x14ac:dyDescent="0.2">
      <c r="B128" s="131"/>
      <c r="C128" s="132"/>
      <c r="D128" s="150"/>
      <c r="E128" s="151"/>
      <c r="F128" s="152"/>
      <c r="G128" s="153"/>
      <c r="N128" s="158"/>
    </row>
    <row r="129" spans="2:14" s="135" customFormat="1" x14ac:dyDescent="0.2">
      <c r="B129" s="131"/>
      <c r="C129" s="117" t="s">
        <v>336</v>
      </c>
      <c r="D129" s="150"/>
      <c r="E129" s="151"/>
      <c r="F129" s="152"/>
      <c r="G129" s="129">
        <f>SUM(G91:G127)</f>
        <v>0</v>
      </c>
      <c r="N129" s="158"/>
    </row>
    <row r="130" spans="2:14" s="135" customFormat="1" x14ac:dyDescent="0.2">
      <c r="B130" s="131"/>
      <c r="C130" s="117"/>
      <c r="D130" s="150"/>
      <c r="E130" s="151"/>
      <c r="F130" s="152"/>
      <c r="G130" s="129"/>
      <c r="N130" s="158"/>
    </row>
    <row r="131" spans="2:14" s="135" customFormat="1" x14ac:dyDescent="0.2">
      <c r="B131" s="131"/>
      <c r="C131" s="117"/>
      <c r="D131" s="150"/>
      <c r="E131" s="151"/>
      <c r="F131" s="152"/>
      <c r="G131" s="129"/>
      <c r="N131" s="158"/>
    </row>
    <row r="132" spans="2:14" s="135" customFormat="1" x14ac:dyDescent="0.2">
      <c r="B132" s="128" t="s">
        <v>49</v>
      </c>
      <c r="C132" s="117" t="s">
        <v>50</v>
      </c>
      <c r="D132" s="150"/>
      <c r="E132" s="151"/>
      <c r="F132" s="152"/>
      <c r="G132" s="153"/>
      <c r="H132" s="199"/>
      <c r="N132" s="158"/>
    </row>
    <row r="133" spans="2:14" s="135" customFormat="1" x14ac:dyDescent="0.2">
      <c r="B133" s="131" t="s">
        <v>144</v>
      </c>
      <c r="C133" s="132" t="s">
        <v>93</v>
      </c>
      <c r="D133" s="150"/>
      <c r="E133" s="151"/>
      <c r="F133" s="152"/>
      <c r="G133" s="153"/>
      <c r="H133" s="199"/>
      <c r="N133" s="158"/>
    </row>
    <row r="134" spans="2:14" s="135" customFormat="1" ht="38.25" x14ac:dyDescent="0.2">
      <c r="B134" s="131" t="s">
        <v>145</v>
      </c>
      <c r="C134" s="132" t="s">
        <v>233</v>
      </c>
      <c r="D134" s="150" t="s">
        <v>97</v>
      </c>
      <c r="E134" s="151">
        <f>1+7+78</f>
        <v>86</v>
      </c>
      <c r="F134" s="152"/>
      <c r="G134" s="153">
        <f>+ROUND((E134*F134),2)</f>
        <v>0</v>
      </c>
      <c r="H134" s="199"/>
      <c r="N134" s="158"/>
    </row>
    <row r="135" spans="2:14" s="135" customFormat="1" ht="38.25" x14ac:dyDescent="0.2">
      <c r="B135" s="131" t="s">
        <v>146</v>
      </c>
      <c r="C135" s="132" t="s">
        <v>234</v>
      </c>
      <c r="D135" s="150" t="s">
        <v>39</v>
      </c>
      <c r="E135" s="151">
        <v>1</v>
      </c>
      <c r="F135" s="152"/>
      <c r="G135" s="153">
        <f>+ROUND((E135*F135),2)</f>
        <v>0</v>
      </c>
      <c r="H135" s="199"/>
      <c r="N135" s="158"/>
    </row>
    <row r="136" spans="2:14" s="135" customFormat="1" x14ac:dyDescent="0.2">
      <c r="B136" s="131" t="s">
        <v>147</v>
      </c>
      <c r="C136" s="132" t="s">
        <v>237</v>
      </c>
      <c r="D136" s="150"/>
      <c r="E136" s="151"/>
      <c r="F136" s="152"/>
      <c r="G136" s="153"/>
      <c r="H136" s="199"/>
      <c r="N136" s="158"/>
    </row>
    <row r="137" spans="2:14" s="135" customFormat="1" ht="63.75" x14ac:dyDescent="0.2">
      <c r="B137" s="131" t="s">
        <v>148</v>
      </c>
      <c r="C137" s="132" t="s">
        <v>235</v>
      </c>
      <c r="D137" s="150" t="s">
        <v>39</v>
      </c>
      <c r="E137" s="151">
        <f>+E135</f>
        <v>1</v>
      </c>
      <c r="F137" s="152"/>
      <c r="G137" s="153">
        <f>+ROUND((E137*F137),2)</f>
        <v>0</v>
      </c>
      <c r="H137" s="199"/>
      <c r="N137" s="158"/>
    </row>
    <row r="138" spans="2:14" s="135" customFormat="1" ht="38.25" x14ac:dyDescent="0.2">
      <c r="B138" s="131" t="s">
        <v>202</v>
      </c>
      <c r="C138" s="132" t="s">
        <v>236</v>
      </c>
      <c r="D138" s="150" t="s">
        <v>39</v>
      </c>
      <c r="E138" s="151">
        <f>+E137</f>
        <v>1</v>
      </c>
      <c r="F138" s="152"/>
      <c r="G138" s="153">
        <f>+ROUND((E138*F138),2)</f>
        <v>0</v>
      </c>
      <c r="H138" s="199"/>
      <c r="N138" s="158"/>
    </row>
    <row r="139" spans="2:14" s="135" customFormat="1" ht="63.75" x14ac:dyDescent="0.2">
      <c r="B139" s="131" t="s">
        <v>238</v>
      </c>
      <c r="C139" s="132" t="s">
        <v>203</v>
      </c>
      <c r="D139" s="150" t="s">
        <v>97</v>
      </c>
      <c r="E139" s="151">
        <f>+E134</f>
        <v>86</v>
      </c>
      <c r="F139" s="152"/>
      <c r="G139" s="153">
        <f>+ROUND((E139*F139),2)</f>
        <v>0</v>
      </c>
      <c r="H139" s="199"/>
      <c r="N139" s="158"/>
    </row>
    <row r="140" spans="2:14" s="135" customFormat="1" x14ac:dyDescent="0.2">
      <c r="B140" s="131" t="s">
        <v>289</v>
      </c>
      <c r="C140" s="132" t="s">
        <v>389</v>
      </c>
      <c r="D140" s="150"/>
      <c r="E140" s="151"/>
      <c r="F140" s="152"/>
      <c r="G140" s="153"/>
      <c r="H140" s="145"/>
      <c r="N140" s="158"/>
    </row>
    <row r="141" spans="2:14" s="135" customFormat="1" ht="63.75" x14ac:dyDescent="0.2">
      <c r="B141" s="131" t="s">
        <v>149</v>
      </c>
      <c r="C141" s="164" t="s">
        <v>523</v>
      </c>
      <c r="D141" s="150" t="s">
        <v>95</v>
      </c>
      <c r="E141" s="153">
        <v>26.4</v>
      </c>
      <c r="F141" s="152"/>
      <c r="G141" s="153">
        <f t="shared" ref="G141:G146" si="13">+ROUND((E141*F141),2)</f>
        <v>0</v>
      </c>
      <c r="N141" s="158"/>
    </row>
    <row r="142" spans="2:14" s="135" customFormat="1" ht="102" x14ac:dyDescent="0.2">
      <c r="B142" s="131" t="s">
        <v>290</v>
      </c>
      <c r="C142" s="164" t="s">
        <v>524</v>
      </c>
      <c r="D142" s="150" t="s">
        <v>25</v>
      </c>
      <c r="E142" s="153">
        <v>1</v>
      </c>
      <c r="F142" s="152"/>
      <c r="G142" s="153">
        <f t="shared" si="13"/>
        <v>0</v>
      </c>
      <c r="N142" s="158"/>
    </row>
    <row r="143" spans="2:14" s="135" customFormat="1" ht="38.25" x14ac:dyDescent="0.2">
      <c r="B143" s="131" t="s">
        <v>291</v>
      </c>
      <c r="C143" s="164" t="s">
        <v>464</v>
      </c>
      <c r="D143" s="150" t="s">
        <v>33</v>
      </c>
      <c r="E143" s="153">
        <v>8</v>
      </c>
      <c r="F143" s="152"/>
      <c r="G143" s="153">
        <f t="shared" si="13"/>
        <v>0</v>
      </c>
      <c r="N143" s="158"/>
    </row>
    <row r="144" spans="2:14" s="135" customFormat="1" ht="38.25" x14ac:dyDescent="0.2">
      <c r="B144" s="131" t="s">
        <v>317</v>
      </c>
      <c r="C144" s="164" t="s">
        <v>465</v>
      </c>
      <c r="D144" s="150" t="s">
        <v>33</v>
      </c>
      <c r="E144" s="153">
        <v>20</v>
      </c>
      <c r="F144" s="152"/>
      <c r="G144" s="153">
        <f t="shared" ref="G144" si="14">+ROUND((E144*F144),2)</f>
        <v>0</v>
      </c>
      <c r="N144" s="158"/>
    </row>
    <row r="145" spans="2:14" s="135" customFormat="1" ht="51" x14ac:dyDescent="0.2">
      <c r="B145" s="131" t="s">
        <v>392</v>
      </c>
      <c r="C145" s="164" t="s">
        <v>569</v>
      </c>
      <c r="D145" s="150" t="s">
        <v>33</v>
      </c>
      <c r="E145" s="153">
        <v>4</v>
      </c>
      <c r="F145" s="152"/>
      <c r="G145" s="153">
        <f t="shared" si="13"/>
        <v>0</v>
      </c>
      <c r="H145" s="145"/>
      <c r="N145" s="158"/>
    </row>
    <row r="146" spans="2:14" s="135" customFormat="1" ht="38.25" x14ac:dyDescent="0.2">
      <c r="B146" s="131" t="s">
        <v>393</v>
      </c>
      <c r="C146" s="164" t="s">
        <v>570</v>
      </c>
      <c r="D146" s="150" t="s">
        <v>33</v>
      </c>
      <c r="E146" s="153">
        <v>17</v>
      </c>
      <c r="F146" s="152"/>
      <c r="G146" s="153">
        <f t="shared" si="13"/>
        <v>0</v>
      </c>
      <c r="H146" s="145"/>
      <c r="N146" s="158"/>
    </row>
    <row r="147" spans="2:14" s="135" customFormat="1" ht="51" x14ac:dyDescent="0.2">
      <c r="B147" s="131"/>
      <c r="C147" s="132" t="s">
        <v>571</v>
      </c>
      <c r="D147" s="150"/>
      <c r="E147" s="151"/>
      <c r="F147" s="152"/>
      <c r="G147" s="153"/>
      <c r="H147" s="145"/>
      <c r="N147" s="158"/>
    </row>
    <row r="148" spans="2:14" s="135" customFormat="1" ht="25.5" x14ac:dyDescent="0.2">
      <c r="B148" s="131" t="s">
        <v>394</v>
      </c>
      <c r="C148" s="132" t="s">
        <v>391</v>
      </c>
      <c r="D148" s="150"/>
      <c r="E148" s="151"/>
      <c r="F148" s="152"/>
      <c r="G148" s="153"/>
      <c r="H148" s="145"/>
      <c r="N148" s="158"/>
    </row>
    <row r="149" spans="2:14" s="135" customFormat="1" ht="63.75" x14ac:dyDescent="0.2">
      <c r="B149" s="131" t="s">
        <v>309</v>
      </c>
      <c r="C149" s="132" t="s">
        <v>572</v>
      </c>
      <c r="D149" s="200" t="s">
        <v>95</v>
      </c>
      <c r="E149" s="201">
        <v>1</v>
      </c>
      <c r="F149" s="202"/>
      <c r="G149" s="196">
        <f>+E149*F149</f>
        <v>0</v>
      </c>
      <c r="H149" s="145"/>
      <c r="N149" s="158"/>
    </row>
    <row r="150" spans="2:14" s="135" customFormat="1" ht="25.5" x14ac:dyDescent="0.2">
      <c r="B150" s="131" t="s">
        <v>399</v>
      </c>
      <c r="C150" s="132" t="s">
        <v>395</v>
      </c>
      <c r="D150" s="200" t="s">
        <v>39</v>
      </c>
      <c r="E150" s="201">
        <v>1</v>
      </c>
      <c r="F150" s="202"/>
      <c r="G150" s="196">
        <f>+E150*F150</f>
        <v>0</v>
      </c>
      <c r="H150" s="145"/>
      <c r="N150" s="158"/>
    </row>
    <row r="151" spans="2:14" s="135" customFormat="1" ht="25.5" x14ac:dyDescent="0.2">
      <c r="B151" s="131" t="s">
        <v>400</v>
      </c>
      <c r="C151" s="132" t="s">
        <v>396</v>
      </c>
      <c r="D151" s="200" t="s">
        <v>84</v>
      </c>
      <c r="E151" s="201">
        <v>240</v>
      </c>
      <c r="F151" s="202"/>
      <c r="G151" s="196">
        <f>+E151*F151</f>
        <v>0</v>
      </c>
      <c r="H151" s="145"/>
      <c r="N151" s="158"/>
    </row>
    <row r="152" spans="2:14" s="135" customFormat="1" ht="51" x14ac:dyDescent="0.2">
      <c r="B152" s="131" t="s">
        <v>401</v>
      </c>
      <c r="C152" s="132" t="s">
        <v>398</v>
      </c>
      <c r="D152" s="200" t="s">
        <v>25</v>
      </c>
      <c r="E152" s="201">
        <v>2</v>
      </c>
      <c r="F152" s="202"/>
      <c r="G152" s="196">
        <f>+E152*F152</f>
        <v>0</v>
      </c>
      <c r="H152" s="145"/>
      <c r="N152" s="158"/>
    </row>
    <row r="153" spans="2:14" s="135" customFormat="1" ht="25.5" x14ac:dyDescent="0.2">
      <c r="B153" s="131" t="s">
        <v>402</v>
      </c>
      <c r="C153" s="132" t="s">
        <v>397</v>
      </c>
      <c r="D153" s="150" t="s">
        <v>84</v>
      </c>
      <c r="E153" s="153">
        <v>240</v>
      </c>
      <c r="F153" s="152"/>
      <c r="G153" s="153">
        <f>SUM(E153*F153)</f>
        <v>0</v>
      </c>
      <c r="H153" s="145"/>
      <c r="N153" s="158"/>
    </row>
    <row r="154" spans="2:14" s="135" customFormat="1" ht="38.25" x14ac:dyDescent="0.2">
      <c r="B154" s="131" t="s">
        <v>403</v>
      </c>
      <c r="C154" s="132" t="s">
        <v>90</v>
      </c>
      <c r="D154" s="150"/>
      <c r="E154" s="151"/>
      <c r="F154" s="152"/>
      <c r="G154" s="153">
        <f>+ROUND((SUM(G134:G153)*0.1),-1)</f>
        <v>0</v>
      </c>
      <c r="N154" s="158"/>
    </row>
    <row r="155" spans="2:14" s="135" customFormat="1" x14ac:dyDescent="0.2">
      <c r="B155" s="131"/>
      <c r="C155" s="132"/>
      <c r="D155" s="150"/>
      <c r="E155" s="151"/>
      <c r="F155" s="152"/>
      <c r="G155" s="153"/>
      <c r="N155" s="158"/>
    </row>
    <row r="156" spans="2:14" s="135" customFormat="1" x14ac:dyDescent="0.2">
      <c r="B156" s="131"/>
      <c r="C156" s="117" t="s">
        <v>338</v>
      </c>
      <c r="D156" s="150"/>
      <c r="E156" s="151"/>
      <c r="F156" s="152"/>
      <c r="G156" s="129">
        <f>SUM(G134:G154)</f>
        <v>0</v>
      </c>
      <c r="N156" s="158"/>
    </row>
    <row r="157" spans="2:14" s="135" customFormat="1" x14ac:dyDescent="0.2">
      <c r="B157" s="131"/>
      <c r="C157" s="117"/>
      <c r="D157" s="150"/>
      <c r="E157" s="151"/>
      <c r="F157" s="152"/>
      <c r="G157" s="129"/>
      <c r="N157" s="158"/>
    </row>
    <row r="158" spans="2:14" s="135" customFormat="1" x14ac:dyDescent="0.2">
      <c r="B158" s="131"/>
      <c r="C158" s="117"/>
      <c r="D158" s="150"/>
      <c r="E158" s="151"/>
      <c r="F158" s="152"/>
      <c r="G158" s="129"/>
      <c r="N158" s="158"/>
    </row>
    <row r="159" spans="2:14" s="135" customFormat="1" x14ac:dyDescent="0.2">
      <c r="B159" s="128" t="s">
        <v>51</v>
      </c>
      <c r="C159" s="117" t="s">
        <v>52</v>
      </c>
      <c r="D159" s="150"/>
      <c r="E159" s="151"/>
      <c r="F159" s="152"/>
      <c r="G159" s="153"/>
      <c r="N159" s="158"/>
    </row>
    <row r="160" spans="2:14" s="135" customFormat="1" x14ac:dyDescent="0.2">
      <c r="B160" s="128"/>
      <c r="C160" s="203" t="s">
        <v>312</v>
      </c>
      <c r="D160" s="150"/>
      <c r="E160" s="151"/>
      <c r="F160" s="152"/>
      <c r="G160" s="153"/>
      <c r="N160" s="158"/>
    </row>
    <row r="161" spans="2:14" s="135" customFormat="1" ht="114.75" x14ac:dyDescent="0.2">
      <c r="B161" s="128"/>
      <c r="C161" s="204" t="s">
        <v>313</v>
      </c>
      <c r="D161" s="150"/>
      <c r="E161" s="151"/>
      <c r="F161" s="152"/>
      <c r="G161" s="153"/>
      <c r="N161" s="158"/>
    </row>
    <row r="162" spans="2:14" s="135" customFormat="1" ht="76.5" x14ac:dyDescent="0.2">
      <c r="B162" s="128"/>
      <c r="C162" s="203" t="s">
        <v>311</v>
      </c>
      <c r="D162" s="150"/>
      <c r="E162" s="151"/>
      <c r="F162" s="152"/>
      <c r="G162" s="153"/>
      <c r="N162" s="158"/>
    </row>
    <row r="163" spans="2:14" s="135" customFormat="1" x14ac:dyDescent="0.2">
      <c r="B163" s="128"/>
      <c r="C163" s="203"/>
      <c r="D163" s="150"/>
      <c r="E163" s="151"/>
      <c r="F163" s="152"/>
      <c r="G163" s="153"/>
      <c r="N163" s="158"/>
    </row>
    <row r="164" spans="2:14" s="135" customFormat="1" x14ac:dyDescent="0.2">
      <c r="B164" s="128" t="s">
        <v>261</v>
      </c>
      <c r="C164" s="205" t="s">
        <v>424</v>
      </c>
      <c r="D164" s="150"/>
      <c r="E164" s="151"/>
      <c r="F164" s="152"/>
      <c r="G164" s="129"/>
      <c r="N164" s="158"/>
    </row>
    <row r="165" spans="2:14" s="135" customFormat="1" x14ac:dyDescent="0.2">
      <c r="B165" s="131" t="s">
        <v>151</v>
      </c>
      <c r="C165" s="132" t="s">
        <v>152</v>
      </c>
      <c r="D165" s="150"/>
      <c r="E165" s="151"/>
      <c r="F165" s="152"/>
      <c r="G165" s="129"/>
      <c r="N165" s="158"/>
    </row>
    <row r="166" spans="2:14" s="135" customFormat="1" ht="127.5" x14ac:dyDescent="0.2">
      <c r="B166" s="131" t="s">
        <v>153</v>
      </c>
      <c r="C166" s="149" t="s">
        <v>525</v>
      </c>
      <c r="D166" s="150" t="s">
        <v>97</v>
      </c>
      <c r="E166" s="151">
        <f>45*12</f>
        <v>540</v>
      </c>
      <c r="F166" s="152"/>
      <c r="G166" s="153">
        <f>+ROUND((E166*F166),2)</f>
        <v>0</v>
      </c>
      <c r="N166" s="158"/>
    </row>
    <row r="167" spans="2:14" s="135" customFormat="1" ht="38.25" x14ac:dyDescent="0.2">
      <c r="B167" s="131" t="s">
        <v>154</v>
      </c>
      <c r="C167" s="149" t="s">
        <v>526</v>
      </c>
      <c r="D167" s="150" t="s">
        <v>97</v>
      </c>
      <c r="E167" s="151">
        <v>54</v>
      </c>
      <c r="F167" s="152"/>
      <c r="G167" s="153">
        <f>+ROUND((E167*F167),2)</f>
        <v>0</v>
      </c>
      <c r="N167" s="158"/>
    </row>
    <row r="168" spans="2:14" s="135" customFormat="1" ht="51" x14ac:dyDescent="0.2">
      <c r="B168" s="131" t="s">
        <v>155</v>
      </c>
      <c r="C168" s="149" t="s">
        <v>527</v>
      </c>
      <c r="D168" s="150" t="s">
        <v>39</v>
      </c>
      <c r="E168" s="151">
        <v>4</v>
      </c>
      <c r="F168" s="152"/>
      <c r="G168" s="153">
        <f>+ROUND((E168*F168),2)</f>
        <v>0</v>
      </c>
      <c r="N168" s="158"/>
    </row>
    <row r="169" spans="2:14" s="135" customFormat="1" ht="38.25" x14ac:dyDescent="0.2">
      <c r="B169" s="131" t="s">
        <v>157</v>
      </c>
      <c r="C169" s="149" t="s">
        <v>528</v>
      </c>
      <c r="D169" s="150" t="s">
        <v>25</v>
      </c>
      <c r="E169" s="151">
        <v>3</v>
      </c>
      <c r="F169" s="152"/>
      <c r="G169" s="153">
        <f>+ROUND((E169*F169),2)</f>
        <v>0</v>
      </c>
      <c r="N169" s="158"/>
    </row>
    <row r="170" spans="2:14" s="135" customFormat="1" ht="51" x14ac:dyDescent="0.2">
      <c r="B170" s="131" t="s">
        <v>158</v>
      </c>
      <c r="C170" s="149" t="s">
        <v>529</v>
      </c>
      <c r="D170" s="150" t="s">
        <v>33</v>
      </c>
      <c r="E170" s="151">
        <v>177</v>
      </c>
      <c r="F170" s="152"/>
      <c r="G170" s="153">
        <f>+ROUND((E170*F170),2)</f>
        <v>0</v>
      </c>
      <c r="N170" s="158"/>
    </row>
    <row r="171" spans="2:14" s="135" customFormat="1" ht="38.25" x14ac:dyDescent="0.2">
      <c r="B171" s="131" t="s">
        <v>159</v>
      </c>
      <c r="C171" s="132" t="s">
        <v>530</v>
      </c>
      <c r="D171" s="150" t="s">
        <v>95</v>
      </c>
      <c r="E171" s="151">
        <f>121.5*10*90%</f>
        <v>1093.5</v>
      </c>
      <c r="F171" s="152"/>
      <c r="G171" s="153">
        <f t="shared" ref="G171:G174" si="15">+ROUND((E171*F171),2)</f>
        <v>0</v>
      </c>
      <c r="N171" s="158"/>
    </row>
    <row r="172" spans="2:14" s="135" customFormat="1" ht="25.5" x14ac:dyDescent="0.2">
      <c r="B172" s="131" t="s">
        <v>160</v>
      </c>
      <c r="C172" s="132" t="s">
        <v>531</v>
      </c>
      <c r="D172" s="150" t="s">
        <v>95</v>
      </c>
      <c r="E172" s="151">
        <f>121.5*10*10%</f>
        <v>121.5</v>
      </c>
      <c r="F172" s="152"/>
      <c r="G172" s="153">
        <f t="shared" ref="G172" si="16">+ROUND((E172*F172),2)</f>
        <v>0</v>
      </c>
      <c r="N172" s="158"/>
    </row>
    <row r="173" spans="2:14" s="135" customFormat="1" ht="38.25" x14ac:dyDescent="0.2">
      <c r="B173" s="131" t="s">
        <v>162</v>
      </c>
      <c r="C173" s="164" t="s">
        <v>532</v>
      </c>
      <c r="D173" s="150" t="s">
        <v>95</v>
      </c>
      <c r="E173" s="151">
        <f>121.5*0.3</f>
        <v>36.449999999999996</v>
      </c>
      <c r="F173" s="152"/>
      <c r="G173" s="153">
        <f t="shared" si="15"/>
        <v>0</v>
      </c>
      <c r="N173" s="158"/>
    </row>
    <row r="174" spans="2:14" s="135" customFormat="1" ht="38.25" x14ac:dyDescent="0.2">
      <c r="B174" s="131" t="s">
        <v>314</v>
      </c>
      <c r="C174" s="164" t="s">
        <v>533</v>
      </c>
      <c r="D174" s="150" t="s">
        <v>95</v>
      </c>
      <c r="E174" s="151">
        <v>10</v>
      </c>
      <c r="F174" s="152"/>
      <c r="G174" s="153">
        <f t="shared" si="15"/>
        <v>0</v>
      </c>
      <c r="N174" s="158"/>
    </row>
    <row r="175" spans="2:14" s="135" customFormat="1" ht="63.75" x14ac:dyDescent="0.2">
      <c r="B175" s="131" t="s">
        <v>315</v>
      </c>
      <c r="C175" s="164" t="s">
        <v>534</v>
      </c>
      <c r="D175" s="150" t="s">
        <v>208</v>
      </c>
      <c r="E175" s="151">
        <f>609.42+277.81</f>
        <v>887.23</v>
      </c>
      <c r="F175" s="152"/>
      <c r="G175" s="153">
        <f t="shared" ref="G175" si="17">+ROUND((E175*F175),2)</f>
        <v>0</v>
      </c>
      <c r="N175" s="158"/>
    </row>
    <row r="176" spans="2:14" s="135" customFormat="1" ht="38.25" x14ac:dyDescent="0.2">
      <c r="B176" s="131" t="s">
        <v>316</v>
      </c>
      <c r="C176" s="164" t="s">
        <v>535</v>
      </c>
      <c r="D176" s="150" t="s">
        <v>97</v>
      </c>
      <c r="E176" s="151">
        <v>25.6</v>
      </c>
      <c r="F176" s="152"/>
      <c r="G176" s="153">
        <f t="shared" ref="G176:G178" si="18">+ROUND((E176*F176),2)</f>
        <v>0</v>
      </c>
      <c r="N176" s="158"/>
    </row>
    <row r="177" spans="2:14" s="135" customFormat="1" ht="25.5" x14ac:dyDescent="0.2">
      <c r="B177" s="131" t="s">
        <v>318</v>
      </c>
      <c r="C177" s="164" t="s">
        <v>471</v>
      </c>
      <c r="D177" s="150" t="s">
        <v>25</v>
      </c>
      <c r="E177" s="151">
        <v>1</v>
      </c>
      <c r="F177" s="152"/>
      <c r="G177" s="153">
        <f t="shared" si="18"/>
        <v>0</v>
      </c>
      <c r="N177" s="158"/>
    </row>
    <row r="178" spans="2:14" s="135" customFormat="1" x14ac:dyDescent="0.2">
      <c r="B178" s="131" t="s">
        <v>319</v>
      </c>
      <c r="C178" s="117" t="s">
        <v>536</v>
      </c>
      <c r="D178" s="150" t="s">
        <v>84</v>
      </c>
      <c r="E178" s="151">
        <v>720</v>
      </c>
      <c r="F178" s="152"/>
      <c r="G178" s="153">
        <f t="shared" si="18"/>
        <v>0</v>
      </c>
      <c r="N178" s="158"/>
    </row>
    <row r="179" spans="2:14" s="135" customFormat="1" x14ac:dyDescent="0.2">
      <c r="B179" s="131" t="s">
        <v>164</v>
      </c>
      <c r="C179" s="132" t="s">
        <v>165</v>
      </c>
      <c r="D179" s="150"/>
      <c r="E179" s="151"/>
      <c r="F179" s="152"/>
      <c r="G179" s="153"/>
      <c r="N179" s="158"/>
    </row>
    <row r="180" spans="2:14" s="135" customFormat="1" x14ac:dyDescent="0.2">
      <c r="B180" s="131" t="s">
        <v>166</v>
      </c>
      <c r="C180" s="132" t="s">
        <v>537</v>
      </c>
      <c r="D180" s="150" t="s">
        <v>97</v>
      </c>
      <c r="E180" s="151">
        <v>121</v>
      </c>
      <c r="F180" s="152"/>
      <c r="G180" s="153">
        <f t="shared" ref="G180:G181" si="19">+ROUND((E180*F180),2)</f>
        <v>0</v>
      </c>
      <c r="N180" s="158"/>
    </row>
    <row r="181" spans="2:14" s="135" customFormat="1" ht="51" x14ac:dyDescent="0.2">
      <c r="B181" s="131" t="s">
        <v>168</v>
      </c>
      <c r="C181" s="132" t="s">
        <v>605</v>
      </c>
      <c r="D181" s="150" t="s">
        <v>95</v>
      </c>
      <c r="E181" s="151">
        <f>+E171*60%</f>
        <v>656.1</v>
      </c>
      <c r="F181" s="152"/>
      <c r="G181" s="153">
        <f t="shared" si="19"/>
        <v>0</v>
      </c>
      <c r="N181" s="158"/>
    </row>
    <row r="182" spans="2:14" s="135" customFormat="1" ht="63.75" x14ac:dyDescent="0.2">
      <c r="B182" s="131" t="s">
        <v>169</v>
      </c>
      <c r="C182" s="132" t="s">
        <v>606</v>
      </c>
      <c r="D182" s="150" t="s">
        <v>95</v>
      </c>
      <c r="E182" s="151">
        <f>1031.65-E171*60%</f>
        <v>375.55000000000007</v>
      </c>
      <c r="F182" s="152"/>
      <c r="G182" s="153">
        <f t="shared" ref="G182" si="20">+ROUND((E182*F182),2)</f>
        <v>0</v>
      </c>
      <c r="K182" s="158"/>
      <c r="N182" s="158"/>
    </row>
    <row r="183" spans="2:14" s="135" customFormat="1" x14ac:dyDescent="0.2">
      <c r="B183" s="131" t="s">
        <v>176</v>
      </c>
      <c r="C183" s="132" t="s">
        <v>177</v>
      </c>
      <c r="D183" s="150"/>
      <c r="E183" s="151"/>
      <c r="F183" s="152"/>
      <c r="G183" s="153"/>
      <c r="N183" s="158"/>
    </row>
    <row r="184" spans="2:14" s="135" customFormat="1" ht="25.5" x14ac:dyDescent="0.2">
      <c r="B184" s="131" t="s">
        <v>178</v>
      </c>
      <c r="C184" s="132" t="s">
        <v>181</v>
      </c>
      <c r="D184" s="150" t="s">
        <v>95</v>
      </c>
      <c r="E184" s="151">
        <f>+E171+E172</f>
        <v>1215</v>
      </c>
      <c r="F184" s="152"/>
      <c r="G184" s="153">
        <f>+ROUND((E184*F184),2)</f>
        <v>0</v>
      </c>
      <c r="K184" s="158"/>
      <c r="N184" s="158"/>
    </row>
    <row r="185" spans="2:14" s="135" customFormat="1" ht="25.5" x14ac:dyDescent="0.2">
      <c r="B185" s="131" t="s">
        <v>180</v>
      </c>
      <c r="C185" s="132" t="s">
        <v>179</v>
      </c>
      <c r="D185" s="150" t="s">
        <v>95</v>
      </c>
      <c r="E185" s="151">
        <f>+E184-E181</f>
        <v>558.9</v>
      </c>
      <c r="F185" s="152"/>
      <c r="G185" s="153">
        <f>+ROUND((E185*F185),2)</f>
        <v>0</v>
      </c>
      <c r="N185" s="158"/>
    </row>
    <row r="186" spans="2:14" s="135" customFormat="1" ht="38.25" x14ac:dyDescent="0.2">
      <c r="B186" s="131" t="s">
        <v>182</v>
      </c>
      <c r="C186" s="132" t="s">
        <v>90</v>
      </c>
      <c r="D186" s="150"/>
      <c r="E186" s="151"/>
      <c r="F186" s="152"/>
      <c r="G186" s="153">
        <f>+ROUND((SUM(G166:G185)*0.1),-1)</f>
        <v>0</v>
      </c>
      <c r="N186" s="158"/>
    </row>
    <row r="187" spans="2:14" s="135" customFormat="1" x14ac:dyDescent="0.2">
      <c r="B187" s="131"/>
      <c r="C187" s="117" t="s">
        <v>425</v>
      </c>
      <c r="D187" s="150"/>
      <c r="E187" s="151"/>
      <c r="F187" s="152"/>
      <c r="G187" s="129">
        <f>SUM(G166:G186)</f>
        <v>0</v>
      </c>
      <c r="N187" s="158"/>
    </row>
    <row r="188" spans="2:14" s="135" customFormat="1" x14ac:dyDescent="0.2">
      <c r="B188" s="131"/>
      <c r="C188" s="117"/>
      <c r="D188" s="150"/>
      <c r="E188" s="151"/>
      <c r="F188" s="152"/>
      <c r="G188" s="129"/>
      <c r="N188" s="158"/>
    </row>
    <row r="189" spans="2:14" s="135" customFormat="1" x14ac:dyDescent="0.2">
      <c r="B189" s="128" t="s">
        <v>262</v>
      </c>
      <c r="C189" s="205" t="s">
        <v>426</v>
      </c>
      <c r="D189" s="150"/>
      <c r="E189" s="151"/>
      <c r="F189" s="152"/>
      <c r="G189" s="129"/>
      <c r="N189" s="158"/>
    </row>
    <row r="190" spans="2:14" s="135" customFormat="1" x14ac:dyDescent="0.2">
      <c r="B190" s="131" t="s">
        <v>151</v>
      </c>
      <c r="C190" s="132" t="s">
        <v>152</v>
      </c>
      <c r="D190" s="150"/>
      <c r="E190" s="151"/>
      <c r="F190" s="152"/>
      <c r="G190" s="129"/>
      <c r="N190" s="158"/>
    </row>
    <row r="191" spans="2:14" s="135" customFormat="1" ht="127.5" x14ac:dyDescent="0.2">
      <c r="B191" s="131" t="s">
        <v>153</v>
      </c>
      <c r="C191" s="149" t="s">
        <v>525</v>
      </c>
      <c r="D191" s="150" t="s">
        <v>97</v>
      </c>
      <c r="E191" s="151">
        <f>39*12</f>
        <v>468</v>
      </c>
      <c r="F191" s="152"/>
      <c r="G191" s="153">
        <f>+ROUND((E191*F191),2)</f>
        <v>0</v>
      </c>
      <c r="N191" s="158"/>
    </row>
    <row r="192" spans="2:14" s="135" customFormat="1" ht="38.25" x14ac:dyDescent="0.2">
      <c r="B192" s="131" t="s">
        <v>154</v>
      </c>
      <c r="C192" s="149" t="s">
        <v>526</v>
      </c>
      <c r="D192" s="150" t="s">
        <v>97</v>
      </c>
      <c r="E192" s="151">
        <v>47</v>
      </c>
      <c r="F192" s="152"/>
      <c r="G192" s="153">
        <f>+ROUND((E192*F192),2)</f>
        <v>0</v>
      </c>
      <c r="N192" s="158"/>
    </row>
    <row r="193" spans="2:14" s="135" customFormat="1" ht="51" x14ac:dyDescent="0.2">
      <c r="B193" s="131" t="s">
        <v>155</v>
      </c>
      <c r="C193" s="149" t="s">
        <v>527</v>
      </c>
      <c r="D193" s="150" t="s">
        <v>39</v>
      </c>
      <c r="E193" s="151">
        <v>4</v>
      </c>
      <c r="F193" s="152"/>
      <c r="G193" s="153">
        <f>+ROUND((E193*F193),2)</f>
        <v>0</v>
      </c>
      <c r="N193" s="158"/>
    </row>
    <row r="194" spans="2:14" s="135" customFormat="1" ht="38.25" x14ac:dyDescent="0.2">
      <c r="B194" s="131" t="s">
        <v>157</v>
      </c>
      <c r="C194" s="149" t="s">
        <v>528</v>
      </c>
      <c r="D194" s="150" t="s">
        <v>25</v>
      </c>
      <c r="E194" s="151">
        <v>3</v>
      </c>
      <c r="F194" s="152"/>
      <c r="G194" s="153">
        <f>+ROUND((E194*F194),2)</f>
        <v>0</v>
      </c>
      <c r="N194" s="158"/>
    </row>
    <row r="195" spans="2:14" s="135" customFormat="1" ht="51" x14ac:dyDescent="0.2">
      <c r="B195" s="131" t="s">
        <v>158</v>
      </c>
      <c r="C195" s="149" t="s">
        <v>529</v>
      </c>
      <c r="D195" s="150" t="s">
        <v>33</v>
      </c>
      <c r="E195" s="151">
        <v>162</v>
      </c>
      <c r="F195" s="152"/>
      <c r="G195" s="153">
        <f>+ROUND((E195*F195),2)</f>
        <v>0</v>
      </c>
      <c r="N195" s="158"/>
    </row>
    <row r="196" spans="2:14" s="135" customFormat="1" ht="38.25" x14ac:dyDescent="0.2">
      <c r="B196" s="131" t="s">
        <v>159</v>
      </c>
      <c r="C196" s="132" t="s">
        <v>539</v>
      </c>
      <c r="D196" s="150" t="s">
        <v>95</v>
      </c>
      <c r="E196" s="151">
        <f>93.3*10.5*90%</f>
        <v>881.68499999999995</v>
      </c>
      <c r="F196" s="152"/>
      <c r="G196" s="153">
        <f t="shared" ref="G196:G203" si="21">+ROUND((E196*F196),2)</f>
        <v>0</v>
      </c>
      <c r="N196" s="158"/>
    </row>
    <row r="197" spans="2:14" s="135" customFormat="1" ht="25.5" x14ac:dyDescent="0.2">
      <c r="B197" s="131" t="s">
        <v>160</v>
      </c>
      <c r="C197" s="132" t="s">
        <v>531</v>
      </c>
      <c r="D197" s="150" t="s">
        <v>95</v>
      </c>
      <c r="E197" s="151">
        <f>93.3*10.5*10%</f>
        <v>97.965000000000003</v>
      </c>
      <c r="F197" s="152"/>
      <c r="G197" s="153">
        <f t="shared" si="21"/>
        <v>0</v>
      </c>
      <c r="N197" s="158"/>
    </row>
    <row r="198" spans="2:14" s="135" customFormat="1" ht="38.25" x14ac:dyDescent="0.2">
      <c r="B198" s="131" t="s">
        <v>162</v>
      </c>
      <c r="C198" s="164" t="s">
        <v>532</v>
      </c>
      <c r="D198" s="150" t="s">
        <v>95</v>
      </c>
      <c r="E198" s="151">
        <f>93.3*0.3</f>
        <v>27.99</v>
      </c>
      <c r="F198" s="152"/>
      <c r="G198" s="153">
        <f t="shared" si="21"/>
        <v>0</v>
      </c>
      <c r="N198" s="158"/>
    </row>
    <row r="199" spans="2:14" s="135" customFormat="1" ht="38.25" x14ac:dyDescent="0.2">
      <c r="B199" s="131" t="s">
        <v>314</v>
      </c>
      <c r="C199" s="149" t="s">
        <v>540</v>
      </c>
      <c r="D199" s="150" t="s">
        <v>95</v>
      </c>
      <c r="E199" s="151">
        <f>21+20</f>
        <v>41</v>
      </c>
      <c r="F199" s="152"/>
      <c r="G199" s="153">
        <f t="shared" si="21"/>
        <v>0</v>
      </c>
      <c r="N199" s="158"/>
    </row>
    <row r="200" spans="2:14" s="135" customFormat="1" ht="63.75" x14ac:dyDescent="0.2">
      <c r="B200" s="131" t="s">
        <v>315</v>
      </c>
      <c r="C200" s="164" t="s">
        <v>541</v>
      </c>
      <c r="D200" s="150" t="s">
        <v>208</v>
      </c>
      <c r="E200" s="151">
        <f>1791.06+1858.72</f>
        <v>3649.7799999999997</v>
      </c>
      <c r="F200" s="152"/>
      <c r="G200" s="153">
        <f t="shared" si="21"/>
        <v>0</v>
      </c>
      <c r="N200" s="158"/>
    </row>
    <row r="201" spans="2:14" s="135" customFormat="1" ht="38.25" x14ac:dyDescent="0.2">
      <c r="B201" s="131" t="s">
        <v>316</v>
      </c>
      <c r="C201" s="164" t="s">
        <v>535</v>
      </c>
      <c r="D201" s="150" t="s">
        <v>97</v>
      </c>
      <c r="E201" s="151">
        <v>97.4</v>
      </c>
      <c r="F201" s="152"/>
      <c r="G201" s="153">
        <f t="shared" si="21"/>
        <v>0</v>
      </c>
      <c r="N201" s="158"/>
    </row>
    <row r="202" spans="2:14" s="135" customFormat="1" ht="25.5" x14ac:dyDescent="0.2">
      <c r="B202" s="131" t="s">
        <v>318</v>
      </c>
      <c r="C202" s="206" t="s">
        <v>542</v>
      </c>
      <c r="D202" s="150" t="s">
        <v>25</v>
      </c>
      <c r="E202" s="151">
        <v>1</v>
      </c>
      <c r="F202" s="152"/>
      <c r="G202" s="153">
        <f t="shared" si="21"/>
        <v>0</v>
      </c>
      <c r="N202" s="158"/>
    </row>
    <row r="203" spans="2:14" s="135" customFormat="1" x14ac:dyDescent="0.2">
      <c r="B203" s="131" t="s">
        <v>319</v>
      </c>
      <c r="C203" s="117" t="s">
        <v>536</v>
      </c>
      <c r="D203" s="150" t="s">
        <v>84</v>
      </c>
      <c r="E203" s="151">
        <v>720</v>
      </c>
      <c r="F203" s="152"/>
      <c r="G203" s="153">
        <f t="shared" si="21"/>
        <v>0</v>
      </c>
      <c r="N203" s="158"/>
    </row>
    <row r="204" spans="2:14" s="135" customFormat="1" x14ac:dyDescent="0.2">
      <c r="B204" s="131" t="s">
        <v>164</v>
      </c>
      <c r="C204" s="132" t="s">
        <v>165</v>
      </c>
      <c r="D204" s="150"/>
      <c r="E204" s="151"/>
      <c r="F204" s="152"/>
      <c r="G204" s="153"/>
      <c r="N204" s="158"/>
    </row>
    <row r="205" spans="2:14" s="135" customFormat="1" x14ac:dyDescent="0.2">
      <c r="B205" s="131" t="s">
        <v>166</v>
      </c>
      <c r="C205" s="132" t="s">
        <v>537</v>
      </c>
      <c r="D205" s="150" t="s">
        <v>97</v>
      </c>
      <c r="E205" s="151">
        <v>93</v>
      </c>
      <c r="F205" s="152"/>
      <c r="G205" s="153">
        <f t="shared" ref="G205:G206" si="22">+ROUND((E205*F205),2)</f>
        <v>0</v>
      </c>
      <c r="N205" s="158"/>
    </row>
    <row r="206" spans="2:14" s="135" customFormat="1" ht="51" x14ac:dyDescent="0.2">
      <c r="B206" s="131" t="s">
        <v>168</v>
      </c>
      <c r="C206" s="132" t="s">
        <v>538</v>
      </c>
      <c r="D206" s="150" t="s">
        <v>95</v>
      </c>
      <c r="E206" s="151">
        <v>803.58</v>
      </c>
      <c r="F206" s="152"/>
      <c r="G206" s="153">
        <f t="shared" si="22"/>
        <v>0</v>
      </c>
      <c r="N206" s="158"/>
    </row>
    <row r="207" spans="2:14" s="135" customFormat="1" x14ac:dyDescent="0.2">
      <c r="B207" s="131" t="s">
        <v>176</v>
      </c>
      <c r="C207" s="132" t="s">
        <v>177</v>
      </c>
      <c r="D207" s="150"/>
      <c r="E207" s="151"/>
      <c r="F207" s="152"/>
      <c r="G207" s="153"/>
      <c r="N207" s="158"/>
    </row>
    <row r="208" spans="2:14" s="135" customFormat="1" ht="25.5" x14ac:dyDescent="0.2">
      <c r="B208" s="131" t="s">
        <v>178</v>
      </c>
      <c r="C208" s="132" t="s">
        <v>181</v>
      </c>
      <c r="D208" s="150" t="s">
        <v>95</v>
      </c>
      <c r="E208" s="151">
        <f>+E196+E197</f>
        <v>979.65</v>
      </c>
      <c r="F208" s="152"/>
      <c r="G208" s="153">
        <f>+ROUND((E208*F208),2)</f>
        <v>0</v>
      </c>
      <c r="K208" s="158"/>
      <c r="N208" s="158"/>
    </row>
    <row r="209" spans="2:14" s="135" customFormat="1" ht="25.5" x14ac:dyDescent="0.2">
      <c r="B209" s="131" t="s">
        <v>180</v>
      </c>
      <c r="C209" s="132" t="s">
        <v>179</v>
      </c>
      <c r="D209" s="150" t="s">
        <v>95</v>
      </c>
      <c r="E209" s="151">
        <f>+E208-E206</f>
        <v>176.06999999999994</v>
      </c>
      <c r="F209" s="152"/>
      <c r="G209" s="153">
        <f>+ROUND((E209*F209),2)</f>
        <v>0</v>
      </c>
      <c r="N209" s="158"/>
    </row>
    <row r="210" spans="2:14" s="135" customFormat="1" ht="38.25" x14ac:dyDescent="0.2">
      <c r="B210" s="131" t="s">
        <v>182</v>
      </c>
      <c r="C210" s="132" t="s">
        <v>90</v>
      </c>
      <c r="D210" s="150"/>
      <c r="E210" s="151"/>
      <c r="F210" s="152"/>
      <c r="G210" s="153">
        <f>+ROUND((SUM(G191:G209)*0.1),-1)</f>
        <v>0</v>
      </c>
      <c r="N210" s="158"/>
    </row>
    <row r="211" spans="2:14" s="135" customFormat="1" x14ac:dyDescent="0.2">
      <c r="B211" s="131"/>
      <c r="C211" s="117" t="s">
        <v>427</v>
      </c>
      <c r="D211" s="150"/>
      <c r="E211" s="151"/>
      <c r="F211" s="152"/>
      <c r="G211" s="129">
        <f>SUM(G191:G210)</f>
        <v>0</v>
      </c>
      <c r="N211" s="158"/>
    </row>
    <row r="212" spans="2:14" s="135" customFormat="1" x14ac:dyDescent="0.2">
      <c r="B212" s="131"/>
      <c r="C212" s="117"/>
      <c r="D212" s="150"/>
      <c r="E212" s="151"/>
      <c r="F212" s="152"/>
      <c r="G212" s="129"/>
      <c r="N212" s="158"/>
    </row>
    <row r="213" spans="2:14" s="135" customFormat="1" x14ac:dyDescent="0.2">
      <c r="B213" s="128" t="s">
        <v>263</v>
      </c>
      <c r="C213" s="205" t="s">
        <v>428</v>
      </c>
      <c r="D213" s="150"/>
      <c r="E213" s="151"/>
      <c r="F213" s="152"/>
      <c r="G213" s="129"/>
      <c r="N213" s="158"/>
    </row>
    <row r="214" spans="2:14" s="135" customFormat="1" x14ac:dyDescent="0.2">
      <c r="B214" s="131" t="s">
        <v>151</v>
      </c>
      <c r="C214" s="132" t="s">
        <v>152</v>
      </c>
      <c r="D214" s="150"/>
      <c r="E214" s="151"/>
      <c r="F214" s="152"/>
      <c r="G214" s="129"/>
      <c r="N214" s="158"/>
    </row>
    <row r="215" spans="2:14" s="135" customFormat="1" ht="127.5" x14ac:dyDescent="0.2">
      <c r="B215" s="131" t="s">
        <v>153</v>
      </c>
      <c r="C215" s="149" t="s">
        <v>525</v>
      </c>
      <c r="D215" s="150" t="s">
        <v>97</v>
      </c>
      <c r="E215" s="151">
        <f>57*12</f>
        <v>684</v>
      </c>
      <c r="F215" s="152"/>
      <c r="G215" s="153">
        <f>+ROUND((E215*F215),2)</f>
        <v>0</v>
      </c>
      <c r="N215" s="158"/>
    </row>
    <row r="216" spans="2:14" s="135" customFormat="1" ht="38.25" x14ac:dyDescent="0.2">
      <c r="B216" s="131" t="s">
        <v>154</v>
      </c>
      <c r="C216" s="149" t="s">
        <v>526</v>
      </c>
      <c r="D216" s="150" t="s">
        <v>97</v>
      </c>
      <c r="E216" s="151">
        <v>68</v>
      </c>
      <c r="F216" s="152"/>
      <c r="G216" s="153">
        <f>+ROUND((E216*F216),2)</f>
        <v>0</v>
      </c>
      <c r="N216" s="158"/>
    </row>
    <row r="217" spans="2:14" s="135" customFormat="1" ht="51" x14ac:dyDescent="0.2">
      <c r="B217" s="131" t="s">
        <v>155</v>
      </c>
      <c r="C217" s="149" t="s">
        <v>543</v>
      </c>
      <c r="D217" s="150" t="s">
        <v>39</v>
      </c>
      <c r="E217" s="151">
        <v>7</v>
      </c>
      <c r="F217" s="152"/>
      <c r="G217" s="153">
        <f>+ROUND((E217*F217),2)</f>
        <v>0</v>
      </c>
      <c r="N217" s="158"/>
    </row>
    <row r="218" spans="2:14" s="135" customFormat="1" ht="38.25" x14ac:dyDescent="0.2">
      <c r="B218" s="131" t="s">
        <v>157</v>
      </c>
      <c r="C218" s="149" t="s">
        <v>528</v>
      </c>
      <c r="D218" s="150" t="s">
        <v>25</v>
      </c>
      <c r="E218" s="151">
        <v>3</v>
      </c>
      <c r="F218" s="152"/>
      <c r="G218" s="153">
        <f>+ROUND((E218*F218),2)</f>
        <v>0</v>
      </c>
      <c r="N218" s="158"/>
    </row>
    <row r="219" spans="2:14" s="135" customFormat="1" ht="51" x14ac:dyDescent="0.2">
      <c r="B219" s="131" t="s">
        <v>158</v>
      </c>
      <c r="C219" s="149" t="s">
        <v>529</v>
      </c>
      <c r="D219" s="150" t="s">
        <v>33</v>
      </c>
      <c r="E219" s="151">
        <v>258</v>
      </c>
      <c r="F219" s="152"/>
      <c r="G219" s="153">
        <f>+ROUND((E219*F219),2)</f>
        <v>0</v>
      </c>
      <c r="N219" s="158"/>
    </row>
    <row r="220" spans="2:14" s="135" customFormat="1" ht="38.25" x14ac:dyDescent="0.2">
      <c r="B220" s="131" t="s">
        <v>159</v>
      </c>
      <c r="C220" s="132" t="s">
        <v>544</v>
      </c>
      <c r="D220" s="150" t="s">
        <v>95</v>
      </c>
      <c r="E220" s="151">
        <f>178.5*8.8*90%</f>
        <v>1413.7200000000003</v>
      </c>
      <c r="F220" s="152"/>
      <c r="G220" s="153">
        <f t="shared" ref="G220:G227" si="23">+ROUND((E220*F220),2)</f>
        <v>0</v>
      </c>
      <c r="N220" s="158"/>
    </row>
    <row r="221" spans="2:14" s="135" customFormat="1" ht="25.5" x14ac:dyDescent="0.2">
      <c r="B221" s="131" t="s">
        <v>160</v>
      </c>
      <c r="C221" s="132" t="s">
        <v>531</v>
      </c>
      <c r="D221" s="150" t="s">
        <v>95</v>
      </c>
      <c r="E221" s="151">
        <f>178.5*8.8*10%</f>
        <v>157.08000000000004</v>
      </c>
      <c r="F221" s="152"/>
      <c r="G221" s="153">
        <f t="shared" si="23"/>
        <v>0</v>
      </c>
      <c r="N221" s="158"/>
    </row>
    <row r="222" spans="2:14" s="135" customFormat="1" ht="38.25" x14ac:dyDescent="0.2">
      <c r="B222" s="131" t="s">
        <v>162</v>
      </c>
      <c r="C222" s="164" t="s">
        <v>532</v>
      </c>
      <c r="D222" s="150" t="s">
        <v>95</v>
      </c>
      <c r="E222" s="151">
        <f>178.5*0.3</f>
        <v>53.55</v>
      </c>
      <c r="F222" s="152"/>
      <c r="G222" s="153">
        <f t="shared" si="23"/>
        <v>0</v>
      </c>
      <c r="N222" s="158"/>
    </row>
    <row r="223" spans="2:14" s="135" customFormat="1" ht="38.25" x14ac:dyDescent="0.2">
      <c r="B223" s="207" t="s">
        <v>314</v>
      </c>
      <c r="C223" s="208" t="s">
        <v>533</v>
      </c>
      <c r="D223" s="209" t="s">
        <v>95</v>
      </c>
      <c r="E223" s="210">
        <v>10</v>
      </c>
      <c r="F223" s="211"/>
      <c r="G223" s="212">
        <f t="shared" si="23"/>
        <v>0</v>
      </c>
      <c r="N223" s="158"/>
    </row>
    <row r="224" spans="2:14" s="135" customFormat="1" ht="63.75" x14ac:dyDescent="0.2">
      <c r="B224" s="207" t="s">
        <v>315</v>
      </c>
      <c r="C224" s="213" t="s">
        <v>534</v>
      </c>
      <c r="D224" s="209" t="s">
        <v>208</v>
      </c>
      <c r="E224" s="210">
        <f>609.42+277.81</f>
        <v>887.23</v>
      </c>
      <c r="F224" s="211"/>
      <c r="G224" s="212">
        <f t="shared" si="23"/>
        <v>0</v>
      </c>
      <c r="N224" s="158"/>
    </row>
    <row r="225" spans="2:14" s="135" customFormat="1" ht="38.25" x14ac:dyDescent="0.2">
      <c r="B225" s="207" t="s">
        <v>316</v>
      </c>
      <c r="C225" s="213" t="s">
        <v>535</v>
      </c>
      <c r="D225" s="209" t="s">
        <v>97</v>
      </c>
      <c r="E225" s="210">
        <v>25.6</v>
      </c>
      <c r="F225" s="211"/>
      <c r="G225" s="212">
        <f t="shared" si="23"/>
        <v>0</v>
      </c>
      <c r="N225" s="158"/>
    </row>
    <row r="226" spans="2:14" s="135" customFormat="1" ht="25.5" x14ac:dyDescent="0.2">
      <c r="B226" s="207" t="s">
        <v>318</v>
      </c>
      <c r="C226" s="214" t="s">
        <v>542</v>
      </c>
      <c r="D226" s="209" t="s">
        <v>25</v>
      </c>
      <c r="E226" s="210">
        <v>1</v>
      </c>
      <c r="F226" s="211"/>
      <c r="G226" s="212">
        <f t="shared" si="23"/>
        <v>0</v>
      </c>
      <c r="N226" s="158"/>
    </row>
    <row r="227" spans="2:14" s="135" customFormat="1" x14ac:dyDescent="0.2">
      <c r="B227" s="131" t="s">
        <v>319</v>
      </c>
      <c r="C227" s="117" t="s">
        <v>536</v>
      </c>
      <c r="D227" s="150" t="s">
        <v>84</v>
      </c>
      <c r="E227" s="151">
        <v>720</v>
      </c>
      <c r="F227" s="152"/>
      <c r="G227" s="153">
        <f t="shared" si="23"/>
        <v>0</v>
      </c>
      <c r="N227" s="158"/>
    </row>
    <row r="228" spans="2:14" s="135" customFormat="1" x14ac:dyDescent="0.2">
      <c r="B228" s="131" t="s">
        <v>164</v>
      </c>
      <c r="C228" s="132" t="s">
        <v>165</v>
      </c>
      <c r="D228" s="150"/>
      <c r="E228" s="151"/>
      <c r="F228" s="152"/>
      <c r="G228" s="153"/>
      <c r="N228" s="158"/>
    </row>
    <row r="229" spans="2:14" s="135" customFormat="1" x14ac:dyDescent="0.2">
      <c r="B229" s="131" t="s">
        <v>166</v>
      </c>
      <c r="C229" s="132" t="s">
        <v>537</v>
      </c>
      <c r="D229" s="150" t="s">
        <v>97</v>
      </c>
      <c r="E229" s="151">
        <v>179</v>
      </c>
      <c r="F229" s="152"/>
      <c r="G229" s="153">
        <f t="shared" ref="G229:G232" si="24">+ROUND((E229*F229),2)</f>
        <v>0</v>
      </c>
      <c r="N229" s="158"/>
    </row>
    <row r="230" spans="2:14" s="135" customFormat="1" ht="76.5" x14ac:dyDescent="0.2">
      <c r="B230" s="131" t="s">
        <v>168</v>
      </c>
      <c r="C230" s="132" t="s">
        <v>545</v>
      </c>
      <c r="D230" s="150" t="s">
        <v>95</v>
      </c>
      <c r="E230" s="151">
        <v>21.8</v>
      </c>
      <c r="F230" s="152"/>
      <c r="G230" s="153">
        <f t="shared" si="24"/>
        <v>0</v>
      </c>
      <c r="N230" s="158"/>
    </row>
    <row r="231" spans="2:14" s="135" customFormat="1" ht="63.75" x14ac:dyDescent="0.2">
      <c r="B231" s="131" t="s">
        <v>169</v>
      </c>
      <c r="C231" s="132" t="s">
        <v>546</v>
      </c>
      <c r="D231" s="150" t="s">
        <v>95</v>
      </c>
      <c r="E231" s="151">
        <v>79.7</v>
      </c>
      <c r="F231" s="152"/>
      <c r="G231" s="153">
        <f t="shared" si="24"/>
        <v>0</v>
      </c>
      <c r="N231" s="158"/>
    </row>
    <row r="232" spans="2:14" s="135" customFormat="1" ht="51" x14ac:dyDescent="0.2">
      <c r="B232" s="131" t="s">
        <v>168</v>
      </c>
      <c r="C232" s="132" t="s">
        <v>538</v>
      </c>
      <c r="D232" s="150" t="s">
        <v>95</v>
      </c>
      <c r="E232" s="151">
        <v>1190.52</v>
      </c>
      <c r="F232" s="152"/>
      <c r="G232" s="153">
        <f t="shared" si="24"/>
        <v>0</v>
      </c>
      <c r="N232" s="158"/>
    </row>
    <row r="233" spans="2:14" s="135" customFormat="1" x14ac:dyDescent="0.2">
      <c r="B233" s="131" t="s">
        <v>176</v>
      </c>
      <c r="C233" s="132" t="s">
        <v>177</v>
      </c>
      <c r="D233" s="150"/>
      <c r="E233" s="151"/>
      <c r="F233" s="152"/>
      <c r="G233" s="153"/>
      <c r="N233" s="158"/>
    </row>
    <row r="234" spans="2:14" s="135" customFormat="1" ht="25.5" x14ac:dyDescent="0.2">
      <c r="B234" s="131" t="s">
        <v>178</v>
      </c>
      <c r="C234" s="132" t="s">
        <v>181</v>
      </c>
      <c r="D234" s="150" t="s">
        <v>95</v>
      </c>
      <c r="E234" s="151">
        <f>+E220+E221</f>
        <v>1570.8000000000002</v>
      </c>
      <c r="F234" s="152"/>
      <c r="G234" s="153">
        <f>+ROUND((E234*F234),2)</f>
        <v>0</v>
      </c>
      <c r="K234" s="158"/>
      <c r="N234" s="158"/>
    </row>
    <row r="235" spans="2:14" s="135" customFormat="1" ht="25.5" x14ac:dyDescent="0.2">
      <c r="B235" s="131" t="s">
        <v>180</v>
      </c>
      <c r="C235" s="132" t="s">
        <v>179</v>
      </c>
      <c r="D235" s="150" t="s">
        <v>95</v>
      </c>
      <c r="E235" s="151">
        <f>+E234-E232</f>
        <v>380.2800000000002</v>
      </c>
      <c r="F235" s="152"/>
      <c r="G235" s="153">
        <f>+ROUND((E235*F235),2)</f>
        <v>0</v>
      </c>
      <c r="N235" s="158"/>
    </row>
    <row r="236" spans="2:14" s="135" customFormat="1" ht="38.25" x14ac:dyDescent="0.2">
      <c r="B236" s="131" t="s">
        <v>182</v>
      </c>
      <c r="C236" s="132" t="s">
        <v>90</v>
      </c>
      <c r="D236" s="150"/>
      <c r="E236" s="151"/>
      <c r="F236" s="152"/>
      <c r="G236" s="153">
        <f>+ROUND((SUM(G215:G235)*0.1),-1)</f>
        <v>0</v>
      </c>
      <c r="N236" s="158"/>
    </row>
    <row r="237" spans="2:14" s="135" customFormat="1" x14ac:dyDescent="0.2">
      <c r="B237" s="131"/>
      <c r="C237" s="117" t="s">
        <v>429</v>
      </c>
      <c r="D237" s="150"/>
      <c r="E237" s="151"/>
      <c r="F237" s="152"/>
      <c r="G237" s="129">
        <f>SUM(G215:G236)</f>
        <v>0</v>
      </c>
      <c r="N237" s="158"/>
    </row>
    <row r="238" spans="2:14" s="135" customFormat="1" x14ac:dyDescent="0.2">
      <c r="B238" s="131"/>
      <c r="C238" s="117"/>
      <c r="D238" s="150"/>
      <c r="E238" s="151"/>
      <c r="F238" s="152"/>
      <c r="G238" s="129"/>
      <c r="N238" s="158"/>
    </row>
    <row r="239" spans="2:14" s="135" customFormat="1" x14ac:dyDescent="0.2">
      <c r="B239" s="131"/>
      <c r="C239" s="117" t="s">
        <v>339</v>
      </c>
      <c r="D239" s="150"/>
      <c r="E239" s="151"/>
      <c r="F239" s="152"/>
      <c r="G239" s="129">
        <f>G187+G211+G237</f>
        <v>0</v>
      </c>
      <c r="N239" s="158"/>
    </row>
    <row r="240" spans="2:14" s="135" customFormat="1" x14ac:dyDescent="0.2">
      <c r="B240" s="131"/>
      <c r="C240" s="117"/>
      <c r="D240" s="150"/>
      <c r="E240" s="151"/>
      <c r="F240" s="152"/>
      <c r="G240" s="129"/>
      <c r="N240" s="158"/>
    </row>
    <row r="241" spans="2:14" s="135" customFormat="1" x14ac:dyDescent="0.2">
      <c r="B241" s="131"/>
      <c r="C241" s="117"/>
      <c r="D241" s="150"/>
      <c r="E241" s="151"/>
      <c r="F241" s="152"/>
      <c r="G241" s="129"/>
      <c r="N241" s="158"/>
    </row>
    <row r="242" spans="2:14" s="135" customFormat="1" x14ac:dyDescent="0.2">
      <c r="B242" s="128" t="s">
        <v>53</v>
      </c>
      <c r="C242" s="117" t="s">
        <v>335</v>
      </c>
      <c r="D242" s="150"/>
      <c r="E242" s="151"/>
      <c r="F242" s="152"/>
      <c r="G242" s="129"/>
      <c r="N242" s="158"/>
    </row>
    <row r="243" spans="2:14" s="135" customFormat="1" x14ac:dyDescent="0.2">
      <c r="B243" s="128" t="s">
        <v>261</v>
      </c>
      <c r="C243" s="215" t="s">
        <v>430</v>
      </c>
      <c r="D243" s="150"/>
      <c r="E243" s="151"/>
      <c r="F243" s="152"/>
      <c r="G243" s="129"/>
      <c r="N243" s="158"/>
    </row>
    <row r="244" spans="2:14" s="135" customFormat="1" ht="204" x14ac:dyDescent="0.2">
      <c r="B244" s="131" t="s">
        <v>185</v>
      </c>
      <c r="C244" s="132" t="s">
        <v>573</v>
      </c>
      <c r="D244" s="150" t="s">
        <v>33</v>
      </c>
      <c r="E244" s="151">
        <v>225.8</v>
      </c>
      <c r="F244" s="152"/>
      <c r="G244" s="153">
        <f>+E244*F244</f>
        <v>0</v>
      </c>
      <c r="N244" s="158"/>
    </row>
    <row r="245" spans="2:14" s="135" customFormat="1" ht="382.5" x14ac:dyDescent="0.2">
      <c r="B245" s="131" t="s">
        <v>186</v>
      </c>
      <c r="C245" s="164" t="s">
        <v>326</v>
      </c>
      <c r="D245" s="150" t="s">
        <v>33</v>
      </c>
      <c r="E245" s="151">
        <v>225.8</v>
      </c>
      <c r="F245" s="152"/>
      <c r="G245" s="153">
        <f>+E245*F245</f>
        <v>0</v>
      </c>
      <c r="N245" s="158"/>
    </row>
    <row r="246" spans="2:14" s="135" customFormat="1" ht="38.25" x14ac:dyDescent="0.2">
      <c r="B246" s="131" t="s">
        <v>187</v>
      </c>
      <c r="C246" s="132" t="s">
        <v>327</v>
      </c>
      <c r="D246" s="150" t="s">
        <v>33</v>
      </c>
      <c r="E246" s="151">
        <v>10</v>
      </c>
      <c r="F246" s="152"/>
      <c r="G246" s="153">
        <f>+E246*F246</f>
        <v>0</v>
      </c>
      <c r="N246" s="158"/>
    </row>
    <row r="247" spans="2:14" s="135" customFormat="1" ht="38.25" x14ac:dyDescent="0.2">
      <c r="B247" s="131" t="s">
        <v>328</v>
      </c>
      <c r="C247" s="132" t="s">
        <v>329</v>
      </c>
      <c r="D247" s="150" t="s">
        <v>254</v>
      </c>
      <c r="E247" s="216">
        <v>5</v>
      </c>
      <c r="F247" s="217"/>
      <c r="G247" s="218">
        <f>F247*E247</f>
        <v>0</v>
      </c>
      <c r="N247" s="158"/>
    </row>
    <row r="248" spans="2:14" s="135" customFormat="1" ht="102" x14ac:dyDescent="0.2">
      <c r="B248" s="131" t="s">
        <v>331</v>
      </c>
      <c r="C248" s="132" t="s">
        <v>330</v>
      </c>
      <c r="D248" s="150" t="s">
        <v>332</v>
      </c>
      <c r="E248" s="219">
        <v>3</v>
      </c>
      <c r="F248" s="220"/>
      <c r="G248" s="221">
        <f>F248*E248</f>
        <v>0</v>
      </c>
      <c r="N248" s="158"/>
    </row>
    <row r="249" spans="2:14" s="135" customFormat="1" ht="25.5" x14ac:dyDescent="0.2">
      <c r="B249" s="131" t="s">
        <v>334</v>
      </c>
      <c r="C249" s="132" t="s">
        <v>333</v>
      </c>
      <c r="D249" s="150" t="s">
        <v>332</v>
      </c>
      <c r="E249" s="219">
        <v>1</v>
      </c>
      <c r="F249" s="220"/>
      <c r="G249" s="221">
        <f>F249*E249</f>
        <v>0</v>
      </c>
      <c r="N249" s="158"/>
    </row>
    <row r="250" spans="2:14" s="135" customFormat="1" x14ac:dyDescent="0.2">
      <c r="B250" s="131"/>
      <c r="C250" s="117" t="s">
        <v>433</v>
      </c>
      <c r="D250" s="150"/>
      <c r="E250" s="151"/>
      <c r="F250" s="152"/>
      <c r="G250" s="129">
        <f>SUM(G244:G249)</f>
        <v>0</v>
      </c>
      <c r="N250" s="158"/>
    </row>
    <row r="251" spans="2:14" s="135" customFormat="1" x14ac:dyDescent="0.2">
      <c r="B251" s="131"/>
      <c r="C251" s="132"/>
      <c r="D251" s="150"/>
      <c r="E251" s="151"/>
      <c r="F251" s="152"/>
      <c r="G251" s="129"/>
      <c r="N251" s="158"/>
    </row>
    <row r="252" spans="2:14" s="135" customFormat="1" x14ac:dyDescent="0.2">
      <c r="B252" s="128" t="s">
        <v>262</v>
      </c>
      <c r="C252" s="215" t="s">
        <v>431</v>
      </c>
      <c r="D252" s="150"/>
      <c r="E252" s="151"/>
      <c r="F252" s="152"/>
      <c r="G252" s="129"/>
      <c r="N252" s="158"/>
    </row>
    <row r="253" spans="2:14" s="135" customFormat="1" ht="204" x14ac:dyDescent="0.2">
      <c r="B253" s="131" t="s">
        <v>185</v>
      </c>
      <c r="C253" s="132" t="s">
        <v>573</v>
      </c>
      <c r="D253" s="150" t="s">
        <v>33</v>
      </c>
      <c r="E253" s="151">
        <v>186.6</v>
      </c>
      <c r="F253" s="152"/>
      <c r="G253" s="153">
        <f>+E253*F253</f>
        <v>0</v>
      </c>
      <c r="N253" s="158"/>
    </row>
    <row r="254" spans="2:14" s="135" customFormat="1" ht="382.5" x14ac:dyDescent="0.2">
      <c r="B254" s="131" t="s">
        <v>186</v>
      </c>
      <c r="C254" s="164" t="s">
        <v>326</v>
      </c>
      <c r="D254" s="150" t="s">
        <v>33</v>
      </c>
      <c r="E254" s="151">
        <v>186.6</v>
      </c>
      <c r="F254" s="152"/>
      <c r="G254" s="153">
        <f>+E254*F254</f>
        <v>0</v>
      </c>
      <c r="N254" s="158"/>
    </row>
    <row r="255" spans="2:14" s="135" customFormat="1" ht="38.25" x14ac:dyDescent="0.2">
      <c r="B255" s="131" t="s">
        <v>187</v>
      </c>
      <c r="C255" s="132" t="s">
        <v>327</v>
      </c>
      <c r="D255" s="150" t="s">
        <v>33</v>
      </c>
      <c r="E255" s="151">
        <v>10</v>
      </c>
      <c r="F255" s="152"/>
      <c r="G255" s="153">
        <f>+E255*F255</f>
        <v>0</v>
      </c>
      <c r="N255" s="158"/>
    </row>
    <row r="256" spans="2:14" s="135" customFormat="1" ht="38.25" x14ac:dyDescent="0.2">
      <c r="B256" s="131" t="s">
        <v>328</v>
      </c>
      <c r="C256" s="132" t="s">
        <v>329</v>
      </c>
      <c r="D256" s="150" t="s">
        <v>254</v>
      </c>
      <c r="E256" s="222">
        <v>5</v>
      </c>
      <c r="F256" s="220"/>
      <c r="G256" s="221">
        <f>F256*E256</f>
        <v>0</v>
      </c>
      <c r="N256" s="158"/>
    </row>
    <row r="257" spans="2:14" s="135" customFormat="1" ht="102" x14ac:dyDescent="0.2">
      <c r="B257" s="131" t="s">
        <v>331</v>
      </c>
      <c r="C257" s="132" t="s">
        <v>330</v>
      </c>
      <c r="D257" s="150" t="s">
        <v>332</v>
      </c>
      <c r="E257" s="219">
        <v>2</v>
      </c>
      <c r="F257" s="220"/>
      <c r="G257" s="221">
        <f>F257*E257</f>
        <v>0</v>
      </c>
      <c r="N257" s="158"/>
    </row>
    <row r="258" spans="2:14" s="135" customFormat="1" ht="25.5" x14ac:dyDescent="0.2">
      <c r="B258" s="131" t="s">
        <v>334</v>
      </c>
      <c r="C258" s="132" t="s">
        <v>333</v>
      </c>
      <c r="D258" s="150" t="s">
        <v>332</v>
      </c>
      <c r="E258" s="219">
        <v>1</v>
      </c>
      <c r="F258" s="220"/>
      <c r="G258" s="221">
        <f>F258*E258</f>
        <v>0</v>
      </c>
      <c r="N258" s="158"/>
    </row>
    <row r="259" spans="2:14" s="135" customFormat="1" x14ac:dyDescent="0.2">
      <c r="B259" s="131"/>
      <c r="C259" s="117" t="s">
        <v>432</v>
      </c>
      <c r="D259" s="150"/>
      <c r="E259" s="151"/>
      <c r="F259" s="152"/>
      <c r="G259" s="129">
        <f>SUM(G253:G258)</f>
        <v>0</v>
      </c>
      <c r="N259" s="158"/>
    </row>
    <row r="260" spans="2:14" s="135" customFormat="1" x14ac:dyDescent="0.2">
      <c r="B260" s="131"/>
      <c r="C260" s="132"/>
      <c r="D260" s="150"/>
      <c r="E260" s="151"/>
      <c r="F260" s="152"/>
      <c r="G260" s="129"/>
      <c r="N260" s="158"/>
    </row>
    <row r="261" spans="2:14" s="135" customFormat="1" x14ac:dyDescent="0.2">
      <c r="B261" s="131"/>
      <c r="C261" s="205" t="s">
        <v>340</v>
      </c>
      <c r="D261" s="223"/>
      <c r="E261" s="224"/>
      <c r="F261" s="225"/>
      <c r="G261" s="129">
        <f>+G250+G259</f>
        <v>0</v>
      </c>
      <c r="N261" s="158"/>
    </row>
    <row r="262" spans="2:14" s="135" customFormat="1" x14ac:dyDescent="0.2">
      <c r="B262" s="131"/>
      <c r="C262" s="117"/>
      <c r="D262" s="150"/>
      <c r="E262" s="151"/>
      <c r="F262" s="152"/>
      <c r="G262" s="129"/>
      <c r="N262" s="158"/>
    </row>
    <row r="263" spans="2:14" s="135" customFormat="1" x14ac:dyDescent="0.2">
      <c r="B263" s="131"/>
      <c r="C263" s="117"/>
      <c r="D263" s="150"/>
      <c r="E263" s="151"/>
      <c r="F263" s="152"/>
      <c r="G263" s="129"/>
      <c r="N263" s="158"/>
    </row>
    <row r="264" spans="2:14" s="135" customFormat="1" x14ac:dyDescent="0.2">
      <c r="B264" s="128" t="s">
        <v>55</v>
      </c>
      <c r="C264" s="117" t="s">
        <v>54</v>
      </c>
      <c r="D264" s="150"/>
      <c r="E264" s="151"/>
      <c r="F264" s="152"/>
      <c r="G264" s="153"/>
      <c r="N264" s="158"/>
    </row>
    <row r="265" spans="2:14" s="135" customFormat="1" x14ac:dyDescent="0.2">
      <c r="B265" s="131" t="s">
        <v>320</v>
      </c>
      <c r="C265" s="132" t="s">
        <v>184</v>
      </c>
      <c r="D265" s="150"/>
      <c r="E265" s="151"/>
      <c r="F265" s="152"/>
      <c r="G265" s="153"/>
      <c r="N265" s="158"/>
    </row>
    <row r="266" spans="2:14" s="135" customFormat="1" ht="178.5" x14ac:dyDescent="0.2">
      <c r="B266" s="131" t="s">
        <v>199</v>
      </c>
      <c r="C266" s="132" t="s">
        <v>574</v>
      </c>
      <c r="D266" s="150" t="s">
        <v>33</v>
      </c>
      <c r="E266" s="151">
        <v>6</v>
      </c>
      <c r="F266" s="152"/>
      <c r="G266" s="153">
        <f>+ROUND((E266*F266),2)</f>
        <v>0</v>
      </c>
      <c r="N266" s="158"/>
    </row>
    <row r="267" spans="2:14" s="135" customFormat="1" ht="165.75" x14ac:dyDescent="0.2">
      <c r="B267" s="131" t="s">
        <v>341</v>
      </c>
      <c r="C267" s="132" t="s">
        <v>575</v>
      </c>
      <c r="D267" s="150" t="s">
        <v>39</v>
      </c>
      <c r="E267" s="151">
        <v>1</v>
      </c>
      <c r="F267" s="152"/>
      <c r="G267" s="153">
        <f>+ROUND((E267*F267),2)</f>
        <v>0</v>
      </c>
      <c r="N267" s="158"/>
    </row>
    <row r="268" spans="2:14" s="135" customFormat="1" ht="63.75" x14ac:dyDescent="0.2">
      <c r="B268" s="131" t="s">
        <v>342</v>
      </c>
      <c r="C268" s="132" t="s">
        <v>346</v>
      </c>
      <c r="D268" s="150" t="s">
        <v>39</v>
      </c>
      <c r="E268" s="151">
        <v>1</v>
      </c>
      <c r="F268" s="152"/>
      <c r="G268" s="153">
        <f t="shared" ref="G268" si="25">+ROUND((E268*F268),2)</f>
        <v>0</v>
      </c>
      <c r="N268" s="158"/>
    </row>
    <row r="269" spans="2:14" s="135" customFormat="1" ht="178.5" x14ac:dyDescent="0.2">
      <c r="B269" s="131" t="s">
        <v>343</v>
      </c>
      <c r="C269" s="132" t="s">
        <v>473</v>
      </c>
      <c r="D269" s="150" t="s">
        <v>25</v>
      </c>
      <c r="E269" s="151">
        <v>5</v>
      </c>
      <c r="F269" s="152"/>
      <c r="G269" s="153">
        <f>+ROUND((E269*F269),2)</f>
        <v>0</v>
      </c>
      <c r="N269" s="158"/>
    </row>
    <row r="270" spans="2:14" s="135" customFormat="1" ht="178.5" x14ac:dyDescent="0.2">
      <c r="B270" s="131" t="s">
        <v>344</v>
      </c>
      <c r="C270" s="132" t="s">
        <v>472</v>
      </c>
      <c r="D270" s="150" t="s">
        <v>25</v>
      </c>
      <c r="E270" s="151">
        <v>1</v>
      </c>
      <c r="F270" s="152"/>
      <c r="G270" s="153">
        <f t="shared" ref="G270" si="26">+ROUND((E270*F270),2)</f>
        <v>0</v>
      </c>
      <c r="N270" s="158"/>
    </row>
    <row r="271" spans="2:14" s="135" customFormat="1" ht="165.75" x14ac:dyDescent="0.2">
      <c r="B271" s="131" t="s">
        <v>345</v>
      </c>
      <c r="C271" s="132" t="s">
        <v>576</v>
      </c>
      <c r="D271" s="150" t="s">
        <v>25</v>
      </c>
      <c r="E271" s="151">
        <v>1</v>
      </c>
      <c r="F271" s="152"/>
      <c r="G271" s="153">
        <f t="shared" ref="G271" si="27">+ROUND((E271*F271),2)</f>
        <v>0</v>
      </c>
      <c r="N271" s="158"/>
    </row>
    <row r="272" spans="2:14" s="135" customFormat="1" x14ac:dyDescent="0.2">
      <c r="B272" s="131" t="s">
        <v>321</v>
      </c>
      <c r="C272" s="132" t="s">
        <v>191</v>
      </c>
      <c r="D272" s="150"/>
      <c r="E272" s="151"/>
      <c r="F272" s="152"/>
      <c r="G272" s="153"/>
      <c r="N272" s="158"/>
    </row>
    <row r="273" spans="2:14" s="135" customFormat="1" x14ac:dyDescent="0.2">
      <c r="B273" s="131" t="s">
        <v>322</v>
      </c>
      <c r="C273" s="132" t="s">
        <v>192</v>
      </c>
      <c r="D273" s="150" t="s">
        <v>33</v>
      </c>
      <c r="E273" s="151">
        <v>240</v>
      </c>
      <c r="F273" s="152"/>
      <c r="G273" s="153">
        <f>+ROUND((E273*F273),2)</f>
        <v>0</v>
      </c>
      <c r="N273" s="158"/>
    </row>
    <row r="274" spans="2:14" s="135" customFormat="1" ht="38.25" x14ac:dyDescent="0.2">
      <c r="B274" s="131" t="s">
        <v>323</v>
      </c>
      <c r="C274" s="132" t="s">
        <v>193</v>
      </c>
      <c r="D274" s="150" t="s">
        <v>33</v>
      </c>
      <c r="E274" s="151">
        <f>+E273</f>
        <v>240</v>
      </c>
      <c r="F274" s="152"/>
      <c r="G274" s="153">
        <f>+ROUND((E274*F274),2)</f>
        <v>0</v>
      </c>
      <c r="N274" s="158"/>
    </row>
    <row r="275" spans="2:14" s="135" customFormat="1" ht="51" x14ac:dyDescent="0.2">
      <c r="B275" s="131" t="s">
        <v>324</v>
      </c>
      <c r="C275" s="132" t="s">
        <v>194</v>
      </c>
      <c r="D275" s="150" t="s">
        <v>33</v>
      </c>
      <c r="E275" s="151">
        <f>+E274</f>
        <v>240</v>
      </c>
      <c r="F275" s="152"/>
      <c r="G275" s="153">
        <f>+ROUND((E275*F275),2)</f>
        <v>0</v>
      </c>
      <c r="N275" s="158"/>
    </row>
    <row r="276" spans="2:14" s="135" customFormat="1" x14ac:dyDescent="0.2">
      <c r="B276" s="131" t="s">
        <v>325</v>
      </c>
      <c r="C276" s="132" t="s">
        <v>195</v>
      </c>
      <c r="D276" s="150"/>
      <c r="E276" s="151"/>
      <c r="F276" s="152"/>
      <c r="G276" s="153"/>
      <c r="N276" s="158"/>
    </row>
    <row r="277" spans="2:14" s="135" customFormat="1" ht="51" x14ac:dyDescent="0.2">
      <c r="B277" s="131"/>
      <c r="C277" s="132" t="s">
        <v>410</v>
      </c>
      <c r="D277" s="150"/>
      <c r="E277" s="151"/>
      <c r="F277" s="152"/>
      <c r="G277" s="153"/>
      <c r="N277" s="158"/>
    </row>
    <row r="278" spans="2:14" s="135" customFormat="1" x14ac:dyDescent="0.2">
      <c r="B278" s="131"/>
      <c r="C278" s="132"/>
      <c r="D278" s="150"/>
      <c r="E278" s="151"/>
      <c r="F278" s="152"/>
      <c r="G278" s="153"/>
      <c r="N278" s="158"/>
    </row>
    <row r="279" spans="2:14" s="135" customFormat="1" ht="38.25" x14ac:dyDescent="0.2">
      <c r="B279" s="131" t="s">
        <v>407</v>
      </c>
      <c r="C279" s="132" t="s">
        <v>90</v>
      </c>
      <c r="D279" s="150"/>
      <c r="E279" s="151"/>
      <c r="F279" s="152"/>
      <c r="G279" s="153">
        <f>+ROUND((SUM(G266:G277)*0.1),-1)</f>
        <v>0</v>
      </c>
      <c r="N279" s="158"/>
    </row>
    <row r="280" spans="2:14" s="135" customFormat="1" x14ac:dyDescent="0.2">
      <c r="B280" s="131"/>
      <c r="C280" s="132"/>
      <c r="D280" s="150"/>
      <c r="E280" s="151"/>
      <c r="F280" s="152"/>
      <c r="G280" s="153"/>
      <c r="N280" s="158"/>
    </row>
    <row r="281" spans="2:14" s="135" customFormat="1" x14ac:dyDescent="0.2">
      <c r="B281" s="131"/>
      <c r="C281" s="117" t="s">
        <v>347</v>
      </c>
      <c r="D281" s="150"/>
      <c r="E281" s="151"/>
      <c r="F281" s="152"/>
      <c r="G281" s="129">
        <f>SUM(G266:G279)</f>
        <v>0</v>
      </c>
      <c r="N281" s="158"/>
    </row>
    <row r="282" spans="2:14" s="135" customFormat="1" x14ac:dyDescent="0.2">
      <c r="B282" s="131"/>
      <c r="C282" s="117"/>
      <c r="D282" s="150"/>
      <c r="E282" s="151"/>
      <c r="F282" s="152"/>
      <c r="G282" s="129"/>
      <c r="N282" s="158"/>
    </row>
    <row r="283" spans="2:14" s="135" customFormat="1" x14ac:dyDescent="0.2">
      <c r="B283" s="131"/>
      <c r="C283" s="117"/>
      <c r="D283" s="150"/>
      <c r="E283" s="151"/>
      <c r="F283" s="152"/>
      <c r="G283" s="129"/>
      <c r="N283" s="158"/>
    </row>
    <row r="284" spans="2:14" s="135" customFormat="1" x14ac:dyDescent="0.2">
      <c r="B284" s="128" t="s">
        <v>250</v>
      </c>
      <c r="C284" s="117" t="s">
        <v>270</v>
      </c>
      <c r="D284" s="150"/>
      <c r="E284" s="151"/>
      <c r="F284" s="152"/>
      <c r="G284" s="129"/>
      <c r="N284" s="158"/>
    </row>
    <row r="285" spans="2:14" s="135" customFormat="1" x14ac:dyDescent="0.2">
      <c r="B285" s="128" t="s">
        <v>261</v>
      </c>
      <c r="C285" s="215" t="s">
        <v>434</v>
      </c>
      <c r="D285" s="150"/>
      <c r="E285" s="151"/>
      <c r="F285" s="152"/>
      <c r="G285" s="129"/>
      <c r="N285" s="158"/>
    </row>
    <row r="286" spans="2:14" s="135" customFormat="1" ht="38.25" x14ac:dyDescent="0.2">
      <c r="B286" s="131" t="s">
        <v>348</v>
      </c>
      <c r="C286" s="132" t="s">
        <v>547</v>
      </c>
      <c r="D286" s="150" t="s">
        <v>95</v>
      </c>
      <c r="E286" s="151">
        <v>11.7</v>
      </c>
      <c r="F286" s="152"/>
      <c r="G286" s="153">
        <f t="shared" ref="G286" si="28">+ROUND((E286*F286),2)</f>
        <v>0</v>
      </c>
      <c r="N286" s="158"/>
    </row>
    <row r="287" spans="2:14" s="135" customFormat="1" ht="38.25" x14ac:dyDescent="0.2">
      <c r="B287" s="131" t="s">
        <v>350</v>
      </c>
      <c r="C287" s="132" t="s">
        <v>548</v>
      </c>
      <c r="D287" s="150" t="s">
        <v>95</v>
      </c>
      <c r="E287" s="151">
        <v>25.58</v>
      </c>
      <c r="F287" s="152"/>
      <c r="G287" s="153">
        <f t="shared" ref="G287" si="29">+ROUND((E287*F287),2)</f>
        <v>0</v>
      </c>
      <c r="N287" s="158"/>
    </row>
    <row r="288" spans="2:14" s="135" customFormat="1" ht="38.25" x14ac:dyDescent="0.2">
      <c r="B288" s="131" t="s">
        <v>351</v>
      </c>
      <c r="C288" s="132" t="s">
        <v>549</v>
      </c>
      <c r="D288" s="150" t="s">
        <v>95</v>
      </c>
      <c r="E288" s="151">
        <v>21.49</v>
      </c>
      <c r="F288" s="152"/>
      <c r="G288" s="153">
        <f t="shared" ref="G288:G289" si="30">+ROUND((E288*F288),2)</f>
        <v>0</v>
      </c>
      <c r="N288" s="158"/>
    </row>
    <row r="289" spans="2:14" s="135" customFormat="1" ht="38.25" x14ac:dyDescent="0.2">
      <c r="B289" s="131" t="s">
        <v>354</v>
      </c>
      <c r="C289" s="162" t="s">
        <v>368</v>
      </c>
      <c r="D289" s="150" t="s">
        <v>208</v>
      </c>
      <c r="E289" s="151">
        <v>2498.36</v>
      </c>
      <c r="F289" s="152"/>
      <c r="G289" s="153">
        <f t="shared" si="30"/>
        <v>0</v>
      </c>
      <c r="N289" s="158"/>
    </row>
    <row r="290" spans="2:14" s="135" customFormat="1" ht="40.5" customHeight="1" x14ac:dyDescent="0.2">
      <c r="B290" s="131" t="s">
        <v>355</v>
      </c>
      <c r="C290" s="162" t="s">
        <v>550</v>
      </c>
      <c r="D290" s="150" t="s">
        <v>208</v>
      </c>
      <c r="E290" s="151">
        <v>321.83</v>
      </c>
      <c r="F290" s="152"/>
      <c r="G290" s="153">
        <f>+ROUND((E290*F290),2)</f>
        <v>0</v>
      </c>
      <c r="N290" s="158"/>
    </row>
    <row r="291" spans="2:14" s="135" customFormat="1" ht="38.25" x14ac:dyDescent="0.2">
      <c r="B291" s="131" t="s">
        <v>356</v>
      </c>
      <c r="C291" s="162" t="s">
        <v>352</v>
      </c>
      <c r="D291" s="150" t="s">
        <v>208</v>
      </c>
      <c r="E291" s="151">
        <v>2909.47</v>
      </c>
      <c r="F291" s="152"/>
      <c r="G291" s="153">
        <f t="shared" ref="G291" si="31">+ROUND((E291*F291),2)</f>
        <v>0</v>
      </c>
      <c r="N291" s="158"/>
    </row>
    <row r="292" spans="2:14" s="135" customFormat="1" ht="40.5" customHeight="1" x14ac:dyDescent="0.2">
      <c r="B292" s="131" t="s">
        <v>357</v>
      </c>
      <c r="C292" s="162" t="s">
        <v>551</v>
      </c>
      <c r="D292" s="150" t="s">
        <v>208</v>
      </c>
      <c r="E292" s="151">
        <v>2574.63</v>
      </c>
      <c r="F292" s="152"/>
      <c r="G292" s="153">
        <f>+ROUND((E292*F292),2)</f>
        <v>0</v>
      </c>
      <c r="N292" s="158"/>
    </row>
    <row r="293" spans="2:14" s="135" customFormat="1" ht="38.25" x14ac:dyDescent="0.2">
      <c r="B293" s="131" t="s">
        <v>358</v>
      </c>
      <c r="C293" s="162" t="s">
        <v>353</v>
      </c>
      <c r="D293" s="150" t="s">
        <v>208</v>
      </c>
      <c r="E293" s="151">
        <v>2425.1799999999998</v>
      </c>
      <c r="F293" s="152"/>
      <c r="G293" s="153">
        <f t="shared" ref="G293" si="32">+ROUND((E293*F293),2)</f>
        <v>0</v>
      </c>
      <c r="N293" s="158"/>
    </row>
    <row r="294" spans="2:14" s="135" customFormat="1" ht="38.25" x14ac:dyDescent="0.2">
      <c r="B294" s="131" t="s">
        <v>359</v>
      </c>
      <c r="C294" s="162" t="s">
        <v>552</v>
      </c>
      <c r="D294" s="150" t="s">
        <v>208</v>
      </c>
      <c r="E294" s="151">
        <v>643.66</v>
      </c>
      <c r="F294" s="152"/>
      <c r="G294" s="153">
        <f>+ROUND((E294*F294),2)</f>
        <v>0</v>
      </c>
      <c r="N294" s="158"/>
    </row>
    <row r="295" spans="2:14" s="135" customFormat="1" ht="38.25" x14ac:dyDescent="0.2">
      <c r="B295" s="131" t="s">
        <v>364</v>
      </c>
      <c r="C295" s="132" t="s">
        <v>90</v>
      </c>
      <c r="D295" s="150"/>
      <c r="E295" s="151"/>
      <c r="F295" s="152"/>
      <c r="G295" s="153">
        <f>+ROUND((SUM(G286:G294)*0.1),-1)</f>
        <v>0</v>
      </c>
      <c r="N295" s="158"/>
    </row>
    <row r="296" spans="2:14" s="135" customFormat="1" x14ac:dyDescent="0.2">
      <c r="B296" s="131"/>
      <c r="C296" s="117" t="s">
        <v>435</v>
      </c>
      <c r="D296" s="150"/>
      <c r="E296" s="151"/>
      <c r="F296" s="152"/>
      <c r="G296" s="129">
        <f>SUM(G286:J295)</f>
        <v>0</v>
      </c>
      <c r="N296" s="158"/>
    </row>
    <row r="297" spans="2:14" s="135" customFormat="1" x14ac:dyDescent="0.2">
      <c r="B297" s="131"/>
      <c r="C297" s="117"/>
      <c r="D297" s="150"/>
      <c r="E297" s="151"/>
      <c r="F297" s="152"/>
      <c r="G297" s="129"/>
      <c r="N297" s="158"/>
    </row>
    <row r="298" spans="2:14" s="135" customFormat="1" x14ac:dyDescent="0.2">
      <c r="B298" s="128" t="s">
        <v>262</v>
      </c>
      <c r="C298" s="215" t="s">
        <v>436</v>
      </c>
      <c r="D298" s="150"/>
      <c r="E298" s="151"/>
      <c r="F298" s="152"/>
      <c r="G298" s="129"/>
      <c r="N298" s="158"/>
    </row>
    <row r="299" spans="2:14" s="135" customFormat="1" ht="38.25" x14ac:dyDescent="0.2">
      <c r="B299" s="131" t="s">
        <v>348</v>
      </c>
      <c r="C299" s="132" t="s">
        <v>547</v>
      </c>
      <c r="D299" s="150" t="s">
        <v>95</v>
      </c>
      <c r="E299" s="151">
        <v>11.7</v>
      </c>
      <c r="F299" s="152"/>
      <c r="G299" s="153">
        <f t="shared" ref="G299:G302" si="33">+ROUND((E299*F299),2)</f>
        <v>0</v>
      </c>
      <c r="N299" s="158"/>
    </row>
    <row r="300" spans="2:14" s="135" customFormat="1" ht="38.25" x14ac:dyDescent="0.2">
      <c r="B300" s="131" t="s">
        <v>350</v>
      </c>
      <c r="C300" s="132" t="s">
        <v>548</v>
      </c>
      <c r="D300" s="150" t="s">
        <v>95</v>
      </c>
      <c r="E300" s="151">
        <v>25.58</v>
      </c>
      <c r="F300" s="152"/>
      <c r="G300" s="153">
        <f t="shared" si="33"/>
        <v>0</v>
      </c>
      <c r="N300" s="158"/>
    </row>
    <row r="301" spans="2:14" s="135" customFormat="1" ht="38.25" x14ac:dyDescent="0.2">
      <c r="B301" s="131" t="s">
        <v>351</v>
      </c>
      <c r="C301" s="132" t="s">
        <v>549</v>
      </c>
      <c r="D301" s="150" t="s">
        <v>95</v>
      </c>
      <c r="E301" s="151">
        <v>22.05</v>
      </c>
      <c r="F301" s="152"/>
      <c r="G301" s="153">
        <f t="shared" si="33"/>
        <v>0</v>
      </c>
      <c r="N301" s="158"/>
    </row>
    <row r="302" spans="2:14" s="135" customFormat="1" ht="38.25" x14ac:dyDescent="0.2">
      <c r="B302" s="131" t="s">
        <v>354</v>
      </c>
      <c r="C302" s="162" t="s">
        <v>368</v>
      </c>
      <c r="D302" s="150" t="s">
        <v>208</v>
      </c>
      <c r="E302" s="151">
        <v>2498.36</v>
      </c>
      <c r="F302" s="152"/>
      <c r="G302" s="153">
        <f t="shared" si="33"/>
        <v>0</v>
      </c>
      <c r="N302" s="158"/>
    </row>
    <row r="303" spans="2:14" s="135" customFormat="1" ht="38.25" x14ac:dyDescent="0.2">
      <c r="B303" s="131" t="s">
        <v>355</v>
      </c>
      <c r="C303" s="162" t="s">
        <v>550</v>
      </c>
      <c r="D303" s="150" t="s">
        <v>208</v>
      </c>
      <c r="E303" s="151">
        <v>321.83</v>
      </c>
      <c r="F303" s="152"/>
      <c r="G303" s="153">
        <f>+ROUND((E303*F303),2)</f>
        <v>0</v>
      </c>
      <c r="N303" s="158"/>
    </row>
    <row r="304" spans="2:14" s="135" customFormat="1" ht="38.25" x14ac:dyDescent="0.2">
      <c r="B304" s="131" t="s">
        <v>356</v>
      </c>
      <c r="C304" s="162" t="s">
        <v>352</v>
      </c>
      <c r="D304" s="150" t="s">
        <v>208</v>
      </c>
      <c r="E304" s="151">
        <v>2909.47</v>
      </c>
      <c r="F304" s="152"/>
      <c r="G304" s="153">
        <f t="shared" ref="G304" si="34">+ROUND((E304*F304),2)</f>
        <v>0</v>
      </c>
      <c r="N304" s="158"/>
    </row>
    <row r="305" spans="2:14" s="135" customFormat="1" ht="38.25" x14ac:dyDescent="0.2">
      <c r="B305" s="131" t="s">
        <v>357</v>
      </c>
      <c r="C305" s="162" t="s">
        <v>551</v>
      </c>
      <c r="D305" s="150" t="s">
        <v>208</v>
      </c>
      <c r="E305" s="151">
        <v>2574.63</v>
      </c>
      <c r="F305" s="152"/>
      <c r="G305" s="153">
        <f>+ROUND((E305*F305),2)</f>
        <v>0</v>
      </c>
      <c r="N305" s="158"/>
    </row>
    <row r="306" spans="2:14" s="135" customFormat="1" ht="38.25" x14ac:dyDescent="0.2">
      <c r="B306" s="131" t="s">
        <v>358</v>
      </c>
      <c r="C306" s="162" t="s">
        <v>353</v>
      </c>
      <c r="D306" s="150" t="s">
        <v>208</v>
      </c>
      <c r="E306" s="151">
        <v>2488.4</v>
      </c>
      <c r="F306" s="152"/>
      <c r="G306" s="153">
        <f t="shared" ref="G306" si="35">+ROUND((E306*F306),2)</f>
        <v>0</v>
      </c>
      <c r="N306" s="158"/>
    </row>
    <row r="307" spans="2:14" s="135" customFormat="1" ht="38.25" x14ac:dyDescent="0.2">
      <c r="B307" s="131" t="s">
        <v>359</v>
      </c>
      <c r="C307" s="162" t="s">
        <v>552</v>
      </c>
      <c r="D307" s="150" t="s">
        <v>208</v>
      </c>
      <c r="E307" s="151">
        <v>643.66</v>
      </c>
      <c r="F307" s="152"/>
      <c r="G307" s="153">
        <f>+ROUND((E307*F307),2)</f>
        <v>0</v>
      </c>
      <c r="N307" s="158"/>
    </row>
    <row r="308" spans="2:14" s="135" customFormat="1" ht="38.25" x14ac:dyDescent="0.2">
      <c r="B308" s="131" t="s">
        <v>364</v>
      </c>
      <c r="C308" s="132" t="s">
        <v>90</v>
      </c>
      <c r="D308" s="150"/>
      <c r="E308" s="151"/>
      <c r="F308" s="152"/>
      <c r="G308" s="153">
        <f>+ROUND((SUM(G299:G307)*0.1),-1)</f>
        <v>0</v>
      </c>
      <c r="N308" s="158"/>
    </row>
    <row r="309" spans="2:14" s="135" customFormat="1" x14ac:dyDescent="0.2">
      <c r="B309" s="131"/>
      <c r="C309" s="117" t="s">
        <v>437</v>
      </c>
      <c r="D309" s="150"/>
      <c r="E309" s="151"/>
      <c r="F309" s="152"/>
      <c r="G309" s="129">
        <f>SUM(G299:G308)</f>
        <v>0</v>
      </c>
      <c r="N309" s="158"/>
    </row>
    <row r="310" spans="2:14" s="135" customFormat="1" x14ac:dyDescent="0.2">
      <c r="B310" s="131"/>
      <c r="C310" s="117"/>
      <c r="D310" s="150"/>
      <c r="E310" s="151"/>
      <c r="F310" s="152"/>
      <c r="G310" s="129"/>
      <c r="N310" s="158"/>
    </row>
    <row r="311" spans="2:14" s="135" customFormat="1" x14ac:dyDescent="0.2">
      <c r="B311" s="128" t="s">
        <v>263</v>
      </c>
      <c r="C311" s="215" t="s">
        <v>438</v>
      </c>
      <c r="D311" s="150"/>
      <c r="E311" s="151"/>
      <c r="F311" s="152"/>
      <c r="G311" s="129"/>
      <c r="N311" s="158"/>
    </row>
    <row r="312" spans="2:14" s="135" customFormat="1" ht="38.25" x14ac:dyDescent="0.2">
      <c r="B312" s="131" t="s">
        <v>348</v>
      </c>
      <c r="C312" s="132" t="s">
        <v>547</v>
      </c>
      <c r="D312" s="150" t="s">
        <v>95</v>
      </c>
      <c r="E312" s="151">
        <v>15.64</v>
      </c>
      <c r="F312" s="152"/>
      <c r="G312" s="153">
        <f t="shared" ref="G312:G315" si="36">+ROUND((E312*F312),2)</f>
        <v>0</v>
      </c>
      <c r="N312" s="158"/>
    </row>
    <row r="313" spans="2:14" s="135" customFormat="1" ht="38.25" x14ac:dyDescent="0.2">
      <c r="B313" s="131" t="s">
        <v>350</v>
      </c>
      <c r="C313" s="132" t="s">
        <v>548</v>
      </c>
      <c r="D313" s="150" t="s">
        <v>95</v>
      </c>
      <c r="E313" s="151">
        <v>29.22</v>
      </c>
      <c r="F313" s="152"/>
      <c r="G313" s="153">
        <f t="shared" si="36"/>
        <v>0</v>
      </c>
      <c r="N313" s="158"/>
    </row>
    <row r="314" spans="2:14" s="135" customFormat="1" ht="38.25" x14ac:dyDescent="0.2">
      <c r="B314" s="131" t="s">
        <v>351</v>
      </c>
      <c r="C314" s="132" t="s">
        <v>549</v>
      </c>
      <c r="D314" s="150" t="s">
        <v>95</v>
      </c>
      <c r="E314" s="151">
        <v>22.74</v>
      </c>
      <c r="F314" s="152"/>
      <c r="G314" s="153">
        <f t="shared" si="36"/>
        <v>0</v>
      </c>
      <c r="N314" s="158"/>
    </row>
    <row r="315" spans="2:14" s="135" customFormat="1" ht="38.25" x14ac:dyDescent="0.2">
      <c r="B315" s="131" t="s">
        <v>354</v>
      </c>
      <c r="C315" s="162" t="s">
        <v>368</v>
      </c>
      <c r="D315" s="150" t="s">
        <v>208</v>
      </c>
      <c r="E315" s="151">
        <v>3165.8</v>
      </c>
      <c r="F315" s="152"/>
      <c r="G315" s="153">
        <f t="shared" si="36"/>
        <v>0</v>
      </c>
      <c r="N315" s="158"/>
    </row>
    <row r="316" spans="2:14" s="135" customFormat="1" ht="38.25" x14ac:dyDescent="0.2">
      <c r="B316" s="131" t="s">
        <v>355</v>
      </c>
      <c r="C316" s="162" t="s">
        <v>550</v>
      </c>
      <c r="D316" s="150" t="s">
        <v>208</v>
      </c>
      <c r="E316" s="151">
        <v>643.66</v>
      </c>
      <c r="F316" s="152"/>
      <c r="G316" s="153">
        <f>+ROUND((E316*F316),2)</f>
        <v>0</v>
      </c>
      <c r="N316" s="158"/>
    </row>
    <row r="317" spans="2:14" s="135" customFormat="1" ht="38.25" x14ac:dyDescent="0.2">
      <c r="B317" s="131" t="s">
        <v>356</v>
      </c>
      <c r="C317" s="162" t="s">
        <v>352</v>
      </c>
      <c r="D317" s="150" t="s">
        <v>208</v>
      </c>
      <c r="E317" s="151">
        <v>4597.1400000000003</v>
      </c>
      <c r="F317" s="152"/>
      <c r="G317" s="153">
        <f t="shared" ref="G317" si="37">+ROUND((E317*F317),2)</f>
        <v>0</v>
      </c>
      <c r="N317" s="158"/>
    </row>
    <row r="318" spans="2:14" s="135" customFormat="1" ht="38.25" x14ac:dyDescent="0.2">
      <c r="B318" s="131" t="s">
        <v>357</v>
      </c>
      <c r="C318" s="162" t="s">
        <v>551</v>
      </c>
      <c r="D318" s="150" t="s">
        <v>208</v>
      </c>
      <c r="E318" s="151">
        <v>1287.32</v>
      </c>
      <c r="F318" s="152"/>
      <c r="G318" s="153">
        <f>+ROUND((E318*F318),2)</f>
        <v>0</v>
      </c>
      <c r="N318" s="158"/>
    </row>
    <row r="319" spans="2:14" s="135" customFormat="1" ht="38.25" x14ac:dyDescent="0.2">
      <c r="B319" s="131" t="s">
        <v>358</v>
      </c>
      <c r="C319" s="162" t="s">
        <v>353</v>
      </c>
      <c r="D319" s="150" t="s">
        <v>208</v>
      </c>
      <c r="E319" s="151">
        <v>2488.4</v>
      </c>
      <c r="F319" s="152"/>
      <c r="G319" s="153">
        <f t="shared" ref="G319" si="38">+ROUND((E319*F319),2)</f>
        <v>0</v>
      </c>
      <c r="N319" s="158"/>
    </row>
    <row r="320" spans="2:14" s="135" customFormat="1" ht="38.25" x14ac:dyDescent="0.2">
      <c r="B320" s="131" t="s">
        <v>359</v>
      </c>
      <c r="C320" s="162" t="s">
        <v>552</v>
      </c>
      <c r="D320" s="150" t="s">
        <v>208</v>
      </c>
      <c r="E320" s="151">
        <v>643.66</v>
      </c>
      <c r="F320" s="152"/>
      <c r="G320" s="153">
        <f>+ROUND((E320*F320),2)</f>
        <v>0</v>
      </c>
      <c r="N320" s="158"/>
    </row>
    <row r="321" spans="2:14" s="135" customFormat="1" ht="38.25" x14ac:dyDescent="0.2">
      <c r="B321" s="131" t="s">
        <v>364</v>
      </c>
      <c r="C321" s="132" t="s">
        <v>90</v>
      </c>
      <c r="D321" s="150"/>
      <c r="E321" s="151"/>
      <c r="F321" s="152"/>
      <c r="G321" s="153">
        <f>+ROUND((SUM(G312:G320)*0.1),-1)</f>
        <v>0</v>
      </c>
      <c r="N321" s="158"/>
    </row>
    <row r="322" spans="2:14" s="135" customFormat="1" x14ac:dyDescent="0.2">
      <c r="B322" s="131"/>
      <c r="C322" s="117" t="s">
        <v>439</v>
      </c>
      <c r="D322" s="150"/>
      <c r="E322" s="151"/>
      <c r="F322" s="152"/>
      <c r="G322" s="129">
        <f>SUM(G312:G321)</f>
        <v>0</v>
      </c>
      <c r="N322" s="158"/>
    </row>
    <row r="323" spans="2:14" s="135" customFormat="1" x14ac:dyDescent="0.2">
      <c r="B323" s="131"/>
      <c r="C323" s="132"/>
      <c r="D323" s="150"/>
      <c r="E323" s="151"/>
      <c r="F323" s="152"/>
      <c r="G323" s="129"/>
      <c r="N323" s="158"/>
    </row>
    <row r="324" spans="2:14" s="135" customFormat="1" x14ac:dyDescent="0.2">
      <c r="B324" s="131"/>
      <c r="C324" s="215" t="s">
        <v>349</v>
      </c>
      <c r="D324" s="223"/>
      <c r="E324" s="224"/>
      <c r="F324" s="225"/>
      <c r="G324" s="129">
        <f>+G296+G309+G322</f>
        <v>0</v>
      </c>
      <c r="N324" s="158"/>
    </row>
    <row r="325" spans="2:14" s="135" customFormat="1" x14ac:dyDescent="0.2">
      <c r="B325" s="131"/>
      <c r="C325" s="137"/>
      <c r="D325" s="150"/>
      <c r="E325" s="151"/>
      <c r="F325" s="152"/>
      <c r="G325" s="153"/>
      <c r="N325" s="158"/>
    </row>
    <row r="326" spans="2:14" s="135" customFormat="1" x14ac:dyDescent="0.2">
      <c r="B326" s="131"/>
      <c r="C326" s="137"/>
      <c r="D326" s="150"/>
      <c r="E326" s="151"/>
      <c r="F326" s="152"/>
      <c r="G326" s="153"/>
      <c r="N326" s="158"/>
    </row>
    <row r="327" spans="2:14" s="135" customFormat="1" x14ac:dyDescent="0.2">
      <c r="B327" s="128" t="s">
        <v>271</v>
      </c>
      <c r="C327" s="117" t="s">
        <v>209</v>
      </c>
      <c r="D327" s="150"/>
      <c r="E327" s="151"/>
      <c r="F327" s="152"/>
      <c r="G327" s="129"/>
      <c r="N327" s="158"/>
    </row>
    <row r="328" spans="2:14" s="135" customFormat="1" x14ac:dyDescent="0.2">
      <c r="B328" s="128" t="s">
        <v>261</v>
      </c>
      <c r="C328" s="215" t="s">
        <v>440</v>
      </c>
      <c r="D328" s="150"/>
      <c r="E328" s="151"/>
      <c r="F328" s="152"/>
      <c r="G328" s="129"/>
      <c r="N328" s="158"/>
    </row>
    <row r="329" spans="2:14" s="135" customFormat="1" ht="38.25" x14ac:dyDescent="0.2">
      <c r="B329" s="131" t="s">
        <v>360</v>
      </c>
      <c r="C329" s="132" t="s">
        <v>369</v>
      </c>
      <c r="D329" s="150" t="s">
        <v>97</v>
      </c>
      <c r="E329" s="151">
        <v>8.9</v>
      </c>
      <c r="F329" s="152"/>
      <c r="G329" s="153">
        <f t="shared" ref="G329:G331" si="39">+ROUND((E329*F329),2)</f>
        <v>0</v>
      </c>
      <c r="N329" s="158"/>
    </row>
    <row r="330" spans="2:14" s="135" customFormat="1" ht="63.75" x14ac:dyDescent="0.2">
      <c r="B330" s="131" t="s">
        <v>361</v>
      </c>
      <c r="C330" s="132" t="s">
        <v>366</v>
      </c>
      <c r="D330" s="150" t="s">
        <v>97</v>
      </c>
      <c r="E330" s="151">
        <v>144.19999999999999</v>
      </c>
      <c r="F330" s="152"/>
      <c r="G330" s="153">
        <f t="shared" si="39"/>
        <v>0</v>
      </c>
      <c r="N330" s="158"/>
    </row>
    <row r="331" spans="2:14" s="135" customFormat="1" ht="63.75" x14ac:dyDescent="0.2">
      <c r="B331" s="131" t="s">
        <v>362</v>
      </c>
      <c r="C331" s="132" t="s">
        <v>458</v>
      </c>
      <c r="D331" s="150" t="s">
        <v>97</v>
      </c>
      <c r="E331" s="151">
        <v>135.5</v>
      </c>
      <c r="F331" s="152"/>
      <c r="G331" s="153">
        <f t="shared" si="39"/>
        <v>0</v>
      </c>
      <c r="N331" s="158"/>
    </row>
    <row r="332" spans="2:14" s="135" customFormat="1" ht="38.25" x14ac:dyDescent="0.2">
      <c r="B332" s="131" t="s">
        <v>365</v>
      </c>
      <c r="C332" s="132" t="s">
        <v>90</v>
      </c>
      <c r="D332" s="150"/>
      <c r="E332" s="151"/>
      <c r="F332" s="152"/>
      <c r="G332" s="153">
        <f>+ROUND((SUM(G329:G331)*0.1),-1)</f>
        <v>0</v>
      </c>
      <c r="N332" s="158"/>
    </row>
    <row r="333" spans="2:14" s="135" customFormat="1" x14ac:dyDescent="0.2">
      <c r="B333" s="131"/>
      <c r="C333" s="117" t="s">
        <v>441</v>
      </c>
      <c r="D333" s="150"/>
      <c r="E333" s="151"/>
      <c r="F333" s="152"/>
      <c r="G333" s="129">
        <f>SUM(G329:G332)</f>
        <v>0</v>
      </c>
      <c r="N333" s="158"/>
    </row>
    <row r="334" spans="2:14" s="135" customFormat="1" x14ac:dyDescent="0.2">
      <c r="B334" s="131" t="s">
        <v>474</v>
      </c>
      <c r="C334" s="117"/>
      <c r="D334" s="150"/>
      <c r="E334" s="151"/>
      <c r="F334" s="152"/>
      <c r="G334" s="129"/>
      <c r="N334" s="158"/>
    </row>
    <row r="335" spans="2:14" s="135" customFormat="1" x14ac:dyDescent="0.2">
      <c r="B335" s="128" t="s">
        <v>262</v>
      </c>
      <c r="C335" s="215" t="s">
        <v>442</v>
      </c>
      <c r="D335" s="150"/>
      <c r="E335" s="151"/>
      <c r="F335" s="152"/>
      <c r="G335" s="129"/>
      <c r="N335" s="158"/>
    </row>
    <row r="336" spans="2:14" s="135" customFormat="1" ht="38.25" x14ac:dyDescent="0.2">
      <c r="B336" s="131" t="s">
        <v>360</v>
      </c>
      <c r="C336" s="132" t="s">
        <v>369</v>
      </c>
      <c r="D336" s="150" t="s">
        <v>97</v>
      </c>
      <c r="E336" s="151">
        <v>8.9</v>
      </c>
      <c r="F336" s="152"/>
      <c r="G336" s="153">
        <f t="shared" ref="G336:G338" si="40">+ROUND((E336*F336),2)</f>
        <v>0</v>
      </c>
      <c r="N336" s="158"/>
    </row>
    <row r="337" spans="2:14" s="135" customFormat="1" ht="63.75" x14ac:dyDescent="0.2">
      <c r="B337" s="131" t="s">
        <v>361</v>
      </c>
      <c r="C337" s="132" t="s">
        <v>366</v>
      </c>
      <c r="D337" s="150" t="s">
        <v>97</v>
      </c>
      <c r="E337" s="151">
        <v>144.19999999999999</v>
      </c>
      <c r="F337" s="152"/>
      <c r="G337" s="153">
        <f t="shared" si="40"/>
        <v>0</v>
      </c>
      <c r="N337" s="158"/>
    </row>
    <row r="338" spans="2:14" s="135" customFormat="1" ht="63.75" x14ac:dyDescent="0.2">
      <c r="B338" s="131" t="s">
        <v>362</v>
      </c>
      <c r="C338" s="132" t="s">
        <v>458</v>
      </c>
      <c r="D338" s="150" t="s">
        <v>97</v>
      </c>
      <c r="E338" s="151">
        <v>141.5</v>
      </c>
      <c r="F338" s="152"/>
      <c r="G338" s="153">
        <f t="shared" si="40"/>
        <v>0</v>
      </c>
      <c r="N338" s="158"/>
    </row>
    <row r="339" spans="2:14" s="135" customFormat="1" ht="38.25" x14ac:dyDescent="0.2">
      <c r="B339" s="131" t="s">
        <v>363</v>
      </c>
      <c r="C339" s="132" t="s">
        <v>90</v>
      </c>
      <c r="D339" s="150"/>
      <c r="E339" s="151"/>
      <c r="F339" s="152"/>
      <c r="G339" s="153">
        <f>+ROUND((SUM(G336:G338)*0.1),-1)</f>
        <v>0</v>
      </c>
      <c r="N339" s="158"/>
    </row>
    <row r="340" spans="2:14" s="135" customFormat="1" x14ac:dyDescent="0.2">
      <c r="B340" s="131"/>
      <c r="C340" s="117" t="s">
        <v>443</v>
      </c>
      <c r="D340" s="150"/>
      <c r="E340" s="151"/>
      <c r="F340" s="152"/>
      <c r="G340" s="129">
        <f>SUM(G336:G339)</f>
        <v>0</v>
      </c>
      <c r="N340" s="158"/>
    </row>
    <row r="341" spans="2:14" s="135" customFormat="1" x14ac:dyDescent="0.2">
      <c r="B341" s="131"/>
      <c r="C341" s="162"/>
      <c r="D341" s="150"/>
      <c r="E341" s="151"/>
      <c r="F341" s="152"/>
      <c r="G341" s="153"/>
      <c r="N341" s="158"/>
    </row>
    <row r="342" spans="2:14" s="135" customFormat="1" x14ac:dyDescent="0.2">
      <c r="B342" s="128" t="s">
        <v>263</v>
      </c>
      <c r="C342" s="215" t="s">
        <v>444</v>
      </c>
      <c r="D342" s="150"/>
      <c r="E342" s="151"/>
      <c r="F342" s="152"/>
      <c r="G342" s="129"/>
      <c r="N342" s="158"/>
    </row>
    <row r="343" spans="2:14" s="135" customFormat="1" ht="38.25" x14ac:dyDescent="0.2">
      <c r="B343" s="131" t="s">
        <v>360</v>
      </c>
      <c r="C343" s="132" t="s">
        <v>369</v>
      </c>
      <c r="D343" s="150" t="s">
        <v>97</v>
      </c>
      <c r="E343" s="151">
        <v>10.1</v>
      </c>
      <c r="F343" s="152"/>
      <c r="G343" s="153">
        <f t="shared" ref="G343:G345" si="41">+ROUND((E343*F343),2)</f>
        <v>0</v>
      </c>
      <c r="N343" s="158"/>
    </row>
    <row r="344" spans="2:14" s="135" customFormat="1" ht="63.75" x14ac:dyDescent="0.2">
      <c r="B344" s="131" t="s">
        <v>361</v>
      </c>
      <c r="C344" s="132" t="s">
        <v>366</v>
      </c>
      <c r="D344" s="150" t="s">
        <v>97</v>
      </c>
      <c r="E344" s="151">
        <v>165.2</v>
      </c>
      <c r="F344" s="152"/>
      <c r="G344" s="153">
        <f t="shared" si="41"/>
        <v>0</v>
      </c>
      <c r="N344" s="158"/>
    </row>
    <row r="345" spans="2:14" s="135" customFormat="1" ht="63.75" x14ac:dyDescent="0.2">
      <c r="B345" s="131" t="s">
        <v>362</v>
      </c>
      <c r="C345" s="132" t="s">
        <v>458</v>
      </c>
      <c r="D345" s="150" t="s">
        <v>97</v>
      </c>
      <c r="E345" s="151">
        <v>118.4</v>
      </c>
      <c r="F345" s="152"/>
      <c r="G345" s="153">
        <f t="shared" si="41"/>
        <v>0</v>
      </c>
      <c r="N345" s="158"/>
    </row>
    <row r="346" spans="2:14" s="135" customFormat="1" ht="38.25" x14ac:dyDescent="0.2">
      <c r="B346" s="131" t="s">
        <v>363</v>
      </c>
      <c r="C346" s="132" t="s">
        <v>90</v>
      </c>
      <c r="D346" s="150"/>
      <c r="E346" s="151"/>
      <c r="F346" s="152"/>
      <c r="G346" s="153">
        <f>+ROUND((SUM(G343:G345)*0.1),-1)</f>
        <v>0</v>
      </c>
      <c r="N346" s="158"/>
    </row>
    <row r="347" spans="2:14" s="135" customFormat="1" x14ac:dyDescent="0.2">
      <c r="B347" s="131"/>
      <c r="C347" s="117" t="s">
        <v>445</v>
      </c>
      <c r="D347" s="150"/>
      <c r="E347" s="151"/>
      <c r="F347" s="152"/>
      <c r="G347" s="129">
        <f>SUM(G343:G346)</f>
        <v>0</v>
      </c>
      <c r="N347" s="158"/>
    </row>
    <row r="348" spans="2:14" s="135" customFormat="1" x14ac:dyDescent="0.2">
      <c r="B348" s="131"/>
      <c r="C348" s="132"/>
      <c r="D348" s="150"/>
      <c r="E348" s="151"/>
      <c r="F348" s="152"/>
      <c r="G348" s="129"/>
      <c r="N348" s="158"/>
    </row>
    <row r="349" spans="2:14" s="135" customFormat="1" x14ac:dyDescent="0.2">
      <c r="B349" s="131"/>
      <c r="C349" s="215" t="s">
        <v>367</v>
      </c>
      <c r="D349" s="223"/>
      <c r="E349" s="224"/>
      <c r="F349" s="225"/>
      <c r="G349" s="129">
        <f>+G333+G340+G347</f>
        <v>0</v>
      </c>
      <c r="N349" s="158"/>
    </row>
    <row r="350" spans="2:14" s="135" customFormat="1" x14ac:dyDescent="0.2">
      <c r="B350" s="131"/>
      <c r="C350" s="137"/>
      <c r="D350" s="150"/>
      <c r="E350" s="151"/>
      <c r="F350" s="152"/>
      <c r="G350" s="153"/>
      <c r="N350" s="158"/>
    </row>
    <row r="351" spans="2:14" s="135" customFormat="1" x14ac:dyDescent="0.2">
      <c r="B351" s="131"/>
      <c r="C351" s="137"/>
      <c r="D351" s="150"/>
      <c r="E351" s="151"/>
      <c r="F351" s="152"/>
      <c r="G351" s="153"/>
      <c r="N351" s="158"/>
    </row>
    <row r="352" spans="2:14" s="135" customFormat="1" x14ac:dyDescent="0.2">
      <c r="B352" s="128" t="s">
        <v>272</v>
      </c>
      <c r="C352" s="117" t="s">
        <v>273</v>
      </c>
      <c r="D352" s="150"/>
      <c r="E352" s="151"/>
      <c r="F352" s="152"/>
      <c r="G352" s="129"/>
      <c r="N352" s="158"/>
    </row>
    <row r="353" spans="2:14" s="135" customFormat="1" x14ac:dyDescent="0.2">
      <c r="B353" s="128" t="s">
        <v>261</v>
      </c>
      <c r="C353" s="215" t="s">
        <v>446</v>
      </c>
      <c r="D353" s="150"/>
      <c r="E353" s="151"/>
      <c r="F353" s="152"/>
      <c r="G353" s="129"/>
      <c r="N353" s="158"/>
    </row>
    <row r="354" spans="2:14" s="135" customFormat="1" x14ac:dyDescent="0.2">
      <c r="B354" s="128"/>
      <c r="C354" s="215"/>
      <c r="D354" s="150"/>
      <c r="E354" s="151"/>
      <c r="F354" s="152"/>
      <c r="G354" s="129"/>
      <c r="N354" s="158"/>
    </row>
    <row r="355" spans="2:14" s="135" customFormat="1" x14ac:dyDescent="0.2">
      <c r="B355" s="128"/>
      <c r="C355" s="226" t="s">
        <v>380</v>
      </c>
      <c r="D355" s="150"/>
      <c r="E355" s="151"/>
      <c r="F355" s="152"/>
      <c r="G355" s="129"/>
      <c r="N355" s="158"/>
    </row>
    <row r="356" spans="2:14" s="135" customFormat="1" ht="25.5" x14ac:dyDescent="0.2">
      <c r="B356" s="131" t="s">
        <v>371</v>
      </c>
      <c r="C356" s="132" t="s">
        <v>372</v>
      </c>
      <c r="D356" s="150" t="s">
        <v>95</v>
      </c>
      <c r="E356" s="153">
        <v>27.3</v>
      </c>
      <c r="F356" s="152"/>
      <c r="G356" s="153">
        <f t="shared" ref="G356:G362" si="42">+ROUND((E356*F356),2)</f>
        <v>0</v>
      </c>
      <c r="N356" s="158"/>
    </row>
    <row r="357" spans="2:14" s="135" customFormat="1" ht="38.25" x14ac:dyDescent="0.2">
      <c r="B357" s="131" t="s">
        <v>373</v>
      </c>
      <c r="C357" s="132" t="s">
        <v>374</v>
      </c>
      <c r="D357" s="150" t="s">
        <v>97</v>
      </c>
      <c r="E357" s="153">
        <v>29</v>
      </c>
      <c r="F357" s="227"/>
      <c r="G357" s="153">
        <f t="shared" si="42"/>
        <v>0</v>
      </c>
      <c r="N357" s="158"/>
    </row>
    <row r="358" spans="2:14" s="135" customFormat="1" x14ac:dyDescent="0.2">
      <c r="B358" s="131"/>
      <c r="C358" s="228" t="s">
        <v>381</v>
      </c>
      <c r="D358" s="150"/>
      <c r="E358" s="153"/>
      <c r="F358" s="152"/>
      <c r="G358" s="153"/>
      <c r="N358" s="158"/>
    </row>
    <row r="359" spans="2:14" s="135" customFormat="1" ht="63.75" x14ac:dyDescent="0.2">
      <c r="B359" s="131" t="s">
        <v>377</v>
      </c>
      <c r="C359" s="164" t="s">
        <v>604</v>
      </c>
      <c r="D359" s="150" t="s">
        <v>125</v>
      </c>
      <c r="E359" s="153">
        <v>41</v>
      </c>
      <c r="F359" s="152"/>
      <c r="G359" s="153">
        <f t="shared" si="42"/>
        <v>0</v>
      </c>
      <c r="N359" s="158"/>
    </row>
    <row r="360" spans="2:14" s="135" customFormat="1" ht="38.25" x14ac:dyDescent="0.2">
      <c r="B360" s="131" t="s">
        <v>378</v>
      </c>
      <c r="C360" s="164" t="s">
        <v>376</v>
      </c>
      <c r="D360" s="150" t="s">
        <v>97</v>
      </c>
      <c r="E360" s="153">
        <v>125</v>
      </c>
      <c r="F360" s="152"/>
      <c r="G360" s="153">
        <f t="shared" si="42"/>
        <v>0</v>
      </c>
      <c r="N360" s="158"/>
    </row>
    <row r="361" spans="2:14" s="135" customFormat="1" x14ac:dyDescent="0.2">
      <c r="B361" s="131"/>
      <c r="C361" s="164" t="s">
        <v>390</v>
      </c>
      <c r="D361" s="150"/>
      <c r="E361" s="153"/>
      <c r="F361" s="152"/>
      <c r="G361" s="153"/>
      <c r="N361" s="158"/>
    </row>
    <row r="362" spans="2:14" s="135" customFormat="1" ht="25.5" x14ac:dyDescent="0.2">
      <c r="B362" s="131" t="s">
        <v>379</v>
      </c>
      <c r="C362" s="164" t="s">
        <v>475</v>
      </c>
      <c r="D362" s="150" t="s">
        <v>39</v>
      </c>
      <c r="E362" s="153">
        <v>1</v>
      </c>
      <c r="F362" s="152"/>
      <c r="G362" s="153">
        <f t="shared" si="42"/>
        <v>0</v>
      </c>
      <c r="N362" s="158"/>
    </row>
    <row r="363" spans="2:14" s="135" customFormat="1" ht="38.25" x14ac:dyDescent="0.2">
      <c r="B363" s="131" t="s">
        <v>382</v>
      </c>
      <c r="C363" s="132" t="s">
        <v>90</v>
      </c>
      <c r="D363" s="150"/>
      <c r="E363" s="151"/>
      <c r="F363" s="152"/>
      <c r="G363" s="153">
        <f>+ROUND((SUM(G356:G362)*0.1),-1)</f>
        <v>0</v>
      </c>
      <c r="N363" s="158"/>
    </row>
    <row r="364" spans="2:14" s="135" customFormat="1" x14ac:dyDescent="0.2">
      <c r="B364" s="131"/>
      <c r="C364" s="117" t="s">
        <v>447</v>
      </c>
      <c r="D364" s="150"/>
      <c r="E364" s="151"/>
      <c r="F364" s="152"/>
      <c r="G364" s="129">
        <f>SUM(G356:G363)</f>
        <v>0</v>
      </c>
      <c r="N364" s="158"/>
    </row>
    <row r="365" spans="2:14" s="135" customFormat="1" x14ac:dyDescent="0.2">
      <c r="B365" s="131"/>
      <c r="C365" s="117"/>
      <c r="D365" s="150"/>
      <c r="E365" s="151"/>
      <c r="F365" s="152"/>
      <c r="G365" s="129"/>
      <c r="N365" s="158"/>
    </row>
    <row r="366" spans="2:14" s="135" customFormat="1" x14ac:dyDescent="0.2">
      <c r="B366" s="128" t="s">
        <v>262</v>
      </c>
      <c r="C366" s="215" t="s">
        <v>448</v>
      </c>
      <c r="D366" s="150"/>
      <c r="E366" s="151"/>
      <c r="F366" s="152"/>
      <c r="G366" s="129"/>
      <c r="N366" s="158"/>
    </row>
    <row r="367" spans="2:14" s="135" customFormat="1" x14ac:dyDescent="0.2">
      <c r="B367" s="128"/>
      <c r="C367" s="215"/>
      <c r="D367" s="150"/>
      <c r="E367" s="151"/>
      <c r="F367" s="152"/>
      <c r="G367" s="129"/>
      <c r="N367" s="158"/>
    </row>
    <row r="368" spans="2:14" s="135" customFormat="1" x14ac:dyDescent="0.2">
      <c r="B368" s="128"/>
      <c r="C368" s="226" t="s">
        <v>380</v>
      </c>
      <c r="D368" s="150"/>
      <c r="E368" s="151"/>
      <c r="F368" s="152"/>
      <c r="G368" s="129"/>
      <c r="N368" s="158"/>
    </row>
    <row r="369" spans="2:14" s="135" customFormat="1" ht="25.5" x14ac:dyDescent="0.2">
      <c r="B369" s="131" t="s">
        <v>371</v>
      </c>
      <c r="C369" s="132" t="s">
        <v>372</v>
      </c>
      <c r="D369" s="150" t="s">
        <v>95</v>
      </c>
      <c r="E369" s="153">
        <v>27.3</v>
      </c>
      <c r="F369" s="152"/>
      <c r="G369" s="153">
        <f t="shared" ref="G369:G370" si="43">+ROUND((E369*F369),2)</f>
        <v>0</v>
      </c>
      <c r="N369" s="158"/>
    </row>
    <row r="370" spans="2:14" s="135" customFormat="1" ht="38.25" x14ac:dyDescent="0.2">
      <c r="B370" s="131" t="s">
        <v>373</v>
      </c>
      <c r="C370" s="132" t="s">
        <v>374</v>
      </c>
      <c r="D370" s="150" t="s">
        <v>97</v>
      </c>
      <c r="E370" s="153">
        <v>29</v>
      </c>
      <c r="F370" s="227"/>
      <c r="G370" s="153">
        <f t="shared" si="43"/>
        <v>0</v>
      </c>
      <c r="N370" s="158"/>
    </row>
    <row r="371" spans="2:14" s="135" customFormat="1" x14ac:dyDescent="0.2">
      <c r="B371" s="131"/>
      <c r="C371" s="228" t="s">
        <v>381</v>
      </c>
      <c r="D371" s="150"/>
      <c r="E371" s="153"/>
      <c r="F371" s="152"/>
      <c r="G371" s="153"/>
      <c r="N371" s="158"/>
    </row>
    <row r="372" spans="2:14" s="135" customFormat="1" ht="25.5" x14ac:dyDescent="0.2">
      <c r="B372" s="131" t="s">
        <v>377</v>
      </c>
      <c r="C372" s="164" t="s">
        <v>375</v>
      </c>
      <c r="D372" s="150" t="s">
        <v>125</v>
      </c>
      <c r="E372" s="153">
        <v>41</v>
      </c>
      <c r="F372" s="152"/>
      <c r="G372" s="153">
        <f t="shared" ref="G372:G373" si="44">+ROUND((E372*F372),2)</f>
        <v>0</v>
      </c>
      <c r="N372" s="158"/>
    </row>
    <row r="373" spans="2:14" s="135" customFormat="1" ht="38.25" x14ac:dyDescent="0.2">
      <c r="B373" s="131" t="s">
        <v>378</v>
      </c>
      <c r="C373" s="164" t="s">
        <v>376</v>
      </c>
      <c r="D373" s="150" t="s">
        <v>97</v>
      </c>
      <c r="E373" s="153">
        <v>125</v>
      </c>
      <c r="F373" s="152"/>
      <c r="G373" s="153">
        <f t="shared" si="44"/>
        <v>0</v>
      </c>
      <c r="N373" s="158"/>
    </row>
    <row r="374" spans="2:14" s="135" customFormat="1" ht="38.25" x14ac:dyDescent="0.2">
      <c r="B374" s="131" t="s">
        <v>382</v>
      </c>
      <c r="C374" s="132" t="s">
        <v>90</v>
      </c>
      <c r="D374" s="150"/>
      <c r="E374" s="151"/>
      <c r="F374" s="152"/>
      <c r="G374" s="153">
        <f>+ROUND((SUM(G369:J373)*0.1),-1)</f>
        <v>0</v>
      </c>
      <c r="N374" s="158"/>
    </row>
    <row r="375" spans="2:14" s="135" customFormat="1" x14ac:dyDescent="0.2">
      <c r="B375" s="131"/>
      <c r="C375" s="117" t="s">
        <v>449</v>
      </c>
      <c r="D375" s="150"/>
      <c r="E375" s="151"/>
      <c r="F375" s="152"/>
      <c r="G375" s="129">
        <f>SUM(G369:G374)</f>
        <v>0</v>
      </c>
      <c r="N375" s="158"/>
    </row>
    <row r="376" spans="2:14" s="135" customFormat="1" x14ac:dyDescent="0.2">
      <c r="B376" s="131"/>
      <c r="C376" s="162"/>
      <c r="D376" s="150"/>
      <c r="E376" s="151"/>
      <c r="F376" s="152"/>
      <c r="G376" s="153"/>
      <c r="N376" s="158"/>
    </row>
    <row r="377" spans="2:14" s="135" customFormat="1" x14ac:dyDescent="0.2">
      <c r="B377" s="128" t="s">
        <v>263</v>
      </c>
      <c r="C377" s="215" t="s">
        <v>450</v>
      </c>
      <c r="D377" s="150"/>
      <c r="E377" s="151"/>
      <c r="F377" s="152"/>
      <c r="G377" s="129"/>
      <c r="N377" s="158"/>
    </row>
    <row r="378" spans="2:14" s="135" customFormat="1" x14ac:dyDescent="0.2">
      <c r="B378" s="128"/>
      <c r="C378" s="215"/>
      <c r="D378" s="150"/>
      <c r="E378" s="151"/>
      <c r="F378" s="152"/>
      <c r="G378" s="129"/>
      <c r="N378" s="158"/>
    </row>
    <row r="379" spans="2:14" s="135" customFormat="1" x14ac:dyDescent="0.2">
      <c r="B379" s="128"/>
      <c r="C379" s="226" t="s">
        <v>380</v>
      </c>
      <c r="D379" s="150"/>
      <c r="E379" s="151"/>
      <c r="F379" s="152"/>
      <c r="G379" s="129"/>
      <c r="N379" s="158"/>
    </row>
    <row r="380" spans="2:14" s="135" customFormat="1" ht="25.5" x14ac:dyDescent="0.2">
      <c r="B380" s="131" t="s">
        <v>371</v>
      </c>
      <c r="C380" s="132" t="s">
        <v>372</v>
      </c>
      <c r="D380" s="150" t="s">
        <v>95</v>
      </c>
      <c r="E380" s="153">
        <v>27.9</v>
      </c>
      <c r="F380" s="152"/>
      <c r="G380" s="153">
        <f t="shared" ref="G380:G381" si="45">+ROUND((E380*F380),2)</f>
        <v>0</v>
      </c>
      <c r="N380" s="158"/>
    </row>
    <row r="381" spans="2:14" s="135" customFormat="1" ht="38.25" x14ac:dyDescent="0.2">
      <c r="B381" s="131" t="s">
        <v>373</v>
      </c>
      <c r="C381" s="132" t="s">
        <v>374</v>
      </c>
      <c r="D381" s="150" t="s">
        <v>97</v>
      </c>
      <c r="E381" s="153">
        <v>38.700000000000003</v>
      </c>
      <c r="F381" s="227"/>
      <c r="G381" s="153">
        <f t="shared" si="45"/>
        <v>0</v>
      </c>
      <c r="N381" s="158"/>
    </row>
    <row r="382" spans="2:14" s="135" customFormat="1" x14ac:dyDescent="0.2">
      <c r="B382" s="131"/>
      <c r="C382" s="228" t="s">
        <v>381</v>
      </c>
      <c r="D382" s="150"/>
      <c r="E382" s="153"/>
      <c r="F382" s="152"/>
      <c r="G382" s="153"/>
      <c r="N382" s="158"/>
    </row>
    <row r="383" spans="2:14" s="135" customFormat="1" ht="25.5" x14ac:dyDescent="0.2">
      <c r="B383" s="131" t="s">
        <v>377</v>
      </c>
      <c r="C383" s="164" t="s">
        <v>375</v>
      </c>
      <c r="D383" s="150" t="s">
        <v>125</v>
      </c>
      <c r="E383" s="153">
        <v>48</v>
      </c>
      <c r="F383" s="152"/>
      <c r="G383" s="153">
        <f t="shared" ref="G383:G384" si="46">+ROUND((E383*F383),2)</f>
        <v>0</v>
      </c>
      <c r="N383" s="158"/>
    </row>
    <row r="384" spans="2:14" s="135" customFormat="1" ht="38.25" x14ac:dyDescent="0.2">
      <c r="B384" s="131" t="s">
        <v>378</v>
      </c>
      <c r="C384" s="164" t="s">
        <v>376</v>
      </c>
      <c r="D384" s="150" t="s">
        <v>97</v>
      </c>
      <c r="E384" s="153">
        <v>148</v>
      </c>
      <c r="F384" s="152"/>
      <c r="G384" s="153">
        <f t="shared" si="46"/>
        <v>0</v>
      </c>
      <c r="N384" s="158"/>
    </row>
    <row r="385" spans="2:14" s="135" customFormat="1" x14ac:dyDescent="0.2">
      <c r="B385" s="131"/>
      <c r="C385" s="164" t="s">
        <v>390</v>
      </c>
      <c r="D385" s="150"/>
      <c r="E385" s="153"/>
      <c r="F385" s="152"/>
      <c r="G385" s="153"/>
      <c r="N385" s="158"/>
    </row>
    <row r="386" spans="2:14" s="135" customFormat="1" ht="25.5" x14ac:dyDescent="0.2">
      <c r="B386" s="131" t="s">
        <v>379</v>
      </c>
      <c r="C386" s="164" t="s">
        <v>383</v>
      </c>
      <c r="D386" s="150" t="s">
        <v>39</v>
      </c>
      <c r="E386" s="153">
        <v>1</v>
      </c>
      <c r="F386" s="152"/>
      <c r="G386" s="153">
        <f t="shared" ref="G386" si="47">+ROUND((E386*F386),2)</f>
        <v>0</v>
      </c>
      <c r="N386" s="158"/>
    </row>
    <row r="387" spans="2:14" s="135" customFormat="1" ht="38.25" x14ac:dyDescent="0.2">
      <c r="B387" s="131" t="s">
        <v>382</v>
      </c>
      <c r="C387" s="132" t="s">
        <v>90</v>
      </c>
      <c r="D387" s="150"/>
      <c r="E387" s="151"/>
      <c r="F387" s="152"/>
      <c r="G387" s="153">
        <f>+ROUND((SUM(G380:J386)*0.1),-1)</f>
        <v>0</v>
      </c>
      <c r="N387" s="158"/>
    </row>
    <row r="388" spans="2:14" s="135" customFormat="1" x14ac:dyDescent="0.2">
      <c r="B388" s="131"/>
      <c r="C388" s="117" t="s">
        <v>451</v>
      </c>
      <c r="D388" s="150"/>
      <c r="E388" s="151"/>
      <c r="F388" s="152"/>
      <c r="G388" s="129">
        <f>SUM(G380:G387)</f>
        <v>0</v>
      </c>
      <c r="N388" s="158"/>
    </row>
    <row r="389" spans="2:14" s="135" customFormat="1" x14ac:dyDescent="0.2">
      <c r="B389" s="131"/>
      <c r="C389" s="132"/>
      <c r="D389" s="150"/>
      <c r="E389" s="151"/>
      <c r="F389" s="152"/>
      <c r="G389" s="153"/>
      <c r="N389" s="158"/>
    </row>
    <row r="390" spans="2:14" s="135" customFormat="1" x14ac:dyDescent="0.2">
      <c r="B390" s="131"/>
      <c r="C390" s="215" t="s">
        <v>370</v>
      </c>
      <c r="D390" s="223"/>
      <c r="E390" s="224"/>
      <c r="F390" s="225"/>
      <c r="G390" s="129">
        <f>+G364+G375+G388</f>
        <v>0</v>
      </c>
      <c r="N390" s="158"/>
    </row>
    <row r="391" spans="2:14" s="135" customFormat="1" x14ac:dyDescent="0.2">
      <c r="B391" s="131"/>
      <c r="C391" s="137"/>
      <c r="D391" s="150"/>
      <c r="E391" s="151"/>
      <c r="F391" s="152"/>
      <c r="G391" s="153"/>
      <c r="N391" s="158"/>
    </row>
    <row r="392" spans="2:14" s="135" customFormat="1" x14ac:dyDescent="0.2">
      <c r="B392" s="131"/>
      <c r="C392" s="137"/>
      <c r="D392" s="150"/>
      <c r="E392" s="151"/>
      <c r="F392" s="152"/>
      <c r="G392" s="153"/>
      <c r="N392" s="158"/>
    </row>
    <row r="393" spans="2:14" s="135" customFormat="1" x14ac:dyDescent="0.2">
      <c r="B393" s="128" t="s">
        <v>274</v>
      </c>
      <c r="C393" s="117" t="s">
        <v>275</v>
      </c>
      <c r="D393" s="150"/>
      <c r="E393" s="151"/>
      <c r="F393" s="152"/>
      <c r="G393" s="129"/>
      <c r="N393" s="158"/>
    </row>
    <row r="394" spans="2:14" s="135" customFormat="1" x14ac:dyDescent="0.2">
      <c r="B394" s="128" t="s">
        <v>261</v>
      </c>
      <c r="C394" s="215" t="s">
        <v>452</v>
      </c>
      <c r="D394" s="150"/>
      <c r="E394" s="151"/>
      <c r="F394" s="152"/>
      <c r="G394" s="129"/>
      <c r="N394" s="158"/>
    </row>
    <row r="395" spans="2:14" s="135" customFormat="1" x14ac:dyDescent="0.2">
      <c r="B395" s="128"/>
      <c r="C395" s="215"/>
      <c r="D395" s="150"/>
      <c r="E395" s="151"/>
      <c r="F395" s="152"/>
      <c r="G395" s="129"/>
      <c r="N395" s="158"/>
    </row>
    <row r="396" spans="2:14" s="135" customFormat="1" ht="76.5" x14ac:dyDescent="0.2">
      <c r="B396" s="131" t="s">
        <v>384</v>
      </c>
      <c r="C396" s="132" t="s">
        <v>387</v>
      </c>
      <c r="D396" s="150" t="s">
        <v>39</v>
      </c>
      <c r="E396" s="153">
        <v>2</v>
      </c>
      <c r="F396" s="152"/>
      <c r="G396" s="153">
        <f t="shared" ref="G396:G397" si="48">+ROUND((E396*F396),2)</f>
        <v>0</v>
      </c>
      <c r="N396" s="158"/>
    </row>
    <row r="397" spans="2:14" s="135" customFormat="1" ht="114.75" x14ac:dyDescent="0.2">
      <c r="B397" s="131" t="s">
        <v>385</v>
      </c>
      <c r="C397" s="132" t="s">
        <v>476</v>
      </c>
      <c r="D397" s="150" t="s">
        <v>39</v>
      </c>
      <c r="E397" s="153">
        <v>1</v>
      </c>
      <c r="F397" s="227"/>
      <c r="G397" s="153">
        <f t="shared" si="48"/>
        <v>0</v>
      </c>
      <c r="N397" s="158"/>
    </row>
    <row r="398" spans="2:14" s="135" customFormat="1" ht="38.25" x14ac:dyDescent="0.2">
      <c r="B398" s="131" t="s">
        <v>386</v>
      </c>
      <c r="C398" s="132" t="s">
        <v>90</v>
      </c>
      <c r="D398" s="150"/>
      <c r="E398" s="151"/>
      <c r="F398" s="152"/>
      <c r="G398" s="153">
        <f>+ROUND((SUM(G396:G397)*0.1),-1)</f>
        <v>0</v>
      </c>
      <c r="N398" s="158"/>
    </row>
    <row r="399" spans="2:14" s="135" customFormat="1" x14ac:dyDescent="0.2">
      <c r="B399" s="131"/>
      <c r="C399" s="117" t="s">
        <v>453</v>
      </c>
      <c r="D399" s="150"/>
      <c r="E399" s="151"/>
      <c r="F399" s="152"/>
      <c r="G399" s="129">
        <f>SUM(G396:G398)</f>
        <v>0</v>
      </c>
      <c r="N399" s="158"/>
    </row>
    <row r="400" spans="2:14" s="135" customFormat="1" x14ac:dyDescent="0.2">
      <c r="B400" s="145"/>
      <c r="C400" s="197"/>
      <c r="D400" s="169"/>
      <c r="E400" s="157"/>
      <c r="F400" s="170"/>
      <c r="G400" s="158"/>
      <c r="N400" s="158"/>
    </row>
    <row r="401" spans="2:14" s="135" customFormat="1" x14ac:dyDescent="0.2">
      <c r="B401" s="128" t="s">
        <v>262</v>
      </c>
      <c r="C401" s="215" t="s">
        <v>454</v>
      </c>
      <c r="D401" s="150"/>
      <c r="E401" s="151"/>
      <c r="F401" s="152"/>
      <c r="G401" s="129"/>
      <c r="N401" s="158"/>
    </row>
    <row r="402" spans="2:14" s="135" customFormat="1" x14ac:dyDescent="0.2">
      <c r="B402" s="128"/>
      <c r="C402" s="215"/>
      <c r="D402" s="150"/>
      <c r="E402" s="151"/>
      <c r="F402" s="152"/>
      <c r="G402" s="129"/>
      <c r="N402" s="158"/>
    </row>
    <row r="403" spans="2:14" s="135" customFormat="1" ht="76.5" x14ac:dyDescent="0.2">
      <c r="B403" s="131" t="s">
        <v>384</v>
      </c>
      <c r="C403" s="132" t="s">
        <v>387</v>
      </c>
      <c r="D403" s="150" t="s">
        <v>39</v>
      </c>
      <c r="E403" s="153">
        <v>2</v>
      </c>
      <c r="F403" s="152"/>
      <c r="G403" s="153">
        <f t="shared" ref="G403:G404" si="49">+ROUND((E403*F403),2)</f>
        <v>0</v>
      </c>
      <c r="N403" s="158"/>
    </row>
    <row r="404" spans="2:14" s="135" customFormat="1" ht="114.75" x14ac:dyDescent="0.2">
      <c r="B404" s="131" t="s">
        <v>385</v>
      </c>
      <c r="C404" s="132" t="s">
        <v>477</v>
      </c>
      <c r="D404" s="150" t="s">
        <v>39</v>
      </c>
      <c r="E404" s="153">
        <v>1</v>
      </c>
      <c r="F404" s="227"/>
      <c r="G404" s="153">
        <f t="shared" si="49"/>
        <v>0</v>
      </c>
      <c r="N404" s="158"/>
    </row>
    <row r="405" spans="2:14" s="135" customFormat="1" ht="38.25" x14ac:dyDescent="0.2">
      <c r="B405" s="131" t="s">
        <v>386</v>
      </c>
      <c r="C405" s="132" t="s">
        <v>90</v>
      </c>
      <c r="D405" s="150"/>
      <c r="E405" s="151"/>
      <c r="F405" s="152"/>
      <c r="G405" s="153">
        <f>+ROUND((SUM(G403:G404)*0.1),-1)</f>
        <v>0</v>
      </c>
      <c r="N405" s="158"/>
    </row>
    <row r="406" spans="2:14" s="135" customFormat="1" x14ac:dyDescent="0.2">
      <c r="B406" s="131"/>
      <c r="C406" s="117" t="s">
        <v>455</v>
      </c>
      <c r="D406" s="150"/>
      <c r="E406" s="151"/>
      <c r="F406" s="152"/>
      <c r="G406" s="129">
        <f>SUM(G403:G405)</f>
        <v>0</v>
      </c>
      <c r="N406" s="158"/>
    </row>
    <row r="407" spans="2:14" s="135" customFormat="1" x14ac:dyDescent="0.2">
      <c r="B407" s="145"/>
      <c r="C407" s="158"/>
      <c r="D407" s="169"/>
      <c r="E407" s="157"/>
      <c r="F407" s="170"/>
      <c r="G407" s="158"/>
      <c r="N407" s="158"/>
    </row>
    <row r="408" spans="2:14" x14ac:dyDescent="0.2">
      <c r="B408" s="128" t="s">
        <v>263</v>
      </c>
      <c r="C408" s="215" t="s">
        <v>456</v>
      </c>
      <c r="D408" s="150"/>
      <c r="E408" s="151"/>
      <c r="F408" s="152"/>
      <c r="G408" s="129"/>
      <c r="N408" s="158"/>
    </row>
    <row r="409" spans="2:14" s="135" customFormat="1" x14ac:dyDescent="0.2">
      <c r="B409" s="128"/>
      <c r="C409" s="215"/>
      <c r="D409" s="150"/>
      <c r="E409" s="151"/>
      <c r="F409" s="152"/>
      <c r="G409" s="129"/>
      <c r="N409" s="158"/>
    </row>
    <row r="410" spans="2:14" s="135" customFormat="1" ht="76.5" x14ac:dyDescent="0.2">
      <c r="B410" s="131" t="s">
        <v>384</v>
      </c>
      <c r="C410" s="132" t="s">
        <v>387</v>
      </c>
      <c r="D410" s="150" t="s">
        <v>39</v>
      </c>
      <c r="E410" s="153">
        <v>2</v>
      </c>
      <c r="F410" s="152"/>
      <c r="G410" s="153">
        <f t="shared" ref="G410:G411" si="50">+ROUND((E410*F410),2)</f>
        <v>0</v>
      </c>
      <c r="N410" s="158"/>
    </row>
    <row r="411" spans="2:14" s="135" customFormat="1" ht="114.75" x14ac:dyDescent="0.2">
      <c r="B411" s="131" t="s">
        <v>385</v>
      </c>
      <c r="C411" s="132" t="s">
        <v>478</v>
      </c>
      <c r="D411" s="150" t="s">
        <v>39</v>
      </c>
      <c r="E411" s="153">
        <v>1</v>
      </c>
      <c r="F411" s="227"/>
      <c r="G411" s="153">
        <f t="shared" si="50"/>
        <v>0</v>
      </c>
      <c r="N411" s="158"/>
    </row>
    <row r="412" spans="2:14" s="135" customFormat="1" ht="38.25" x14ac:dyDescent="0.2">
      <c r="B412" s="131" t="s">
        <v>386</v>
      </c>
      <c r="C412" s="132" t="s">
        <v>90</v>
      </c>
      <c r="D412" s="150"/>
      <c r="E412" s="151"/>
      <c r="F412" s="152"/>
      <c r="G412" s="153">
        <f>+ROUND((SUM(G410:G411)*0.1),-1)</f>
        <v>0</v>
      </c>
      <c r="N412" s="158"/>
    </row>
    <row r="413" spans="2:14" s="135" customFormat="1" x14ac:dyDescent="0.2">
      <c r="B413" s="131"/>
      <c r="C413" s="117" t="s">
        <v>457</v>
      </c>
      <c r="D413" s="150"/>
      <c r="E413" s="151"/>
      <c r="F413" s="152"/>
      <c r="G413" s="129">
        <f>SUM(G410:G412)</f>
        <v>0</v>
      </c>
      <c r="N413" s="158"/>
    </row>
    <row r="414" spans="2:14" s="135" customFormat="1" x14ac:dyDescent="0.2">
      <c r="B414" s="145"/>
      <c r="C414" s="197"/>
      <c r="D414" s="169"/>
      <c r="E414" s="157"/>
      <c r="F414" s="170"/>
      <c r="G414" s="158"/>
      <c r="N414" s="158"/>
    </row>
    <row r="415" spans="2:14" x14ac:dyDescent="0.2">
      <c r="B415" s="131"/>
      <c r="C415" s="215" t="s">
        <v>388</v>
      </c>
      <c r="D415" s="223"/>
      <c r="E415" s="224"/>
      <c r="F415" s="225"/>
      <c r="G415" s="129">
        <f>+G399+G406+G413</f>
        <v>0</v>
      </c>
      <c r="N415" s="158"/>
    </row>
    <row r="416" spans="2:14" x14ac:dyDescent="0.2">
      <c r="B416" s="131"/>
      <c r="C416" s="137"/>
      <c r="D416" s="150"/>
      <c r="E416" s="161"/>
      <c r="F416" s="167"/>
      <c r="G416" s="137"/>
      <c r="N416" s="158"/>
    </row>
    <row r="417" spans="2:14" x14ac:dyDescent="0.2">
      <c r="B417" s="131"/>
      <c r="C417" s="137"/>
      <c r="D417" s="150"/>
      <c r="E417" s="161"/>
      <c r="F417" s="167"/>
      <c r="G417" s="137"/>
      <c r="N417" s="158"/>
    </row>
    <row r="418" spans="2:14" x14ac:dyDescent="0.2">
      <c r="B418" s="128" t="s">
        <v>276</v>
      </c>
      <c r="C418" s="117" t="s">
        <v>251</v>
      </c>
      <c r="D418" s="150"/>
      <c r="E418" s="161"/>
      <c r="F418" s="167"/>
      <c r="G418" s="137"/>
      <c r="N418" s="158"/>
    </row>
    <row r="419" spans="2:14" ht="63.75" x14ac:dyDescent="0.2">
      <c r="B419" s="131" t="s">
        <v>408</v>
      </c>
      <c r="C419" s="177" t="s">
        <v>553</v>
      </c>
      <c r="D419" s="163" t="s">
        <v>33</v>
      </c>
      <c r="E419" s="151">
        <f>259+73+79</f>
        <v>411</v>
      </c>
      <c r="F419" s="152"/>
      <c r="G419" s="153">
        <f t="shared" ref="G419" si="51">+ROUND((E419*F419),2)</f>
        <v>0</v>
      </c>
      <c r="N419" s="158"/>
    </row>
    <row r="420" spans="2:14" x14ac:dyDescent="0.2">
      <c r="B420" s="131"/>
      <c r="C420" s="137"/>
      <c r="D420" s="150"/>
      <c r="E420" s="161"/>
      <c r="F420" s="167"/>
      <c r="G420" s="137"/>
    </row>
    <row r="421" spans="2:14" x14ac:dyDescent="0.2">
      <c r="B421" s="131"/>
      <c r="C421" s="215" t="s">
        <v>409</v>
      </c>
      <c r="D421" s="223"/>
      <c r="E421" s="224"/>
      <c r="F421" s="225"/>
      <c r="G421" s="129">
        <f>SUM(G419:G420)</f>
        <v>0</v>
      </c>
    </row>
  </sheetData>
  <sheetProtection algorithmName="SHA-512" hashValue="+Icy1RKhupk/AqEgtkeOzIeEiGHf1KBKp01Vpc1mE7Sa78cQKULKvcW9o6cp1S0Bd4W+AWeNkc8fcquVNO1t6g==" saltValue="u513GZkGW80iUTT94qFShw==" spinCount="100000" sheet="1" objects="1" scenarios="1"/>
  <phoneticPr fontId="28" type="noConversion"/>
  <conditionalFormatting sqref="F63:F71">
    <cfRule type="cellIs" dxfId="2" priority="6" operator="equal">
      <formula>0</formula>
    </cfRule>
  </conditionalFormatting>
  <conditionalFormatting sqref="F73:F79">
    <cfRule type="cellIs" dxfId="1" priority="1" operator="equal">
      <formula>0</formula>
    </cfRule>
  </conditionalFormatting>
  <conditionalFormatting sqref="F81:F83">
    <cfRule type="cellIs" dxfId="0" priority="12" operator="equal">
      <formula>0</formula>
    </cfRule>
  </conditionalFormatting>
  <pageMargins left="0.9055118110236221" right="0.47244094488188981" top="0.78740157480314965" bottom="0.78740157480314965" header="0.51181102362204722" footer="0"/>
  <pageSetup paperSize="9" scale="90" firstPageNumber="0" fitToHeight="23" orientation="portrait" r:id="rId1"/>
  <headerFooter>
    <oddFooter>&amp;L&amp;A&amp;R&amp;9Stran &amp;P/&amp;N</oddFooter>
  </headerFooter>
  <rowBreaks count="1" manualBreakCount="1">
    <brk id="39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DEADA"/>
  </sheetPr>
  <dimension ref="A1:AMG133"/>
  <sheetViews>
    <sheetView view="pageBreakPreview" topLeftCell="B5" zoomScale="120" zoomScaleNormal="100" zoomScalePageLayoutView="120" workbookViewId="0">
      <selection activeCell="B5" sqref="B5"/>
    </sheetView>
  </sheetViews>
  <sheetFormatPr defaultColWidth="9.33203125" defaultRowHeight="12.75" x14ac:dyDescent="0.2"/>
  <cols>
    <col min="1" max="1" width="1.83203125" style="135" hidden="1" customWidth="1"/>
    <col min="2" max="2" width="7.1640625" style="145" customWidth="1"/>
    <col min="3" max="3" width="57.33203125" style="135" customWidth="1"/>
    <col min="4" max="4" width="6.6640625" style="169" customWidth="1"/>
    <col min="5" max="5" width="9.83203125" style="183" bestFit="1" customWidth="1"/>
    <col min="6" max="6" width="10.5" style="135" customWidth="1"/>
    <col min="7" max="7" width="16.5" style="135" customWidth="1"/>
    <col min="8" max="8" width="6.6640625" style="135" hidden="1" customWidth="1"/>
    <col min="9" max="9" width="18.5" style="135" hidden="1" customWidth="1"/>
    <col min="10" max="10" width="0" style="135" hidden="1" customWidth="1"/>
    <col min="11" max="1021" width="9.33203125" style="135"/>
    <col min="1022" max="16384" width="9.33203125" style="179"/>
  </cols>
  <sheetData>
    <row r="1" spans="2:10" ht="15" x14ac:dyDescent="0.2">
      <c r="B1" s="139" t="s">
        <v>204</v>
      </c>
      <c r="C1" s="140" t="s">
        <v>417</v>
      </c>
      <c r="D1" s="182"/>
      <c r="E1" s="182"/>
      <c r="F1" s="182"/>
      <c r="G1" s="182"/>
    </row>
    <row r="2" spans="2:10" ht="15" x14ac:dyDescent="0.2">
      <c r="B2" s="139"/>
      <c r="C2" s="140"/>
      <c r="D2" s="182"/>
      <c r="E2" s="182"/>
      <c r="F2" s="182"/>
      <c r="G2" s="182"/>
    </row>
    <row r="3" spans="2:10" x14ac:dyDescent="0.2">
      <c r="B3" s="109" t="s">
        <v>216</v>
      </c>
      <c r="C3" s="110"/>
      <c r="D3" s="182"/>
      <c r="E3" s="182"/>
      <c r="F3" s="182"/>
      <c r="G3" s="182"/>
    </row>
    <row r="4" spans="2:10" x14ac:dyDescent="0.2">
      <c r="B4" s="109"/>
      <c r="C4" s="110" t="s">
        <v>9</v>
      </c>
      <c r="D4" s="182"/>
      <c r="E4" s="182"/>
      <c r="F4" s="182"/>
      <c r="G4" s="182"/>
    </row>
    <row r="5" spans="2:10" x14ac:dyDescent="0.2">
      <c r="B5" s="109"/>
      <c r="C5" s="110"/>
      <c r="D5" s="182"/>
      <c r="E5" s="182"/>
      <c r="F5" s="182"/>
      <c r="G5" s="182"/>
    </row>
    <row r="6" spans="2:10" x14ac:dyDescent="0.2">
      <c r="B6" s="145" t="s">
        <v>45</v>
      </c>
      <c r="C6" s="135" t="s">
        <v>46</v>
      </c>
      <c r="G6" s="184">
        <f>+G38</f>
        <v>0</v>
      </c>
      <c r="I6" s="185">
        <f>+G6/E$21</f>
        <v>0</v>
      </c>
      <c r="J6" s="186" t="e">
        <f>+G6/G$15</f>
        <v>#DIV/0!</v>
      </c>
    </row>
    <row r="7" spans="2:10" x14ac:dyDescent="0.2">
      <c r="G7" s="180"/>
      <c r="I7" s="185"/>
      <c r="J7" s="186"/>
    </row>
    <row r="8" spans="2:10" x14ac:dyDescent="0.2">
      <c r="B8" s="145" t="s">
        <v>47</v>
      </c>
      <c r="C8" s="135" t="s">
        <v>48</v>
      </c>
      <c r="D8" s="178"/>
      <c r="G8" s="184">
        <f>G66</f>
        <v>0</v>
      </c>
      <c r="I8" s="185">
        <f>+G8/E$21</f>
        <v>0</v>
      </c>
      <c r="J8" s="186" t="e">
        <f>+G8/G$15</f>
        <v>#DIV/0!</v>
      </c>
    </row>
    <row r="9" spans="2:10" x14ac:dyDescent="0.2">
      <c r="D9" s="178"/>
      <c r="G9" s="180"/>
      <c r="I9" s="185"/>
      <c r="J9" s="186"/>
    </row>
    <row r="10" spans="2:10" x14ac:dyDescent="0.2">
      <c r="B10" s="145" t="s">
        <v>49</v>
      </c>
      <c r="C10" s="135" t="s">
        <v>52</v>
      </c>
      <c r="G10" s="184">
        <f>+G86</f>
        <v>0</v>
      </c>
      <c r="I10" s="185">
        <f>+G10/E$21</f>
        <v>0</v>
      </c>
      <c r="J10" s="186" t="e">
        <f>+G10/G$15</f>
        <v>#DIV/0!</v>
      </c>
    </row>
    <row r="11" spans="2:10" x14ac:dyDescent="0.2">
      <c r="G11" s="180"/>
      <c r="I11" s="185"/>
      <c r="J11" s="186"/>
    </row>
    <row r="12" spans="2:10" x14ac:dyDescent="0.2">
      <c r="B12" s="145" t="s">
        <v>51</v>
      </c>
      <c r="C12" s="135" t="s">
        <v>54</v>
      </c>
      <c r="G12" s="184">
        <f>+G110</f>
        <v>0</v>
      </c>
      <c r="I12" s="185">
        <f>+G12/E$21</f>
        <v>0</v>
      </c>
      <c r="J12" s="186" t="e">
        <f>+G12/G$15</f>
        <v>#DIV/0!</v>
      </c>
    </row>
    <row r="13" spans="2:10" x14ac:dyDescent="0.2">
      <c r="G13" s="180"/>
      <c r="I13" s="185"/>
      <c r="J13" s="186"/>
    </row>
    <row r="14" spans="2:10" ht="13.5" thickBot="1" x14ac:dyDescent="0.25">
      <c r="G14" s="180"/>
      <c r="I14" s="185"/>
      <c r="J14" s="186"/>
    </row>
    <row r="15" spans="2:10" ht="13.5" thickBot="1" x14ac:dyDescent="0.25">
      <c r="C15" s="146" t="s">
        <v>252</v>
      </c>
      <c r="D15" s="141"/>
      <c r="E15" s="142"/>
      <c r="F15" s="147"/>
      <c r="G15" s="148">
        <f>SUM(G6:G12)</f>
        <v>0</v>
      </c>
      <c r="I15" s="187">
        <f>+G15/E$21</f>
        <v>0</v>
      </c>
      <c r="J15" s="188" t="e">
        <f>SUM(J6:J12)</f>
        <v>#DIV/0!</v>
      </c>
    </row>
    <row r="16" spans="2:10" x14ac:dyDescent="0.2">
      <c r="C16" s="121"/>
      <c r="D16" s="122"/>
      <c r="E16" s="123"/>
      <c r="F16" s="21"/>
      <c r="G16" s="124"/>
    </row>
    <row r="17" spans="2:7" x14ac:dyDescent="0.2">
      <c r="B17" s="125"/>
      <c r="C17" s="125"/>
      <c r="D17" s="125"/>
      <c r="E17" s="125"/>
      <c r="F17" s="125"/>
      <c r="G17" s="125"/>
    </row>
    <row r="18" spans="2:7" ht="25.5" x14ac:dyDescent="0.2">
      <c r="B18" s="189" t="s">
        <v>15</v>
      </c>
      <c r="C18" s="190" t="s">
        <v>16</v>
      </c>
      <c r="D18" s="189" t="s">
        <v>17</v>
      </c>
      <c r="E18" s="189" t="s">
        <v>18</v>
      </c>
      <c r="F18" s="189" t="s">
        <v>19</v>
      </c>
      <c r="G18" s="189" t="s">
        <v>20</v>
      </c>
    </row>
    <row r="19" spans="2:7" x14ac:dyDescent="0.2">
      <c r="B19" s="128" t="s">
        <v>45</v>
      </c>
      <c r="C19" s="117" t="s">
        <v>46</v>
      </c>
      <c r="D19" s="150"/>
      <c r="E19" s="161"/>
      <c r="F19" s="167"/>
      <c r="G19" s="137"/>
    </row>
    <row r="20" spans="2:7" x14ac:dyDescent="0.2">
      <c r="B20" s="131" t="s">
        <v>57</v>
      </c>
      <c r="C20" s="137" t="s">
        <v>58</v>
      </c>
      <c r="D20" s="150"/>
      <c r="E20" s="161"/>
      <c r="F20" s="167"/>
      <c r="G20" s="137"/>
    </row>
    <row r="21" spans="2:7" ht="51" x14ac:dyDescent="0.2">
      <c r="B21" s="131" t="s">
        <v>59</v>
      </c>
      <c r="C21" s="177" t="s">
        <v>60</v>
      </c>
      <c r="D21" s="163" t="s">
        <v>33</v>
      </c>
      <c r="E21" s="151">
        <v>31</v>
      </c>
      <c r="F21" s="152"/>
      <c r="G21" s="153">
        <f t="shared" ref="G21:G26" si="0">+ROUND((E21*F21),2)</f>
        <v>0</v>
      </c>
    </row>
    <row r="22" spans="2:7" ht="38.25" x14ac:dyDescent="0.2">
      <c r="B22" s="131" t="s">
        <v>61</v>
      </c>
      <c r="C22" s="162" t="s">
        <v>62</v>
      </c>
      <c r="D22" s="163" t="s">
        <v>39</v>
      </c>
      <c r="E22" s="151">
        <v>3</v>
      </c>
      <c r="F22" s="152"/>
      <c r="G22" s="153">
        <f t="shared" si="0"/>
        <v>0</v>
      </c>
    </row>
    <row r="23" spans="2:7" ht="25.5" x14ac:dyDescent="0.2">
      <c r="B23" s="131" t="s">
        <v>63</v>
      </c>
      <c r="C23" s="177" t="s">
        <v>64</v>
      </c>
      <c r="D23" s="163" t="s">
        <v>33</v>
      </c>
      <c r="E23" s="151">
        <v>31</v>
      </c>
      <c r="F23" s="152"/>
      <c r="G23" s="153">
        <f t="shared" si="0"/>
        <v>0</v>
      </c>
    </row>
    <row r="24" spans="2:7" ht="25.5" x14ac:dyDescent="0.2">
      <c r="B24" s="131" t="s">
        <v>65</v>
      </c>
      <c r="C24" s="177" t="s">
        <v>66</v>
      </c>
      <c r="D24" s="163" t="s">
        <v>39</v>
      </c>
      <c r="E24" s="191">
        <v>2</v>
      </c>
      <c r="F24" s="152"/>
      <c r="G24" s="153">
        <f t="shared" si="0"/>
        <v>0</v>
      </c>
    </row>
    <row r="25" spans="2:7" ht="63.75" x14ac:dyDescent="0.2">
      <c r="B25" s="131" t="s">
        <v>67</v>
      </c>
      <c r="C25" s="162" t="s">
        <v>68</v>
      </c>
      <c r="D25" s="150" t="s">
        <v>33</v>
      </c>
      <c r="E25" s="151">
        <f>+E21</f>
        <v>31</v>
      </c>
      <c r="F25" s="152"/>
      <c r="G25" s="153">
        <f t="shared" si="0"/>
        <v>0</v>
      </c>
    </row>
    <row r="26" spans="2:7" ht="51" x14ac:dyDescent="0.2">
      <c r="B26" s="131" t="s">
        <v>69</v>
      </c>
      <c r="C26" s="164" t="s">
        <v>70</v>
      </c>
      <c r="D26" s="150" t="s">
        <v>33</v>
      </c>
      <c r="E26" s="151">
        <f>+E21</f>
        <v>31</v>
      </c>
      <c r="F26" s="152"/>
      <c r="G26" s="153">
        <f t="shared" si="0"/>
        <v>0</v>
      </c>
    </row>
    <row r="27" spans="2:7" x14ac:dyDescent="0.2">
      <c r="B27" s="131" t="s">
        <v>71</v>
      </c>
      <c r="C27" s="149" t="s">
        <v>72</v>
      </c>
      <c r="D27" s="150"/>
      <c r="E27" s="151"/>
      <c r="F27" s="152"/>
      <c r="G27" s="153"/>
    </row>
    <row r="28" spans="2:7" ht="114.75" x14ac:dyDescent="0.2">
      <c r="B28" s="131" t="s">
        <v>73</v>
      </c>
      <c r="C28" s="192" t="s">
        <v>493</v>
      </c>
      <c r="D28" s="193" t="s">
        <v>25</v>
      </c>
      <c r="E28" s="194">
        <v>1</v>
      </c>
      <c r="F28" s="152"/>
      <c r="G28" s="153">
        <f>E28*F28</f>
        <v>0</v>
      </c>
    </row>
    <row r="29" spans="2:7" ht="89.25" x14ac:dyDescent="0.2">
      <c r="B29" s="131" t="s">
        <v>74</v>
      </c>
      <c r="C29" s="192" t="s">
        <v>200</v>
      </c>
      <c r="D29" s="193" t="s">
        <v>254</v>
      </c>
      <c r="E29" s="194">
        <v>15</v>
      </c>
      <c r="F29" s="152"/>
      <c r="G29" s="153">
        <f>E29*F29</f>
        <v>0</v>
      </c>
    </row>
    <row r="30" spans="2:7" ht="63.75" x14ac:dyDescent="0.2">
      <c r="B30" s="131" t="s">
        <v>75</v>
      </c>
      <c r="C30" s="192" t="s">
        <v>76</v>
      </c>
      <c r="D30" s="193" t="s">
        <v>33</v>
      </c>
      <c r="E30" s="194">
        <f>E21</f>
        <v>31</v>
      </c>
      <c r="F30" s="152"/>
      <c r="G30" s="153">
        <f>E30*F30</f>
        <v>0</v>
      </c>
    </row>
    <row r="31" spans="2:7" ht="63.75" x14ac:dyDescent="0.2">
      <c r="B31" s="131" t="s">
        <v>77</v>
      </c>
      <c r="C31" s="195" t="s">
        <v>78</v>
      </c>
      <c r="D31" s="193" t="s">
        <v>39</v>
      </c>
      <c r="E31" s="194">
        <v>1</v>
      </c>
      <c r="F31" s="152"/>
      <c r="G31" s="153">
        <f>E31*F31</f>
        <v>0</v>
      </c>
    </row>
    <row r="32" spans="2:7" ht="63.75" x14ac:dyDescent="0.2">
      <c r="B32" s="131" t="s">
        <v>79</v>
      </c>
      <c r="C32" s="132" t="s">
        <v>485</v>
      </c>
      <c r="D32" s="150" t="s">
        <v>25</v>
      </c>
      <c r="E32" s="151">
        <v>1</v>
      </c>
      <c r="F32" s="152"/>
      <c r="G32" s="153">
        <f>E32*F32</f>
        <v>0</v>
      </c>
    </row>
    <row r="33" spans="2:8" x14ac:dyDescent="0.2">
      <c r="B33" s="131" t="s">
        <v>80</v>
      </c>
      <c r="C33" s="132" t="s">
        <v>81</v>
      </c>
      <c r="D33" s="150"/>
      <c r="E33" s="151"/>
      <c r="F33" s="152"/>
      <c r="G33" s="153"/>
    </row>
    <row r="34" spans="2:8" ht="25.5" x14ac:dyDescent="0.2">
      <c r="B34" s="131" t="s">
        <v>82</v>
      </c>
      <c r="C34" s="192" t="s">
        <v>83</v>
      </c>
      <c r="D34" s="193" t="s">
        <v>84</v>
      </c>
      <c r="E34" s="194">
        <v>6</v>
      </c>
      <c r="F34" s="152"/>
      <c r="G34" s="153">
        <f>E34*F34</f>
        <v>0</v>
      </c>
    </row>
    <row r="35" spans="2:8" ht="38.25" x14ac:dyDescent="0.2">
      <c r="B35" s="131" t="s">
        <v>85</v>
      </c>
      <c r="C35" s="192" t="s">
        <v>86</v>
      </c>
      <c r="D35" s="193" t="s">
        <v>84</v>
      </c>
      <c r="E35" s="194">
        <v>10</v>
      </c>
      <c r="F35" s="152"/>
      <c r="G35" s="153">
        <f>E35*F35</f>
        <v>0</v>
      </c>
    </row>
    <row r="36" spans="2:8" ht="38.25" x14ac:dyDescent="0.2">
      <c r="B36" s="131" t="s">
        <v>87</v>
      </c>
      <c r="C36" s="132" t="s">
        <v>88</v>
      </c>
      <c r="D36" s="193" t="s">
        <v>84</v>
      </c>
      <c r="E36" s="194">
        <v>6</v>
      </c>
      <c r="F36" s="152"/>
      <c r="G36" s="153">
        <f>E36*F36</f>
        <v>0</v>
      </c>
    </row>
    <row r="37" spans="2:8" ht="38.25" x14ac:dyDescent="0.2">
      <c r="B37" s="131" t="s">
        <v>89</v>
      </c>
      <c r="C37" s="132" t="s">
        <v>90</v>
      </c>
      <c r="D37" s="150"/>
      <c r="E37" s="151"/>
      <c r="F37" s="152"/>
      <c r="G37" s="153">
        <f>+ROUND((SUM(G21:G36)*0.1),-1)</f>
        <v>0</v>
      </c>
    </row>
    <row r="38" spans="2:8" x14ac:dyDescent="0.2">
      <c r="B38" s="131"/>
      <c r="C38" s="117" t="s">
        <v>91</v>
      </c>
      <c r="D38" s="150"/>
      <c r="E38" s="151"/>
      <c r="F38" s="152"/>
      <c r="G38" s="129">
        <f>SUM(G21:G37)</f>
        <v>0</v>
      </c>
    </row>
    <row r="39" spans="2:8" x14ac:dyDescent="0.2">
      <c r="B39" s="128" t="s">
        <v>47</v>
      </c>
      <c r="C39" s="117" t="s">
        <v>48</v>
      </c>
      <c r="D39" s="150"/>
      <c r="E39" s="161"/>
      <c r="F39" s="167"/>
      <c r="G39" s="137"/>
    </row>
    <row r="40" spans="2:8" x14ac:dyDescent="0.2">
      <c r="B40" s="131" t="s">
        <v>92</v>
      </c>
      <c r="C40" s="137" t="s">
        <v>93</v>
      </c>
      <c r="D40" s="150"/>
      <c r="E40" s="161"/>
      <c r="F40" s="167"/>
      <c r="G40" s="137"/>
    </row>
    <row r="41" spans="2:8" ht="51" x14ac:dyDescent="0.2">
      <c r="B41" s="131" t="s">
        <v>96</v>
      </c>
      <c r="C41" s="132" t="s">
        <v>99</v>
      </c>
      <c r="D41" s="150" t="s">
        <v>97</v>
      </c>
      <c r="E41" s="151">
        <v>91</v>
      </c>
      <c r="F41" s="152"/>
      <c r="G41" s="153">
        <f t="shared" ref="G41:G44" si="1">+ROUND((E41*F41),2)</f>
        <v>0</v>
      </c>
    </row>
    <row r="42" spans="2:8" ht="63.75" x14ac:dyDescent="0.2">
      <c r="B42" s="131" t="s">
        <v>100</v>
      </c>
      <c r="C42" s="132" t="s">
        <v>101</v>
      </c>
      <c r="D42" s="150" t="s">
        <v>97</v>
      </c>
      <c r="E42" s="151">
        <v>137.5</v>
      </c>
      <c r="F42" s="152"/>
      <c r="G42" s="153">
        <f t="shared" si="1"/>
        <v>0</v>
      </c>
    </row>
    <row r="43" spans="2:8" ht="25.5" x14ac:dyDescent="0.2">
      <c r="B43" s="131" t="s">
        <v>104</v>
      </c>
      <c r="C43" s="177" t="s">
        <v>105</v>
      </c>
      <c r="D43" s="163" t="s">
        <v>33</v>
      </c>
      <c r="E43" s="151">
        <v>75.2</v>
      </c>
      <c r="F43" s="152"/>
      <c r="G43" s="153">
        <f t="shared" si="1"/>
        <v>0</v>
      </c>
    </row>
    <row r="44" spans="2:8" ht="44.25" customHeight="1" x14ac:dyDescent="0.2">
      <c r="B44" s="131" t="s">
        <v>106</v>
      </c>
      <c r="C44" s="132" t="s">
        <v>108</v>
      </c>
      <c r="D44" s="150" t="s">
        <v>33</v>
      </c>
      <c r="E44" s="151">
        <v>20</v>
      </c>
      <c r="F44" s="152"/>
      <c r="G44" s="153">
        <f t="shared" si="1"/>
        <v>0</v>
      </c>
      <c r="H44" s="135" t="s">
        <v>109</v>
      </c>
    </row>
    <row r="45" spans="2:8" x14ac:dyDescent="0.2">
      <c r="B45" s="131" t="s">
        <v>110</v>
      </c>
      <c r="C45" s="137" t="s">
        <v>111</v>
      </c>
      <c r="D45" s="150"/>
      <c r="E45" s="151"/>
      <c r="F45" s="152"/>
      <c r="G45" s="153"/>
    </row>
    <row r="46" spans="2:8" ht="38.25" x14ac:dyDescent="0.2">
      <c r="B46" s="131" t="s">
        <v>112</v>
      </c>
      <c r="C46" s="132" t="s">
        <v>221</v>
      </c>
      <c r="D46" s="150" t="s">
        <v>95</v>
      </c>
      <c r="E46" s="151">
        <f>+E41*0.4</f>
        <v>36.4</v>
      </c>
      <c r="F46" s="152"/>
      <c r="G46" s="153">
        <f t="shared" ref="G46:G58" si="2">+ROUND((E46*F46),2)</f>
        <v>0</v>
      </c>
    </row>
    <row r="47" spans="2:8" ht="25.5" x14ac:dyDescent="0.2">
      <c r="B47" s="131" t="s">
        <v>113</v>
      </c>
      <c r="C47" s="132" t="s">
        <v>115</v>
      </c>
      <c r="D47" s="150" t="s">
        <v>97</v>
      </c>
      <c r="E47" s="151">
        <f>(+E41)</f>
        <v>91</v>
      </c>
      <c r="F47" s="152"/>
      <c r="G47" s="153">
        <f t="shared" si="2"/>
        <v>0</v>
      </c>
    </row>
    <row r="48" spans="2:8" ht="51" x14ac:dyDescent="0.2">
      <c r="B48" s="131" t="s">
        <v>114</v>
      </c>
      <c r="C48" s="132" t="s">
        <v>217</v>
      </c>
      <c r="D48" s="150" t="s">
        <v>95</v>
      </c>
      <c r="E48" s="151">
        <f>(+E41)*0.25</f>
        <v>22.75</v>
      </c>
      <c r="F48" s="152"/>
      <c r="G48" s="153">
        <f t="shared" si="2"/>
        <v>0</v>
      </c>
    </row>
    <row r="49" spans="2:11" ht="38.25" x14ac:dyDescent="0.2">
      <c r="B49" s="131" t="s">
        <v>116</v>
      </c>
      <c r="C49" s="132" t="s">
        <v>118</v>
      </c>
      <c r="D49" s="150" t="s">
        <v>25</v>
      </c>
      <c r="E49" s="151">
        <v>1</v>
      </c>
      <c r="F49" s="152"/>
      <c r="G49" s="153">
        <f t="shared" si="2"/>
        <v>0</v>
      </c>
    </row>
    <row r="50" spans="2:11" ht="25.5" x14ac:dyDescent="0.2">
      <c r="B50" s="131" t="s">
        <v>117</v>
      </c>
      <c r="C50" s="132" t="s">
        <v>120</v>
      </c>
      <c r="D50" s="150" t="s">
        <v>97</v>
      </c>
      <c r="E50" s="151">
        <f>+E42</f>
        <v>137.5</v>
      </c>
      <c r="F50" s="152"/>
      <c r="G50" s="153">
        <f t="shared" si="2"/>
        <v>0</v>
      </c>
    </row>
    <row r="51" spans="2:11" ht="25.5" x14ac:dyDescent="0.2">
      <c r="B51" s="131" t="s">
        <v>119</v>
      </c>
      <c r="C51" s="132" t="s">
        <v>122</v>
      </c>
      <c r="D51" s="150" t="s">
        <v>97</v>
      </c>
      <c r="E51" s="151">
        <f>+E42</f>
        <v>137.5</v>
      </c>
      <c r="F51" s="152"/>
      <c r="G51" s="153">
        <f t="shared" si="2"/>
        <v>0</v>
      </c>
    </row>
    <row r="52" spans="2:11" ht="51" x14ac:dyDescent="0.2">
      <c r="B52" s="131" t="s">
        <v>121</v>
      </c>
      <c r="C52" s="132" t="s">
        <v>124</v>
      </c>
      <c r="D52" s="150" t="s">
        <v>125</v>
      </c>
      <c r="E52" s="151">
        <f>+E43</f>
        <v>75.2</v>
      </c>
      <c r="F52" s="152"/>
      <c r="G52" s="153">
        <f t="shared" si="2"/>
        <v>0</v>
      </c>
    </row>
    <row r="53" spans="2:11" ht="38.25" x14ac:dyDescent="0.2">
      <c r="B53" s="131" t="s">
        <v>123</v>
      </c>
      <c r="C53" s="132" t="s">
        <v>219</v>
      </c>
      <c r="D53" s="150" t="s">
        <v>97</v>
      </c>
      <c r="E53" s="151">
        <f>+(+E41)</f>
        <v>91</v>
      </c>
      <c r="F53" s="152"/>
      <c r="G53" s="153">
        <f t="shared" si="2"/>
        <v>0</v>
      </c>
      <c r="H53" s="135" t="s">
        <v>130</v>
      </c>
      <c r="K53" s="135" t="s">
        <v>220</v>
      </c>
    </row>
    <row r="54" spans="2:11" ht="38.25" x14ac:dyDescent="0.2">
      <c r="B54" s="131" t="s">
        <v>126</v>
      </c>
      <c r="C54" s="132" t="s">
        <v>247</v>
      </c>
      <c r="D54" s="150" t="s">
        <v>97</v>
      </c>
      <c r="E54" s="151">
        <f>+E42</f>
        <v>137.5</v>
      </c>
      <c r="F54" s="152"/>
      <c r="G54" s="153">
        <f t="shared" si="2"/>
        <v>0</v>
      </c>
      <c r="H54" s="135" t="s">
        <v>130</v>
      </c>
      <c r="K54" s="135" t="s">
        <v>218</v>
      </c>
    </row>
    <row r="55" spans="2:11" ht="25.5" x14ac:dyDescent="0.2">
      <c r="B55" s="131" t="s">
        <v>128</v>
      </c>
      <c r="C55" s="132" t="s">
        <v>134</v>
      </c>
      <c r="D55" s="150" t="s">
        <v>33</v>
      </c>
      <c r="E55" s="151">
        <v>15</v>
      </c>
      <c r="F55" s="152"/>
      <c r="G55" s="153">
        <f t="shared" si="2"/>
        <v>0</v>
      </c>
    </row>
    <row r="56" spans="2:11" ht="25.5" x14ac:dyDescent="0.2">
      <c r="B56" s="131" t="s">
        <v>129</v>
      </c>
      <c r="C56" s="132" t="s">
        <v>136</v>
      </c>
      <c r="D56" s="150" t="s">
        <v>33</v>
      </c>
      <c r="E56" s="151">
        <v>5</v>
      </c>
      <c r="F56" s="152"/>
      <c r="G56" s="153">
        <f t="shared" si="2"/>
        <v>0</v>
      </c>
    </row>
    <row r="57" spans="2:11" ht="54.75" customHeight="1" x14ac:dyDescent="0.2">
      <c r="B57" s="131" t="s">
        <v>131</v>
      </c>
      <c r="C57" s="132" t="s">
        <v>404</v>
      </c>
      <c r="D57" s="150" t="s">
        <v>33</v>
      </c>
      <c r="E57" s="151">
        <v>7</v>
      </c>
      <c r="F57" s="152"/>
      <c r="G57" s="153">
        <f t="shared" si="2"/>
        <v>0</v>
      </c>
    </row>
    <row r="58" spans="2:11" ht="54" customHeight="1" x14ac:dyDescent="0.2">
      <c r="B58" s="131" t="s">
        <v>132</v>
      </c>
      <c r="C58" s="132" t="s">
        <v>412</v>
      </c>
      <c r="D58" s="150" t="s">
        <v>33</v>
      </c>
      <c r="E58" s="151">
        <v>5</v>
      </c>
      <c r="F58" s="152"/>
      <c r="G58" s="196">
        <f t="shared" si="2"/>
        <v>0</v>
      </c>
    </row>
    <row r="59" spans="2:11" ht="44.25" customHeight="1" x14ac:dyDescent="0.2">
      <c r="B59" s="131" t="s">
        <v>133</v>
      </c>
      <c r="C59" s="132" t="s">
        <v>244</v>
      </c>
      <c r="D59" s="150" t="s">
        <v>39</v>
      </c>
      <c r="E59" s="151">
        <v>1</v>
      </c>
      <c r="F59" s="152"/>
      <c r="G59" s="196">
        <f>+E59*F59</f>
        <v>0</v>
      </c>
    </row>
    <row r="60" spans="2:11" ht="44.25" customHeight="1" x14ac:dyDescent="0.2">
      <c r="B60" s="131" t="s">
        <v>135</v>
      </c>
      <c r="C60" s="132" t="s">
        <v>405</v>
      </c>
      <c r="D60" s="150" t="s">
        <v>39</v>
      </c>
      <c r="E60" s="151">
        <v>1</v>
      </c>
      <c r="F60" s="152"/>
      <c r="G60" s="196">
        <f>+E60*F60</f>
        <v>0</v>
      </c>
    </row>
    <row r="61" spans="2:11" x14ac:dyDescent="0.2">
      <c r="B61" s="131" t="s">
        <v>224</v>
      </c>
      <c r="C61" s="137" t="s">
        <v>225</v>
      </c>
      <c r="D61" s="150"/>
      <c r="E61" s="161"/>
      <c r="F61" s="167"/>
      <c r="G61" s="137"/>
    </row>
    <row r="62" spans="2:11" ht="63.75" x14ac:dyDescent="0.2">
      <c r="B62" s="131" t="s">
        <v>229</v>
      </c>
      <c r="C62" s="132" t="s">
        <v>141</v>
      </c>
      <c r="D62" s="150" t="s">
        <v>33</v>
      </c>
      <c r="E62" s="151">
        <v>30</v>
      </c>
      <c r="F62" s="152"/>
      <c r="G62" s="153">
        <f>+ROUND((E62*F62),2)</f>
        <v>0</v>
      </c>
    </row>
    <row r="63" spans="2:11" ht="63.75" x14ac:dyDescent="0.2">
      <c r="B63" s="131" t="s">
        <v>230</v>
      </c>
      <c r="C63" s="132" t="s">
        <v>486</v>
      </c>
      <c r="D63" s="150" t="s">
        <v>33</v>
      </c>
      <c r="E63" s="151">
        <v>27</v>
      </c>
      <c r="F63" s="152"/>
      <c r="G63" s="153">
        <f>+ROUND((E63*F63),2)</f>
        <v>0</v>
      </c>
    </row>
    <row r="64" spans="2:11" ht="89.25" x14ac:dyDescent="0.2">
      <c r="B64" s="131" t="s">
        <v>231</v>
      </c>
      <c r="C64" s="132" t="s">
        <v>232</v>
      </c>
      <c r="D64" s="150" t="s">
        <v>97</v>
      </c>
      <c r="E64" s="151">
        <v>10</v>
      </c>
      <c r="F64" s="152"/>
      <c r="G64" s="153">
        <f>+ROUND((E64*F64),2)</f>
        <v>0</v>
      </c>
    </row>
    <row r="65" spans="2:9" ht="38.25" x14ac:dyDescent="0.2">
      <c r="B65" s="131" t="s">
        <v>207</v>
      </c>
      <c r="C65" s="132" t="s">
        <v>90</v>
      </c>
      <c r="D65" s="150"/>
      <c r="E65" s="151"/>
      <c r="F65" s="152"/>
      <c r="G65" s="153">
        <f>+ROUND((SUM(G41:G64)*0.1),-1)</f>
        <v>0</v>
      </c>
    </row>
    <row r="66" spans="2:9" x14ac:dyDescent="0.2">
      <c r="B66" s="131"/>
      <c r="C66" s="117" t="s">
        <v>143</v>
      </c>
      <c r="D66" s="150"/>
      <c r="E66" s="151"/>
      <c r="F66" s="152"/>
      <c r="G66" s="129">
        <f>SUM(G41:G65)</f>
        <v>0</v>
      </c>
    </row>
    <row r="67" spans="2:9" x14ac:dyDescent="0.2">
      <c r="B67" s="128" t="s">
        <v>49</v>
      </c>
      <c r="C67" s="117" t="s">
        <v>52</v>
      </c>
      <c r="D67" s="150"/>
      <c r="E67" s="151"/>
      <c r="F67" s="152"/>
      <c r="G67" s="153"/>
    </row>
    <row r="68" spans="2:9" ht="76.5" x14ac:dyDescent="0.2">
      <c r="B68" s="128"/>
      <c r="C68" s="164" t="s">
        <v>150</v>
      </c>
      <c r="D68" s="150"/>
      <c r="E68" s="151"/>
      <c r="F68" s="152"/>
      <c r="G68" s="153"/>
    </row>
    <row r="69" spans="2:9" x14ac:dyDescent="0.2">
      <c r="B69" s="131" t="s">
        <v>144</v>
      </c>
      <c r="C69" s="132" t="s">
        <v>152</v>
      </c>
      <c r="D69" s="150"/>
      <c r="E69" s="151"/>
      <c r="F69" s="152"/>
      <c r="G69" s="153"/>
    </row>
    <row r="70" spans="2:9" ht="51" x14ac:dyDescent="0.2">
      <c r="B70" s="131" t="s">
        <v>146</v>
      </c>
      <c r="C70" s="132" t="s">
        <v>239</v>
      </c>
      <c r="D70" s="150" t="s">
        <v>97</v>
      </c>
      <c r="E70" s="151">
        <v>330</v>
      </c>
      <c r="F70" s="152"/>
      <c r="G70" s="153">
        <f t="shared" ref="G70:G75" si="3">+ROUND((E70*F70),2)</f>
        <v>0</v>
      </c>
      <c r="I70" s="158"/>
    </row>
    <row r="71" spans="2:9" ht="25.5" x14ac:dyDescent="0.2">
      <c r="B71" s="131" t="s">
        <v>201</v>
      </c>
      <c r="C71" s="132" t="s">
        <v>156</v>
      </c>
      <c r="D71" s="150" t="s">
        <v>95</v>
      </c>
      <c r="E71" s="151">
        <v>206.4</v>
      </c>
      <c r="F71" s="152"/>
      <c r="G71" s="153">
        <f t="shared" si="3"/>
        <v>0</v>
      </c>
    </row>
    <row r="72" spans="2:9" ht="25.5" x14ac:dyDescent="0.2">
      <c r="B72" s="131" t="s">
        <v>283</v>
      </c>
      <c r="C72" s="132" t="s">
        <v>241</v>
      </c>
      <c r="D72" s="150" t="s">
        <v>95</v>
      </c>
      <c r="E72" s="151">
        <v>51.6</v>
      </c>
      <c r="F72" s="152"/>
      <c r="G72" s="153">
        <f t="shared" si="3"/>
        <v>0</v>
      </c>
    </row>
    <row r="73" spans="2:9" ht="25.5" x14ac:dyDescent="0.2">
      <c r="B73" s="131" t="s">
        <v>284</v>
      </c>
      <c r="C73" s="132" t="s">
        <v>240</v>
      </c>
      <c r="D73" s="150" t="s">
        <v>95</v>
      </c>
      <c r="E73" s="151">
        <v>96.7</v>
      </c>
      <c r="F73" s="152"/>
      <c r="G73" s="153">
        <f t="shared" ref="G73" si="4">+ROUND((E73*F73),2)</f>
        <v>0</v>
      </c>
    </row>
    <row r="74" spans="2:9" ht="25.5" x14ac:dyDescent="0.2">
      <c r="B74" s="131" t="s">
        <v>285</v>
      </c>
      <c r="C74" s="132" t="s">
        <v>161</v>
      </c>
      <c r="D74" s="150" t="s">
        <v>95</v>
      </c>
      <c r="E74" s="151">
        <f>+(E71+E72+E73)*0.02</f>
        <v>7.0940000000000003</v>
      </c>
      <c r="F74" s="152"/>
      <c r="G74" s="153">
        <f t="shared" si="3"/>
        <v>0</v>
      </c>
    </row>
    <row r="75" spans="2:9" ht="25.5" x14ac:dyDescent="0.2">
      <c r="B75" s="131" t="s">
        <v>286</v>
      </c>
      <c r="C75" s="132" t="s">
        <v>163</v>
      </c>
      <c r="D75" s="150" t="s">
        <v>84</v>
      </c>
      <c r="E75" s="151">
        <v>15</v>
      </c>
      <c r="F75" s="152"/>
      <c r="G75" s="153">
        <f t="shared" si="3"/>
        <v>0</v>
      </c>
    </row>
    <row r="76" spans="2:9" x14ac:dyDescent="0.2">
      <c r="B76" s="131" t="s">
        <v>147</v>
      </c>
      <c r="C76" s="132" t="s">
        <v>165</v>
      </c>
      <c r="D76" s="150"/>
      <c r="E76" s="151"/>
      <c r="F76" s="152"/>
      <c r="G76" s="153"/>
    </row>
    <row r="77" spans="2:9" ht="25.5" x14ac:dyDescent="0.2">
      <c r="B77" s="131" t="s">
        <v>148</v>
      </c>
      <c r="C77" s="132" t="s">
        <v>167</v>
      </c>
      <c r="D77" s="150" t="s">
        <v>97</v>
      </c>
      <c r="E77" s="151">
        <f>E21*1.8</f>
        <v>55.800000000000004</v>
      </c>
      <c r="F77" s="152"/>
      <c r="G77" s="153">
        <f t="shared" ref="G77:G81" si="5">+ROUND((E77*F77),2)</f>
        <v>0</v>
      </c>
    </row>
    <row r="78" spans="2:9" ht="76.5" x14ac:dyDescent="0.2">
      <c r="B78" s="131" t="s">
        <v>202</v>
      </c>
      <c r="C78" s="132" t="s">
        <v>171</v>
      </c>
      <c r="D78" s="150" t="s">
        <v>95</v>
      </c>
      <c r="E78" s="151">
        <v>9</v>
      </c>
      <c r="F78" s="152"/>
      <c r="G78" s="153">
        <f t="shared" si="5"/>
        <v>0</v>
      </c>
    </row>
    <row r="79" spans="2:9" ht="63.75" x14ac:dyDescent="0.2">
      <c r="B79" s="131" t="s">
        <v>238</v>
      </c>
      <c r="C79" s="132" t="s">
        <v>173</v>
      </c>
      <c r="D79" s="150" t="s">
        <v>95</v>
      </c>
      <c r="E79" s="151">
        <v>41.54</v>
      </c>
      <c r="F79" s="152"/>
      <c r="G79" s="153">
        <f t="shared" si="5"/>
        <v>0</v>
      </c>
    </row>
    <row r="80" spans="2:9" ht="63.75" x14ac:dyDescent="0.2">
      <c r="B80" s="131" t="s">
        <v>287</v>
      </c>
      <c r="C80" s="132" t="s">
        <v>242</v>
      </c>
      <c r="D80" s="150" t="s">
        <v>95</v>
      </c>
      <c r="E80" s="151">
        <f>((E71+E72+E73)-E78-E79-E46-E48-0.07*E89)*0.2</f>
        <v>48.582000000000001</v>
      </c>
      <c r="F80" s="152"/>
      <c r="G80" s="153">
        <f t="shared" si="5"/>
        <v>0</v>
      </c>
    </row>
    <row r="81" spans="2:9" ht="63.75" x14ac:dyDescent="0.2">
      <c r="B81" s="131" t="s">
        <v>288</v>
      </c>
      <c r="C81" s="132" t="s">
        <v>243</v>
      </c>
      <c r="D81" s="150" t="s">
        <v>95</v>
      </c>
      <c r="E81" s="151">
        <f>((E71+E72+E73)-E78-E79-E46-E48-0.07*E89)*0.8</f>
        <v>194.328</v>
      </c>
      <c r="F81" s="152"/>
      <c r="G81" s="153">
        <f t="shared" si="5"/>
        <v>0</v>
      </c>
    </row>
    <row r="82" spans="2:9" x14ac:dyDescent="0.2">
      <c r="B82" s="131" t="s">
        <v>289</v>
      </c>
      <c r="C82" s="132" t="s">
        <v>177</v>
      </c>
      <c r="D82" s="150"/>
      <c r="E82" s="151"/>
      <c r="F82" s="152"/>
      <c r="G82" s="153"/>
    </row>
    <row r="83" spans="2:9" ht="25.5" x14ac:dyDescent="0.2">
      <c r="B83" s="131" t="s">
        <v>149</v>
      </c>
      <c r="C83" s="132" t="s">
        <v>181</v>
      </c>
      <c r="D83" s="150" t="s">
        <v>95</v>
      </c>
      <c r="E83" s="151">
        <f>+E71+E72+E73</f>
        <v>354.7</v>
      </c>
      <c r="F83" s="152"/>
      <c r="G83" s="153">
        <f>+ROUND((E83*F83),2)</f>
        <v>0</v>
      </c>
    </row>
    <row r="84" spans="2:9" ht="25.5" x14ac:dyDescent="0.2">
      <c r="B84" s="131" t="s">
        <v>290</v>
      </c>
      <c r="C84" s="132" t="s">
        <v>179</v>
      </c>
      <c r="D84" s="150" t="s">
        <v>95</v>
      </c>
      <c r="E84" s="151">
        <f>+E83-E81</f>
        <v>160.37199999999999</v>
      </c>
      <c r="F84" s="152"/>
      <c r="G84" s="153">
        <f>+ROUND((E84*F84),2)</f>
        <v>0</v>
      </c>
      <c r="I84" s="158">
        <f>E84+E83</f>
        <v>515.072</v>
      </c>
    </row>
    <row r="85" spans="2:9" ht="38.25" x14ac:dyDescent="0.2">
      <c r="B85" s="131" t="s">
        <v>291</v>
      </c>
      <c r="C85" s="132" t="s">
        <v>90</v>
      </c>
      <c r="D85" s="150"/>
      <c r="E85" s="151"/>
      <c r="F85" s="152"/>
      <c r="G85" s="153">
        <f>+ROUND((SUM(G70:G84)*0.1),-1)</f>
        <v>0</v>
      </c>
    </row>
    <row r="86" spans="2:9" x14ac:dyDescent="0.2">
      <c r="B86" s="131"/>
      <c r="C86" s="117" t="s">
        <v>183</v>
      </c>
      <c r="D86" s="150"/>
      <c r="E86" s="151"/>
      <c r="F86" s="152"/>
      <c r="G86" s="129">
        <f>SUM(G70:G85)</f>
        <v>0</v>
      </c>
    </row>
    <row r="87" spans="2:9" x14ac:dyDescent="0.2">
      <c r="B87" s="128" t="s">
        <v>51</v>
      </c>
      <c r="C87" s="117" t="s">
        <v>54</v>
      </c>
      <c r="D87" s="150"/>
      <c r="E87" s="151"/>
      <c r="F87" s="152"/>
      <c r="G87" s="153"/>
    </row>
    <row r="88" spans="2:9" x14ac:dyDescent="0.2">
      <c r="B88" s="131" t="s">
        <v>151</v>
      </c>
      <c r="C88" s="132" t="s">
        <v>184</v>
      </c>
      <c r="D88" s="150"/>
      <c r="E88" s="151"/>
      <c r="F88" s="152"/>
      <c r="G88" s="153"/>
    </row>
    <row r="89" spans="2:9" ht="178.5" x14ac:dyDescent="0.2">
      <c r="B89" s="131" t="s">
        <v>153</v>
      </c>
      <c r="C89" s="132" t="s">
        <v>413</v>
      </c>
      <c r="D89" s="150" t="s">
        <v>33</v>
      </c>
      <c r="E89" s="151">
        <v>30</v>
      </c>
      <c r="F89" s="152"/>
      <c r="G89" s="153">
        <f>+ROUND((E89*F89),2)</f>
        <v>0</v>
      </c>
    </row>
    <row r="90" spans="2:9" x14ac:dyDescent="0.2">
      <c r="B90" s="131" t="s">
        <v>164</v>
      </c>
      <c r="C90" s="132" t="s">
        <v>188</v>
      </c>
      <c r="D90" s="150"/>
      <c r="E90" s="151"/>
      <c r="F90" s="152"/>
      <c r="G90" s="153"/>
    </row>
    <row r="91" spans="2:9" ht="102" x14ac:dyDescent="0.2">
      <c r="B91" s="131" t="s">
        <v>292</v>
      </c>
      <c r="C91" s="132" t="s">
        <v>494</v>
      </c>
      <c r="D91" s="150" t="s">
        <v>39</v>
      </c>
      <c r="E91" s="151">
        <v>1</v>
      </c>
      <c r="F91" s="152"/>
      <c r="G91" s="153">
        <f t="shared" ref="G91" si="6">+ROUND((E91*F91),2)</f>
        <v>0</v>
      </c>
    </row>
    <row r="92" spans="2:9" ht="102" x14ac:dyDescent="0.2">
      <c r="B92" s="131" t="s">
        <v>168</v>
      </c>
      <c r="C92" s="132" t="s">
        <v>495</v>
      </c>
      <c r="D92" s="150" t="s">
        <v>39</v>
      </c>
      <c r="E92" s="151">
        <v>1</v>
      </c>
      <c r="F92" s="152"/>
      <c r="G92" s="153">
        <f t="shared" ref="G92:G94" si="7">+ROUND((E92*F92),2)</f>
        <v>0</v>
      </c>
    </row>
    <row r="93" spans="2:9" ht="102" x14ac:dyDescent="0.2">
      <c r="B93" s="131" t="s">
        <v>169</v>
      </c>
      <c r="C93" s="132" t="s">
        <v>496</v>
      </c>
      <c r="D93" s="150" t="s">
        <v>39</v>
      </c>
      <c r="E93" s="151">
        <v>1</v>
      </c>
      <c r="F93" s="152"/>
      <c r="G93" s="153">
        <f t="shared" si="7"/>
        <v>0</v>
      </c>
    </row>
    <row r="94" spans="2:9" ht="89.25" x14ac:dyDescent="0.2">
      <c r="B94" s="131" t="s">
        <v>170</v>
      </c>
      <c r="C94" s="132" t="s">
        <v>189</v>
      </c>
      <c r="D94" s="150" t="s">
        <v>39</v>
      </c>
      <c r="E94" s="151">
        <v>3</v>
      </c>
      <c r="F94" s="152"/>
      <c r="G94" s="153">
        <f t="shared" si="7"/>
        <v>0</v>
      </c>
    </row>
    <row r="95" spans="2:9" ht="25.5" x14ac:dyDescent="0.2">
      <c r="B95" s="131" t="s">
        <v>172</v>
      </c>
      <c r="C95" s="132" t="s">
        <v>488</v>
      </c>
      <c r="D95" s="150" t="s">
        <v>39</v>
      </c>
      <c r="E95" s="151">
        <v>1</v>
      </c>
      <c r="F95" s="152"/>
      <c r="G95" s="153">
        <f>+E95*F95</f>
        <v>0</v>
      </c>
    </row>
    <row r="96" spans="2:9" ht="51" x14ac:dyDescent="0.2">
      <c r="B96" s="131" t="s">
        <v>174</v>
      </c>
      <c r="C96" s="132" t="s">
        <v>487</v>
      </c>
      <c r="D96" s="150" t="s">
        <v>39</v>
      </c>
      <c r="E96" s="151">
        <v>1</v>
      </c>
      <c r="F96" s="152"/>
      <c r="G96" s="153">
        <f>+E96*F96</f>
        <v>0</v>
      </c>
    </row>
    <row r="97" spans="2:7" ht="63.75" x14ac:dyDescent="0.2">
      <c r="B97" s="131" t="s">
        <v>175</v>
      </c>
      <c r="C97" s="132" t="s">
        <v>490</v>
      </c>
      <c r="D97" s="150" t="s">
        <v>39</v>
      </c>
      <c r="E97" s="151">
        <v>1</v>
      </c>
      <c r="F97" s="152"/>
      <c r="G97" s="153">
        <f>+E97*F97</f>
        <v>0</v>
      </c>
    </row>
    <row r="98" spans="2:7" ht="63.75" x14ac:dyDescent="0.2">
      <c r="B98" s="131" t="s">
        <v>489</v>
      </c>
      <c r="C98" s="132" t="s">
        <v>491</v>
      </c>
      <c r="D98" s="150" t="s">
        <v>39</v>
      </c>
      <c r="E98" s="151">
        <v>1</v>
      </c>
      <c r="F98" s="152"/>
      <c r="G98" s="153">
        <f>+E98*F98</f>
        <v>0</v>
      </c>
    </row>
    <row r="99" spans="2:7" x14ac:dyDescent="0.2">
      <c r="B99" s="131" t="s">
        <v>176</v>
      </c>
      <c r="C99" s="132" t="s">
        <v>190</v>
      </c>
      <c r="D99" s="150"/>
      <c r="E99" s="151"/>
      <c r="F99" s="152"/>
      <c r="G99" s="153"/>
    </row>
    <row r="100" spans="2:7" ht="38.25" x14ac:dyDescent="0.2">
      <c r="B100" s="131" t="s">
        <v>178</v>
      </c>
      <c r="C100" s="132" t="s">
        <v>406</v>
      </c>
      <c r="D100" s="150" t="s">
        <v>33</v>
      </c>
      <c r="E100" s="151">
        <v>4.5</v>
      </c>
      <c r="F100" s="152"/>
      <c r="G100" s="153">
        <f>+ROUND((E100*F100),2)</f>
        <v>0</v>
      </c>
    </row>
    <row r="101" spans="2:7" x14ac:dyDescent="0.2">
      <c r="B101" s="131" t="s">
        <v>293</v>
      </c>
      <c r="C101" s="132" t="s">
        <v>191</v>
      </c>
      <c r="D101" s="150"/>
      <c r="E101" s="151"/>
      <c r="F101" s="152"/>
      <c r="G101" s="153"/>
    </row>
    <row r="102" spans="2:7" x14ac:dyDescent="0.2">
      <c r="B102" s="131" t="s">
        <v>182</v>
      </c>
      <c r="C102" s="132" t="s">
        <v>192</v>
      </c>
      <c r="D102" s="150" t="s">
        <v>33</v>
      </c>
      <c r="E102" s="151">
        <f>E21</f>
        <v>31</v>
      </c>
      <c r="F102" s="152"/>
      <c r="G102" s="153">
        <f>+ROUND((E102*F102),2)</f>
        <v>0</v>
      </c>
    </row>
    <row r="103" spans="2:7" ht="38.25" x14ac:dyDescent="0.2">
      <c r="B103" s="131" t="s">
        <v>294</v>
      </c>
      <c r="C103" s="132" t="s">
        <v>193</v>
      </c>
      <c r="D103" s="150" t="s">
        <v>33</v>
      </c>
      <c r="E103" s="151">
        <f>+E102</f>
        <v>31</v>
      </c>
      <c r="F103" s="152"/>
      <c r="G103" s="153">
        <f>+ROUND((E103*F103),2)</f>
        <v>0</v>
      </c>
    </row>
    <row r="104" spans="2:7" ht="51" x14ac:dyDescent="0.2">
      <c r="B104" s="131" t="s">
        <v>295</v>
      </c>
      <c r="C104" s="132" t="s">
        <v>194</v>
      </c>
      <c r="D104" s="150" t="s">
        <v>33</v>
      </c>
      <c r="E104" s="151">
        <f>+E103</f>
        <v>31</v>
      </c>
      <c r="F104" s="152"/>
      <c r="G104" s="153">
        <f>+ROUND((E104*F104),2)</f>
        <v>0</v>
      </c>
    </row>
    <row r="105" spans="2:7" x14ac:dyDescent="0.2">
      <c r="B105" s="131" t="s">
        <v>296</v>
      </c>
      <c r="C105" s="132" t="s">
        <v>195</v>
      </c>
      <c r="D105" s="150"/>
      <c r="E105" s="151"/>
      <c r="F105" s="152"/>
      <c r="G105" s="153"/>
    </row>
    <row r="106" spans="2:7" ht="38.25" x14ac:dyDescent="0.2">
      <c r="B106" s="131" t="s">
        <v>297</v>
      </c>
      <c r="C106" s="132" t="s">
        <v>196</v>
      </c>
      <c r="D106" s="150" t="s">
        <v>39</v>
      </c>
      <c r="E106" s="151">
        <v>1</v>
      </c>
      <c r="F106" s="152"/>
      <c r="G106" s="153">
        <f t="shared" ref="G106:G108" si="8">+ROUND((E106*F106),2)</f>
        <v>0</v>
      </c>
    </row>
    <row r="107" spans="2:7" ht="38.25" x14ac:dyDescent="0.2">
      <c r="B107" s="131" t="s">
        <v>298</v>
      </c>
      <c r="C107" s="132" t="s">
        <v>197</v>
      </c>
      <c r="D107" s="150" t="s">
        <v>39</v>
      </c>
      <c r="E107" s="151">
        <v>1</v>
      </c>
      <c r="F107" s="152"/>
      <c r="G107" s="153">
        <f t="shared" si="8"/>
        <v>0</v>
      </c>
    </row>
    <row r="108" spans="2:7" ht="76.5" x14ac:dyDescent="0.2">
      <c r="B108" s="131" t="s">
        <v>299</v>
      </c>
      <c r="C108" s="132" t="s">
        <v>492</v>
      </c>
      <c r="D108" s="150" t="s">
        <v>33</v>
      </c>
      <c r="E108" s="151">
        <v>30</v>
      </c>
      <c r="F108" s="152"/>
      <c r="G108" s="153">
        <f t="shared" si="8"/>
        <v>0</v>
      </c>
    </row>
    <row r="109" spans="2:7" ht="38.25" x14ac:dyDescent="0.2">
      <c r="B109" s="131" t="s">
        <v>300</v>
      </c>
      <c r="C109" s="132" t="s">
        <v>90</v>
      </c>
      <c r="D109" s="150"/>
      <c r="E109" s="151"/>
      <c r="F109" s="152"/>
      <c r="G109" s="153">
        <f>+ROUND((SUM(G89:G108)*0.1),-1)</f>
        <v>0</v>
      </c>
    </row>
    <row r="110" spans="2:7" x14ac:dyDescent="0.2">
      <c r="B110" s="131"/>
      <c r="C110" s="117" t="s">
        <v>198</v>
      </c>
      <c r="D110" s="150"/>
      <c r="E110" s="151"/>
      <c r="F110" s="152"/>
      <c r="G110" s="129">
        <f>SUM(G89:G109)</f>
        <v>0</v>
      </c>
    </row>
    <row r="111" spans="2:7" x14ac:dyDescent="0.2">
      <c r="C111" s="197"/>
      <c r="E111" s="157"/>
      <c r="F111" s="170"/>
      <c r="G111" s="158"/>
    </row>
    <row r="112" spans="2:7" x14ac:dyDescent="0.2">
      <c r="C112" s="197"/>
      <c r="E112" s="157"/>
      <c r="F112" s="170"/>
      <c r="G112" s="158"/>
    </row>
    <row r="113" spans="3:7" x14ac:dyDescent="0.2">
      <c r="C113" s="197"/>
      <c r="E113" s="157"/>
      <c r="F113" s="170"/>
      <c r="G113" s="158"/>
    </row>
    <row r="114" spans="3:7" x14ac:dyDescent="0.2">
      <c r="C114" s="197"/>
      <c r="D114" s="156"/>
      <c r="E114" s="198"/>
      <c r="F114" s="170"/>
      <c r="G114" s="158"/>
    </row>
    <row r="115" spans="3:7" x14ac:dyDescent="0.2">
      <c r="C115" s="197"/>
      <c r="E115" s="157"/>
      <c r="F115" s="170"/>
      <c r="G115" s="158"/>
    </row>
    <row r="116" spans="3:7" x14ac:dyDescent="0.2">
      <c r="C116" s="197"/>
      <c r="E116" s="157"/>
      <c r="F116" s="170"/>
      <c r="G116" s="158"/>
    </row>
    <row r="117" spans="3:7" x14ac:dyDescent="0.2">
      <c r="C117" s="157"/>
      <c r="D117" s="156"/>
      <c r="E117" s="157"/>
      <c r="F117" s="170"/>
      <c r="G117" s="158"/>
    </row>
    <row r="118" spans="3:7" x14ac:dyDescent="0.2">
      <c r="C118" s="158"/>
      <c r="E118" s="157"/>
      <c r="F118" s="170"/>
      <c r="G118" s="158"/>
    </row>
    <row r="119" spans="3:7" x14ac:dyDescent="0.2">
      <c r="D119" s="156"/>
      <c r="E119" s="157"/>
      <c r="F119" s="170"/>
      <c r="G119" s="158"/>
    </row>
    <row r="120" spans="3:7" x14ac:dyDescent="0.2">
      <c r="C120" s="197"/>
      <c r="E120" s="157"/>
      <c r="F120" s="170"/>
      <c r="G120" s="158"/>
    </row>
    <row r="121" spans="3:7" x14ac:dyDescent="0.2">
      <c r="C121" s="158"/>
      <c r="E121" s="157"/>
      <c r="F121" s="170"/>
      <c r="G121" s="158"/>
    </row>
    <row r="122" spans="3:7" x14ac:dyDescent="0.2">
      <c r="C122" s="197"/>
      <c r="E122" s="157"/>
      <c r="F122" s="170"/>
      <c r="G122" s="158"/>
    </row>
    <row r="123" spans="3:7" x14ac:dyDescent="0.2">
      <c r="C123" s="197"/>
      <c r="E123" s="157"/>
      <c r="F123" s="170"/>
      <c r="G123" s="158"/>
    </row>
    <row r="124" spans="3:7" x14ac:dyDescent="0.2">
      <c r="C124" s="158"/>
      <c r="D124" s="156"/>
      <c r="E124" s="157"/>
      <c r="F124" s="170"/>
      <c r="G124" s="158"/>
    </row>
    <row r="125" spans="3:7" x14ac:dyDescent="0.2">
      <c r="C125" s="197"/>
      <c r="E125" s="157"/>
      <c r="F125" s="170"/>
      <c r="G125" s="158"/>
    </row>
    <row r="127" spans="3:7" s="135" customFormat="1" x14ac:dyDescent="0.2"/>
    <row r="128" spans="3:7" x14ac:dyDescent="0.2">
      <c r="C128" s="197"/>
      <c r="E128" s="157"/>
      <c r="F128" s="170"/>
      <c r="G128" s="158"/>
    </row>
    <row r="129" spans="4:7" s="135" customFormat="1" x14ac:dyDescent="0.2"/>
    <row r="130" spans="4:7" s="135" customFormat="1" x14ac:dyDescent="0.2"/>
    <row r="131" spans="4:7" s="135" customFormat="1" x14ac:dyDescent="0.2"/>
    <row r="132" spans="4:7" s="135" customFormat="1" x14ac:dyDescent="0.2"/>
    <row r="133" spans="4:7" x14ac:dyDescent="0.2">
      <c r="D133" s="156"/>
      <c r="E133" s="157"/>
      <c r="F133" s="170"/>
      <c r="G133" s="158"/>
    </row>
  </sheetData>
  <sheetProtection algorithmName="SHA-512" hashValue="y2cSCAUsIInAoby3CIVA6unMh5PdZwN00VZ8FRylwbnA6gPsR3a5XDlZTXKiuKLpvIhae2Z97ZMMDVDU389ASQ==" saltValue="89Y2+78tO9U7iLc0bhtLBg==" spinCount="100000" sheet="1" objects="1" scenarios="1"/>
  <phoneticPr fontId="28" type="noConversion"/>
  <pageMargins left="0.9055118110236221" right="0.47244094488188981" top="0.78740157480314965" bottom="0.78740157480314965" header="0.51181102362204722" footer="0"/>
  <pageSetup paperSize="9" scale="90" firstPageNumber="0" orientation="portrait" r:id="rId1"/>
  <headerFooter>
    <oddFooter>&amp;L&amp;A&amp;R&amp;9Stran &amp;P/&amp;N</oddFooter>
  </headerFooter>
  <rowBreaks count="1" manualBreakCount="1">
    <brk id="11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BD2D-F5AD-4797-9DE0-5B276BADEFFC}">
  <sheetPr>
    <tabColor rgb="FFFDEADA"/>
    <pageSetUpPr fitToPage="1"/>
  </sheetPr>
  <dimension ref="A1:AMJ51"/>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9" hidden="1" customWidth="1"/>
    <col min="2" max="2" width="7.1640625" style="92" customWidth="1"/>
    <col min="3" max="3" width="57.33203125" style="19" customWidth="1"/>
    <col min="4" max="4" width="6.6640625" style="93" customWidth="1"/>
    <col min="5" max="5" width="9.83203125" style="94" bestFit="1" customWidth="1"/>
    <col min="6" max="6" width="11.1640625" style="19" bestFit="1" customWidth="1"/>
    <col min="7" max="7" width="16.5" style="19" customWidth="1"/>
    <col min="8" max="8" width="6.6640625" style="19" hidden="1" customWidth="1"/>
    <col min="9" max="9" width="18.5" style="19" hidden="1" customWidth="1"/>
    <col min="10" max="10" width="0" style="19" hidden="1" customWidth="1"/>
    <col min="11" max="1024" width="9.33203125" style="19"/>
  </cols>
  <sheetData>
    <row r="1" spans="1:1024" ht="15" x14ac:dyDescent="0.2">
      <c r="B1" s="139" t="s">
        <v>210</v>
      </c>
      <c r="C1" s="140" t="s">
        <v>411</v>
      </c>
      <c r="D1" s="111"/>
      <c r="E1" s="111"/>
      <c r="F1" s="111"/>
      <c r="G1" s="111"/>
    </row>
    <row r="2" spans="1:1024" ht="15" x14ac:dyDescent="0.2">
      <c r="B2" s="139"/>
      <c r="C2" s="140"/>
      <c r="D2" s="111"/>
      <c r="E2" s="111"/>
      <c r="F2" s="111"/>
      <c r="G2" s="111"/>
    </row>
    <row r="3" spans="1:1024" x14ac:dyDescent="0.2">
      <c r="B3" s="109" t="s">
        <v>216</v>
      </c>
      <c r="C3" s="110"/>
      <c r="D3" s="111"/>
      <c r="E3" s="111"/>
      <c r="F3" s="111"/>
      <c r="G3" s="111"/>
    </row>
    <row r="4" spans="1:1024" x14ac:dyDescent="0.2">
      <c r="B4" s="109"/>
      <c r="C4" s="110" t="s">
        <v>9</v>
      </c>
      <c r="D4" s="111"/>
      <c r="E4" s="111"/>
      <c r="F4" s="111"/>
      <c r="G4" s="111"/>
    </row>
    <row r="5" spans="1:1024" x14ac:dyDescent="0.2">
      <c r="B5" s="109"/>
      <c r="C5" s="110"/>
      <c r="D5" s="111"/>
      <c r="E5" s="111"/>
      <c r="F5" s="111"/>
      <c r="G5" s="111"/>
    </row>
    <row r="6" spans="1:1024" x14ac:dyDescent="0.2">
      <c r="B6" s="92" t="s">
        <v>45</v>
      </c>
      <c r="C6" s="135" t="s">
        <v>554</v>
      </c>
      <c r="G6" s="114">
        <f>+G18</f>
        <v>0</v>
      </c>
      <c r="I6" s="115" t="e">
        <f>+G6/E$17</f>
        <v>#DIV/0!</v>
      </c>
      <c r="J6" s="116" t="e">
        <f>+G6/G$10</f>
        <v>#DIV/0!</v>
      </c>
    </row>
    <row r="7" spans="1:1024" x14ac:dyDescent="0.2">
      <c r="G7" s="143"/>
      <c r="I7" s="115"/>
      <c r="J7" s="116"/>
    </row>
    <row r="8" spans="1:1024" x14ac:dyDescent="0.2">
      <c r="B8" s="92" t="s">
        <v>47</v>
      </c>
      <c r="C8" s="135" t="s">
        <v>555</v>
      </c>
      <c r="D8" s="144"/>
      <c r="G8" s="114">
        <f>G26</f>
        <v>0</v>
      </c>
      <c r="I8" s="115" t="e">
        <f>+G8/E$17</f>
        <v>#DIV/0!</v>
      </c>
      <c r="J8" s="116" t="e">
        <f>+G8/G$10</f>
        <v>#DIV/0!</v>
      </c>
    </row>
    <row r="9" spans="1:1024" s="19" customFormat="1" ht="13.5" thickBot="1" x14ac:dyDescent="0.25">
      <c r="B9" s="92"/>
      <c r="D9" s="93"/>
      <c r="E9" s="94"/>
      <c r="G9" s="143"/>
      <c r="I9" s="115"/>
      <c r="J9" s="116"/>
    </row>
    <row r="10" spans="1:1024" ht="13.5" thickBot="1" x14ac:dyDescent="0.25">
      <c r="C10" s="146" t="s">
        <v>252</v>
      </c>
      <c r="D10" s="141"/>
      <c r="E10" s="142"/>
      <c r="F10" s="147"/>
      <c r="G10" s="148">
        <f>SUM(G6:G8)</f>
        <v>0</v>
      </c>
      <c r="I10" s="119" t="e">
        <f>+G10/E$17</f>
        <v>#DIV/0!</v>
      </c>
      <c r="J10" s="120" t="e">
        <f>SUM(J6:J8)</f>
        <v>#DIV/0!</v>
      </c>
    </row>
    <row r="11" spans="1:1024" x14ac:dyDescent="0.2">
      <c r="C11" s="121"/>
      <c r="D11" s="122"/>
      <c r="E11" s="123"/>
      <c r="F11" s="21"/>
      <c r="G11" s="124"/>
    </row>
    <row r="12" spans="1:1024" x14ac:dyDescent="0.2">
      <c r="B12" s="125"/>
      <c r="C12" s="125"/>
      <c r="D12" s="125"/>
      <c r="E12" s="125"/>
      <c r="F12" s="125"/>
      <c r="G12" s="125"/>
    </row>
    <row r="13" spans="1:1024" ht="25.5" x14ac:dyDescent="0.2">
      <c r="B13" s="126" t="s">
        <v>15</v>
      </c>
      <c r="C13" s="127" t="s">
        <v>16</v>
      </c>
      <c r="D13" s="126" t="s">
        <v>17</v>
      </c>
      <c r="E13" s="126" t="s">
        <v>18</v>
      </c>
      <c r="F13" s="126" t="s">
        <v>19</v>
      </c>
      <c r="G13" s="126" t="s">
        <v>20</v>
      </c>
    </row>
    <row r="14" spans="1:1024" x14ac:dyDescent="0.2">
      <c r="B14" s="128" t="s">
        <v>45</v>
      </c>
      <c r="C14" s="117" t="s">
        <v>556</v>
      </c>
      <c r="D14" s="105"/>
      <c r="E14" s="113"/>
      <c r="F14" s="130"/>
      <c r="G14" s="112"/>
    </row>
    <row r="15" spans="1:1024" s="179" customFormat="1" ht="76.5" x14ac:dyDescent="0.2">
      <c r="A15" s="135"/>
      <c r="B15" s="131" t="s">
        <v>59</v>
      </c>
      <c r="C15" s="164" t="s">
        <v>557</v>
      </c>
      <c r="D15" s="150" t="s">
        <v>33</v>
      </c>
      <c r="E15" s="151">
        <v>34</v>
      </c>
      <c r="F15" s="152"/>
      <c r="G15" s="153">
        <f t="shared" ref="G15:G16" si="0">+ROUND((E15*F15),2)</f>
        <v>0</v>
      </c>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5"/>
      <c r="BK15" s="135"/>
      <c r="BL15" s="135"/>
      <c r="BM15" s="135"/>
      <c r="BN15" s="135"/>
      <c r="BO15" s="135"/>
      <c r="BP15" s="135"/>
      <c r="BQ15" s="135"/>
      <c r="BR15" s="135"/>
      <c r="BS15" s="135"/>
      <c r="BT15" s="135"/>
      <c r="BU15" s="135"/>
      <c r="BV15" s="135"/>
      <c r="BW15" s="135"/>
      <c r="BX15" s="135"/>
      <c r="BY15" s="135"/>
      <c r="BZ15" s="135"/>
      <c r="CA15" s="135"/>
      <c r="CB15" s="135"/>
      <c r="CC15" s="135"/>
      <c r="CD15" s="135"/>
      <c r="CE15" s="135"/>
      <c r="CF15" s="135"/>
      <c r="CG15" s="135"/>
      <c r="CH15" s="135"/>
      <c r="CI15" s="135"/>
      <c r="CJ15" s="135"/>
      <c r="CK15" s="135"/>
      <c r="CL15" s="135"/>
      <c r="CM15" s="135"/>
      <c r="CN15" s="135"/>
      <c r="CO15" s="135"/>
      <c r="CP15" s="135"/>
      <c r="CQ15" s="135"/>
      <c r="CR15" s="135"/>
      <c r="CS15" s="135"/>
      <c r="CT15" s="135"/>
      <c r="CU15" s="135"/>
      <c r="CV15" s="135"/>
      <c r="CW15" s="135"/>
      <c r="CX15" s="135"/>
      <c r="CY15" s="135"/>
      <c r="CZ15" s="135"/>
      <c r="DA15" s="135"/>
      <c r="DB15" s="135"/>
      <c r="DC15" s="135"/>
      <c r="DD15" s="135"/>
      <c r="DE15" s="135"/>
      <c r="DF15" s="135"/>
      <c r="DG15" s="135"/>
      <c r="DH15" s="135"/>
      <c r="DI15" s="135"/>
      <c r="DJ15" s="135"/>
      <c r="DK15" s="135"/>
      <c r="DL15" s="135"/>
      <c r="DM15" s="135"/>
      <c r="DN15" s="135"/>
      <c r="DO15" s="135"/>
      <c r="DP15" s="135"/>
      <c r="DQ15" s="135"/>
      <c r="DR15" s="135"/>
      <c r="DS15" s="135"/>
      <c r="DT15" s="135"/>
      <c r="DU15" s="135"/>
      <c r="DV15" s="135"/>
      <c r="DW15" s="135"/>
      <c r="DX15" s="135"/>
      <c r="DY15" s="135"/>
      <c r="DZ15" s="135"/>
      <c r="EA15" s="135"/>
      <c r="EB15" s="135"/>
      <c r="EC15" s="135"/>
      <c r="ED15" s="135"/>
      <c r="EE15" s="135"/>
      <c r="EF15" s="135"/>
      <c r="EG15" s="135"/>
      <c r="EH15" s="135"/>
      <c r="EI15" s="135"/>
      <c r="EJ15" s="135"/>
      <c r="EK15" s="135"/>
      <c r="EL15" s="135"/>
      <c r="EM15" s="135"/>
      <c r="EN15" s="135"/>
      <c r="EO15" s="135"/>
      <c r="EP15" s="135"/>
      <c r="EQ15" s="135"/>
      <c r="ER15" s="135"/>
      <c r="ES15" s="135"/>
      <c r="ET15" s="135"/>
      <c r="EU15" s="135"/>
      <c r="EV15" s="135"/>
      <c r="EW15" s="135"/>
      <c r="EX15" s="135"/>
      <c r="EY15" s="135"/>
      <c r="EZ15" s="135"/>
      <c r="FA15" s="135"/>
      <c r="FB15" s="135"/>
      <c r="FC15" s="135"/>
      <c r="FD15" s="135"/>
      <c r="FE15" s="135"/>
      <c r="FF15" s="135"/>
      <c r="FG15" s="135"/>
      <c r="FH15" s="135"/>
      <c r="FI15" s="135"/>
      <c r="FJ15" s="135"/>
      <c r="FK15" s="135"/>
      <c r="FL15" s="135"/>
      <c r="FM15" s="135"/>
      <c r="FN15" s="135"/>
      <c r="FO15" s="135"/>
      <c r="FP15" s="135"/>
      <c r="FQ15" s="135"/>
      <c r="FR15" s="135"/>
      <c r="FS15" s="135"/>
      <c r="FT15" s="135"/>
      <c r="FU15" s="135"/>
      <c r="FV15" s="135"/>
      <c r="FW15" s="135"/>
      <c r="FX15" s="135"/>
      <c r="FY15" s="135"/>
      <c r="FZ15" s="135"/>
      <c r="GA15" s="135"/>
      <c r="GB15" s="135"/>
      <c r="GC15" s="135"/>
      <c r="GD15" s="135"/>
      <c r="GE15" s="135"/>
      <c r="GF15" s="135"/>
      <c r="GG15" s="135"/>
      <c r="GH15" s="135"/>
      <c r="GI15" s="135"/>
      <c r="GJ15" s="135"/>
      <c r="GK15" s="135"/>
      <c r="GL15" s="135"/>
      <c r="GM15" s="135"/>
      <c r="GN15" s="135"/>
      <c r="GO15" s="135"/>
      <c r="GP15" s="135"/>
      <c r="GQ15" s="135"/>
      <c r="GR15" s="135"/>
      <c r="GS15" s="135"/>
      <c r="GT15" s="135"/>
      <c r="GU15" s="135"/>
      <c r="GV15" s="135"/>
      <c r="GW15" s="135"/>
      <c r="GX15" s="135"/>
      <c r="GY15" s="135"/>
      <c r="GZ15" s="135"/>
      <c r="HA15" s="135"/>
      <c r="HB15" s="135"/>
      <c r="HC15" s="135"/>
      <c r="HD15" s="135"/>
      <c r="HE15" s="135"/>
      <c r="HF15" s="135"/>
      <c r="HG15" s="135"/>
      <c r="HH15" s="135"/>
      <c r="HI15" s="135"/>
      <c r="HJ15" s="135"/>
      <c r="HK15" s="135"/>
      <c r="HL15" s="135"/>
      <c r="HM15" s="135"/>
      <c r="HN15" s="135"/>
      <c r="HO15" s="135"/>
      <c r="HP15" s="135"/>
      <c r="HQ15" s="135"/>
      <c r="HR15" s="135"/>
      <c r="HS15" s="135"/>
      <c r="HT15" s="135"/>
      <c r="HU15" s="135"/>
      <c r="HV15" s="135"/>
      <c r="HW15" s="135"/>
      <c r="HX15" s="135"/>
      <c r="HY15" s="135"/>
      <c r="HZ15" s="135"/>
      <c r="IA15" s="135"/>
      <c r="IB15" s="135"/>
      <c r="IC15" s="135"/>
      <c r="ID15" s="135"/>
      <c r="IE15" s="135"/>
      <c r="IF15" s="135"/>
      <c r="IG15" s="135"/>
      <c r="IH15" s="135"/>
      <c r="II15" s="135"/>
      <c r="IJ15" s="135"/>
      <c r="IK15" s="135"/>
      <c r="IL15" s="135"/>
      <c r="IM15" s="135"/>
      <c r="IN15" s="135"/>
      <c r="IO15" s="135"/>
      <c r="IP15" s="135"/>
      <c r="IQ15" s="135"/>
      <c r="IR15" s="135"/>
      <c r="IS15" s="135"/>
      <c r="IT15" s="135"/>
      <c r="IU15" s="135"/>
      <c r="IV15" s="135"/>
      <c r="IW15" s="135"/>
      <c r="IX15" s="135"/>
      <c r="IY15" s="135"/>
      <c r="IZ15" s="135"/>
      <c r="JA15" s="135"/>
      <c r="JB15" s="135"/>
      <c r="JC15" s="135"/>
      <c r="JD15" s="135"/>
      <c r="JE15" s="135"/>
      <c r="JF15" s="135"/>
      <c r="JG15" s="135"/>
      <c r="JH15" s="135"/>
      <c r="JI15" s="135"/>
      <c r="JJ15" s="135"/>
      <c r="JK15" s="135"/>
      <c r="JL15" s="135"/>
      <c r="JM15" s="135"/>
      <c r="JN15" s="135"/>
      <c r="JO15" s="135"/>
      <c r="JP15" s="135"/>
      <c r="JQ15" s="135"/>
      <c r="JR15" s="135"/>
      <c r="JS15" s="135"/>
      <c r="JT15" s="135"/>
      <c r="JU15" s="135"/>
      <c r="JV15" s="135"/>
      <c r="JW15" s="135"/>
      <c r="JX15" s="135"/>
      <c r="JY15" s="135"/>
      <c r="JZ15" s="135"/>
      <c r="KA15" s="135"/>
      <c r="KB15" s="135"/>
      <c r="KC15" s="135"/>
      <c r="KD15" s="135"/>
      <c r="KE15" s="135"/>
      <c r="KF15" s="135"/>
      <c r="KG15" s="135"/>
      <c r="KH15" s="135"/>
      <c r="KI15" s="135"/>
      <c r="KJ15" s="135"/>
      <c r="KK15" s="135"/>
      <c r="KL15" s="135"/>
      <c r="KM15" s="135"/>
      <c r="KN15" s="135"/>
      <c r="KO15" s="135"/>
      <c r="KP15" s="135"/>
      <c r="KQ15" s="135"/>
      <c r="KR15" s="135"/>
      <c r="KS15" s="135"/>
      <c r="KT15" s="135"/>
      <c r="KU15" s="135"/>
      <c r="KV15" s="135"/>
      <c r="KW15" s="135"/>
      <c r="KX15" s="135"/>
      <c r="KY15" s="135"/>
      <c r="KZ15" s="135"/>
      <c r="LA15" s="135"/>
      <c r="LB15" s="135"/>
      <c r="LC15" s="135"/>
      <c r="LD15" s="135"/>
      <c r="LE15" s="135"/>
      <c r="LF15" s="135"/>
      <c r="LG15" s="135"/>
      <c r="LH15" s="135"/>
      <c r="LI15" s="135"/>
      <c r="LJ15" s="135"/>
      <c r="LK15" s="135"/>
      <c r="LL15" s="135"/>
      <c r="LM15" s="135"/>
      <c r="LN15" s="135"/>
      <c r="LO15" s="135"/>
      <c r="LP15" s="135"/>
      <c r="LQ15" s="135"/>
      <c r="LR15" s="135"/>
      <c r="LS15" s="135"/>
      <c r="LT15" s="135"/>
      <c r="LU15" s="135"/>
      <c r="LV15" s="135"/>
      <c r="LW15" s="135"/>
      <c r="LX15" s="135"/>
      <c r="LY15" s="135"/>
      <c r="LZ15" s="135"/>
      <c r="MA15" s="135"/>
      <c r="MB15" s="135"/>
      <c r="MC15" s="135"/>
      <c r="MD15" s="135"/>
      <c r="ME15" s="135"/>
      <c r="MF15" s="135"/>
      <c r="MG15" s="135"/>
      <c r="MH15" s="135"/>
      <c r="MI15" s="135"/>
      <c r="MJ15" s="135"/>
      <c r="MK15" s="135"/>
      <c r="ML15" s="135"/>
      <c r="MM15" s="135"/>
      <c r="MN15" s="135"/>
      <c r="MO15" s="135"/>
      <c r="MP15" s="135"/>
      <c r="MQ15" s="135"/>
      <c r="MR15" s="135"/>
      <c r="MS15" s="135"/>
      <c r="MT15" s="135"/>
      <c r="MU15" s="135"/>
      <c r="MV15" s="135"/>
      <c r="MW15" s="135"/>
      <c r="MX15" s="135"/>
      <c r="MY15" s="135"/>
      <c r="MZ15" s="135"/>
      <c r="NA15" s="135"/>
      <c r="NB15" s="135"/>
      <c r="NC15" s="135"/>
      <c r="ND15" s="135"/>
      <c r="NE15" s="135"/>
      <c r="NF15" s="135"/>
      <c r="NG15" s="135"/>
      <c r="NH15" s="135"/>
      <c r="NI15" s="135"/>
      <c r="NJ15" s="135"/>
      <c r="NK15" s="135"/>
      <c r="NL15" s="135"/>
      <c r="NM15" s="135"/>
      <c r="NN15" s="135"/>
      <c r="NO15" s="135"/>
      <c r="NP15" s="135"/>
      <c r="NQ15" s="135"/>
      <c r="NR15" s="135"/>
      <c r="NS15" s="135"/>
      <c r="NT15" s="135"/>
      <c r="NU15" s="135"/>
      <c r="NV15" s="135"/>
      <c r="NW15" s="135"/>
      <c r="NX15" s="135"/>
      <c r="NY15" s="135"/>
      <c r="NZ15" s="135"/>
      <c r="OA15" s="135"/>
      <c r="OB15" s="135"/>
      <c r="OC15" s="135"/>
      <c r="OD15" s="135"/>
      <c r="OE15" s="135"/>
      <c r="OF15" s="135"/>
      <c r="OG15" s="135"/>
      <c r="OH15" s="135"/>
      <c r="OI15" s="135"/>
      <c r="OJ15" s="135"/>
      <c r="OK15" s="135"/>
      <c r="OL15" s="135"/>
      <c r="OM15" s="135"/>
      <c r="ON15" s="135"/>
      <c r="OO15" s="135"/>
      <c r="OP15" s="135"/>
      <c r="OQ15" s="135"/>
      <c r="OR15" s="135"/>
      <c r="OS15" s="135"/>
      <c r="OT15" s="135"/>
      <c r="OU15" s="135"/>
      <c r="OV15" s="135"/>
      <c r="OW15" s="135"/>
      <c r="OX15" s="135"/>
      <c r="OY15" s="135"/>
      <c r="OZ15" s="135"/>
      <c r="PA15" s="135"/>
      <c r="PB15" s="135"/>
      <c r="PC15" s="135"/>
      <c r="PD15" s="135"/>
      <c r="PE15" s="135"/>
      <c r="PF15" s="135"/>
      <c r="PG15" s="135"/>
      <c r="PH15" s="135"/>
      <c r="PI15" s="135"/>
      <c r="PJ15" s="135"/>
      <c r="PK15" s="135"/>
      <c r="PL15" s="135"/>
      <c r="PM15" s="135"/>
      <c r="PN15" s="135"/>
      <c r="PO15" s="135"/>
      <c r="PP15" s="135"/>
      <c r="PQ15" s="135"/>
      <c r="PR15" s="135"/>
      <c r="PS15" s="135"/>
      <c r="PT15" s="135"/>
      <c r="PU15" s="135"/>
      <c r="PV15" s="135"/>
      <c r="PW15" s="135"/>
      <c r="PX15" s="135"/>
      <c r="PY15" s="135"/>
      <c r="PZ15" s="135"/>
      <c r="QA15" s="135"/>
      <c r="QB15" s="135"/>
      <c r="QC15" s="135"/>
      <c r="QD15" s="135"/>
      <c r="QE15" s="135"/>
      <c r="QF15" s="135"/>
      <c r="QG15" s="135"/>
      <c r="QH15" s="135"/>
      <c r="QI15" s="135"/>
      <c r="QJ15" s="135"/>
      <c r="QK15" s="135"/>
      <c r="QL15" s="135"/>
      <c r="QM15" s="135"/>
      <c r="QN15" s="135"/>
      <c r="QO15" s="135"/>
      <c r="QP15" s="135"/>
      <c r="QQ15" s="135"/>
      <c r="QR15" s="135"/>
      <c r="QS15" s="135"/>
      <c r="QT15" s="135"/>
      <c r="QU15" s="135"/>
      <c r="QV15" s="135"/>
      <c r="QW15" s="135"/>
      <c r="QX15" s="135"/>
      <c r="QY15" s="135"/>
      <c r="QZ15" s="135"/>
      <c r="RA15" s="135"/>
      <c r="RB15" s="135"/>
      <c r="RC15" s="135"/>
      <c r="RD15" s="135"/>
      <c r="RE15" s="135"/>
      <c r="RF15" s="135"/>
      <c r="RG15" s="135"/>
      <c r="RH15" s="135"/>
      <c r="RI15" s="135"/>
      <c r="RJ15" s="135"/>
      <c r="RK15" s="135"/>
      <c r="RL15" s="135"/>
      <c r="RM15" s="135"/>
      <c r="RN15" s="135"/>
      <c r="RO15" s="135"/>
      <c r="RP15" s="135"/>
      <c r="RQ15" s="135"/>
      <c r="RR15" s="135"/>
      <c r="RS15" s="135"/>
      <c r="RT15" s="135"/>
      <c r="RU15" s="135"/>
      <c r="RV15" s="135"/>
      <c r="RW15" s="135"/>
      <c r="RX15" s="135"/>
      <c r="RY15" s="135"/>
      <c r="RZ15" s="135"/>
      <c r="SA15" s="135"/>
      <c r="SB15" s="135"/>
      <c r="SC15" s="135"/>
      <c r="SD15" s="135"/>
      <c r="SE15" s="135"/>
      <c r="SF15" s="135"/>
      <c r="SG15" s="135"/>
      <c r="SH15" s="135"/>
      <c r="SI15" s="135"/>
      <c r="SJ15" s="135"/>
      <c r="SK15" s="135"/>
      <c r="SL15" s="135"/>
      <c r="SM15" s="135"/>
      <c r="SN15" s="135"/>
      <c r="SO15" s="135"/>
      <c r="SP15" s="135"/>
      <c r="SQ15" s="135"/>
      <c r="SR15" s="135"/>
      <c r="SS15" s="135"/>
      <c r="ST15" s="135"/>
      <c r="SU15" s="135"/>
      <c r="SV15" s="135"/>
      <c r="SW15" s="135"/>
      <c r="SX15" s="135"/>
      <c r="SY15" s="135"/>
      <c r="SZ15" s="135"/>
      <c r="TA15" s="135"/>
      <c r="TB15" s="135"/>
      <c r="TC15" s="135"/>
      <c r="TD15" s="135"/>
      <c r="TE15" s="135"/>
      <c r="TF15" s="135"/>
      <c r="TG15" s="135"/>
      <c r="TH15" s="135"/>
      <c r="TI15" s="135"/>
      <c r="TJ15" s="135"/>
      <c r="TK15" s="135"/>
      <c r="TL15" s="135"/>
      <c r="TM15" s="135"/>
      <c r="TN15" s="135"/>
      <c r="TO15" s="135"/>
      <c r="TP15" s="135"/>
      <c r="TQ15" s="135"/>
      <c r="TR15" s="135"/>
      <c r="TS15" s="135"/>
      <c r="TT15" s="135"/>
      <c r="TU15" s="135"/>
      <c r="TV15" s="135"/>
      <c r="TW15" s="135"/>
      <c r="TX15" s="135"/>
      <c r="TY15" s="135"/>
      <c r="TZ15" s="135"/>
      <c r="UA15" s="135"/>
      <c r="UB15" s="135"/>
      <c r="UC15" s="135"/>
      <c r="UD15" s="135"/>
      <c r="UE15" s="135"/>
      <c r="UF15" s="135"/>
      <c r="UG15" s="135"/>
      <c r="UH15" s="135"/>
      <c r="UI15" s="135"/>
      <c r="UJ15" s="135"/>
      <c r="UK15" s="135"/>
      <c r="UL15" s="135"/>
      <c r="UM15" s="135"/>
      <c r="UN15" s="135"/>
      <c r="UO15" s="135"/>
      <c r="UP15" s="135"/>
      <c r="UQ15" s="135"/>
      <c r="UR15" s="135"/>
      <c r="US15" s="135"/>
      <c r="UT15" s="135"/>
      <c r="UU15" s="135"/>
      <c r="UV15" s="135"/>
      <c r="UW15" s="135"/>
      <c r="UX15" s="135"/>
      <c r="UY15" s="135"/>
      <c r="UZ15" s="135"/>
      <c r="VA15" s="135"/>
      <c r="VB15" s="135"/>
      <c r="VC15" s="135"/>
      <c r="VD15" s="135"/>
      <c r="VE15" s="135"/>
      <c r="VF15" s="135"/>
      <c r="VG15" s="135"/>
      <c r="VH15" s="135"/>
      <c r="VI15" s="135"/>
      <c r="VJ15" s="135"/>
      <c r="VK15" s="135"/>
      <c r="VL15" s="135"/>
      <c r="VM15" s="135"/>
      <c r="VN15" s="135"/>
      <c r="VO15" s="135"/>
      <c r="VP15" s="135"/>
      <c r="VQ15" s="135"/>
      <c r="VR15" s="135"/>
      <c r="VS15" s="135"/>
      <c r="VT15" s="135"/>
      <c r="VU15" s="135"/>
      <c r="VV15" s="135"/>
      <c r="VW15" s="135"/>
      <c r="VX15" s="135"/>
      <c r="VY15" s="135"/>
      <c r="VZ15" s="135"/>
      <c r="WA15" s="135"/>
      <c r="WB15" s="135"/>
      <c r="WC15" s="135"/>
      <c r="WD15" s="135"/>
      <c r="WE15" s="135"/>
      <c r="WF15" s="135"/>
      <c r="WG15" s="135"/>
      <c r="WH15" s="135"/>
      <c r="WI15" s="135"/>
      <c r="WJ15" s="135"/>
      <c r="WK15" s="135"/>
      <c r="WL15" s="135"/>
      <c r="WM15" s="135"/>
      <c r="WN15" s="135"/>
      <c r="WO15" s="135"/>
      <c r="WP15" s="135"/>
      <c r="WQ15" s="135"/>
      <c r="WR15" s="135"/>
      <c r="WS15" s="135"/>
      <c r="WT15" s="135"/>
      <c r="WU15" s="135"/>
      <c r="WV15" s="135"/>
      <c r="WW15" s="135"/>
      <c r="WX15" s="135"/>
      <c r="WY15" s="135"/>
      <c r="WZ15" s="135"/>
      <c r="XA15" s="135"/>
      <c r="XB15" s="135"/>
      <c r="XC15" s="135"/>
      <c r="XD15" s="135"/>
      <c r="XE15" s="135"/>
      <c r="XF15" s="135"/>
      <c r="XG15" s="135"/>
      <c r="XH15" s="135"/>
      <c r="XI15" s="135"/>
      <c r="XJ15" s="135"/>
      <c r="XK15" s="135"/>
      <c r="XL15" s="135"/>
      <c r="XM15" s="135"/>
      <c r="XN15" s="135"/>
      <c r="XO15" s="135"/>
      <c r="XP15" s="135"/>
      <c r="XQ15" s="135"/>
      <c r="XR15" s="135"/>
      <c r="XS15" s="135"/>
      <c r="XT15" s="135"/>
      <c r="XU15" s="135"/>
      <c r="XV15" s="135"/>
      <c r="XW15" s="135"/>
      <c r="XX15" s="135"/>
      <c r="XY15" s="135"/>
      <c r="XZ15" s="135"/>
      <c r="YA15" s="135"/>
      <c r="YB15" s="135"/>
      <c r="YC15" s="135"/>
      <c r="YD15" s="135"/>
      <c r="YE15" s="135"/>
      <c r="YF15" s="135"/>
      <c r="YG15" s="135"/>
      <c r="YH15" s="135"/>
      <c r="YI15" s="135"/>
      <c r="YJ15" s="135"/>
      <c r="YK15" s="135"/>
      <c r="YL15" s="135"/>
      <c r="YM15" s="135"/>
      <c r="YN15" s="135"/>
      <c r="YO15" s="135"/>
      <c r="YP15" s="135"/>
      <c r="YQ15" s="135"/>
      <c r="YR15" s="135"/>
      <c r="YS15" s="135"/>
      <c r="YT15" s="135"/>
      <c r="YU15" s="135"/>
      <c r="YV15" s="135"/>
      <c r="YW15" s="135"/>
      <c r="YX15" s="135"/>
      <c r="YY15" s="135"/>
      <c r="YZ15" s="135"/>
      <c r="ZA15" s="135"/>
      <c r="ZB15" s="135"/>
      <c r="ZC15" s="135"/>
      <c r="ZD15" s="135"/>
      <c r="ZE15" s="135"/>
      <c r="ZF15" s="135"/>
      <c r="ZG15" s="135"/>
      <c r="ZH15" s="135"/>
      <c r="ZI15" s="135"/>
      <c r="ZJ15" s="135"/>
      <c r="ZK15" s="135"/>
      <c r="ZL15" s="135"/>
      <c r="ZM15" s="135"/>
      <c r="ZN15" s="135"/>
      <c r="ZO15" s="135"/>
      <c r="ZP15" s="135"/>
      <c r="ZQ15" s="135"/>
      <c r="ZR15" s="135"/>
      <c r="ZS15" s="135"/>
      <c r="ZT15" s="135"/>
      <c r="ZU15" s="135"/>
      <c r="ZV15" s="135"/>
      <c r="ZW15" s="135"/>
      <c r="ZX15" s="135"/>
      <c r="ZY15" s="135"/>
      <c r="ZZ15" s="135"/>
      <c r="AAA15" s="135"/>
      <c r="AAB15" s="135"/>
      <c r="AAC15" s="135"/>
      <c r="AAD15" s="135"/>
      <c r="AAE15" s="135"/>
      <c r="AAF15" s="135"/>
      <c r="AAG15" s="135"/>
      <c r="AAH15" s="135"/>
      <c r="AAI15" s="135"/>
      <c r="AAJ15" s="135"/>
      <c r="AAK15" s="135"/>
      <c r="AAL15" s="135"/>
      <c r="AAM15" s="135"/>
      <c r="AAN15" s="135"/>
      <c r="AAO15" s="135"/>
      <c r="AAP15" s="135"/>
      <c r="AAQ15" s="135"/>
      <c r="AAR15" s="135"/>
      <c r="AAS15" s="135"/>
      <c r="AAT15" s="135"/>
      <c r="AAU15" s="135"/>
      <c r="AAV15" s="135"/>
      <c r="AAW15" s="135"/>
      <c r="AAX15" s="135"/>
      <c r="AAY15" s="135"/>
      <c r="AAZ15" s="135"/>
      <c r="ABA15" s="135"/>
      <c r="ABB15" s="135"/>
      <c r="ABC15" s="135"/>
      <c r="ABD15" s="135"/>
      <c r="ABE15" s="135"/>
      <c r="ABF15" s="135"/>
      <c r="ABG15" s="135"/>
      <c r="ABH15" s="135"/>
      <c r="ABI15" s="135"/>
      <c r="ABJ15" s="135"/>
      <c r="ABK15" s="135"/>
      <c r="ABL15" s="135"/>
      <c r="ABM15" s="135"/>
      <c r="ABN15" s="135"/>
      <c r="ABO15" s="135"/>
      <c r="ABP15" s="135"/>
      <c r="ABQ15" s="135"/>
      <c r="ABR15" s="135"/>
      <c r="ABS15" s="135"/>
      <c r="ABT15" s="135"/>
      <c r="ABU15" s="135"/>
      <c r="ABV15" s="135"/>
      <c r="ABW15" s="135"/>
      <c r="ABX15" s="135"/>
      <c r="ABY15" s="135"/>
      <c r="ABZ15" s="135"/>
      <c r="ACA15" s="135"/>
      <c r="ACB15" s="135"/>
      <c r="ACC15" s="135"/>
      <c r="ACD15" s="135"/>
      <c r="ACE15" s="135"/>
      <c r="ACF15" s="135"/>
      <c r="ACG15" s="135"/>
      <c r="ACH15" s="135"/>
      <c r="ACI15" s="135"/>
      <c r="ACJ15" s="135"/>
      <c r="ACK15" s="135"/>
      <c r="ACL15" s="135"/>
      <c r="ACM15" s="135"/>
      <c r="ACN15" s="135"/>
      <c r="ACO15" s="135"/>
      <c r="ACP15" s="135"/>
      <c r="ACQ15" s="135"/>
      <c r="ACR15" s="135"/>
      <c r="ACS15" s="135"/>
      <c r="ACT15" s="135"/>
      <c r="ACU15" s="135"/>
      <c r="ACV15" s="135"/>
      <c r="ACW15" s="135"/>
      <c r="ACX15" s="135"/>
      <c r="ACY15" s="135"/>
      <c r="ACZ15" s="135"/>
      <c r="ADA15" s="135"/>
      <c r="ADB15" s="135"/>
      <c r="ADC15" s="135"/>
      <c r="ADD15" s="135"/>
      <c r="ADE15" s="135"/>
      <c r="ADF15" s="135"/>
      <c r="ADG15" s="135"/>
      <c r="ADH15" s="135"/>
      <c r="ADI15" s="135"/>
      <c r="ADJ15" s="135"/>
      <c r="ADK15" s="135"/>
      <c r="ADL15" s="135"/>
      <c r="ADM15" s="135"/>
      <c r="ADN15" s="135"/>
      <c r="ADO15" s="135"/>
      <c r="ADP15" s="135"/>
      <c r="ADQ15" s="135"/>
      <c r="ADR15" s="135"/>
      <c r="ADS15" s="135"/>
      <c r="ADT15" s="135"/>
      <c r="ADU15" s="135"/>
      <c r="ADV15" s="135"/>
      <c r="ADW15" s="135"/>
      <c r="ADX15" s="135"/>
      <c r="ADY15" s="135"/>
      <c r="ADZ15" s="135"/>
      <c r="AEA15" s="135"/>
      <c r="AEB15" s="135"/>
      <c r="AEC15" s="135"/>
      <c r="AED15" s="135"/>
      <c r="AEE15" s="135"/>
      <c r="AEF15" s="135"/>
      <c r="AEG15" s="135"/>
      <c r="AEH15" s="135"/>
      <c r="AEI15" s="135"/>
      <c r="AEJ15" s="135"/>
      <c r="AEK15" s="135"/>
      <c r="AEL15" s="135"/>
      <c r="AEM15" s="135"/>
      <c r="AEN15" s="135"/>
      <c r="AEO15" s="135"/>
      <c r="AEP15" s="135"/>
      <c r="AEQ15" s="135"/>
      <c r="AER15" s="135"/>
      <c r="AES15" s="135"/>
      <c r="AET15" s="135"/>
      <c r="AEU15" s="135"/>
      <c r="AEV15" s="135"/>
      <c r="AEW15" s="135"/>
      <c r="AEX15" s="135"/>
      <c r="AEY15" s="135"/>
      <c r="AEZ15" s="135"/>
      <c r="AFA15" s="135"/>
      <c r="AFB15" s="135"/>
      <c r="AFC15" s="135"/>
      <c r="AFD15" s="135"/>
      <c r="AFE15" s="135"/>
      <c r="AFF15" s="135"/>
      <c r="AFG15" s="135"/>
      <c r="AFH15" s="135"/>
      <c r="AFI15" s="135"/>
      <c r="AFJ15" s="135"/>
      <c r="AFK15" s="135"/>
      <c r="AFL15" s="135"/>
      <c r="AFM15" s="135"/>
      <c r="AFN15" s="135"/>
      <c r="AFO15" s="135"/>
      <c r="AFP15" s="135"/>
      <c r="AFQ15" s="135"/>
      <c r="AFR15" s="135"/>
      <c r="AFS15" s="135"/>
      <c r="AFT15" s="135"/>
      <c r="AFU15" s="135"/>
      <c r="AFV15" s="135"/>
      <c r="AFW15" s="135"/>
      <c r="AFX15" s="135"/>
      <c r="AFY15" s="135"/>
      <c r="AFZ15" s="135"/>
      <c r="AGA15" s="135"/>
      <c r="AGB15" s="135"/>
      <c r="AGC15" s="135"/>
      <c r="AGD15" s="135"/>
      <c r="AGE15" s="135"/>
      <c r="AGF15" s="135"/>
      <c r="AGG15" s="135"/>
      <c r="AGH15" s="135"/>
      <c r="AGI15" s="135"/>
      <c r="AGJ15" s="135"/>
      <c r="AGK15" s="135"/>
      <c r="AGL15" s="135"/>
      <c r="AGM15" s="135"/>
      <c r="AGN15" s="135"/>
      <c r="AGO15" s="135"/>
      <c r="AGP15" s="135"/>
      <c r="AGQ15" s="135"/>
      <c r="AGR15" s="135"/>
      <c r="AGS15" s="135"/>
      <c r="AGT15" s="135"/>
      <c r="AGU15" s="135"/>
      <c r="AGV15" s="135"/>
      <c r="AGW15" s="135"/>
      <c r="AGX15" s="135"/>
      <c r="AGY15" s="135"/>
      <c r="AGZ15" s="135"/>
      <c r="AHA15" s="135"/>
      <c r="AHB15" s="135"/>
      <c r="AHC15" s="135"/>
      <c r="AHD15" s="135"/>
      <c r="AHE15" s="135"/>
      <c r="AHF15" s="135"/>
      <c r="AHG15" s="135"/>
      <c r="AHH15" s="135"/>
      <c r="AHI15" s="135"/>
      <c r="AHJ15" s="135"/>
      <c r="AHK15" s="135"/>
      <c r="AHL15" s="135"/>
      <c r="AHM15" s="135"/>
      <c r="AHN15" s="135"/>
      <c r="AHO15" s="135"/>
      <c r="AHP15" s="135"/>
      <c r="AHQ15" s="135"/>
      <c r="AHR15" s="135"/>
      <c r="AHS15" s="135"/>
      <c r="AHT15" s="135"/>
      <c r="AHU15" s="135"/>
      <c r="AHV15" s="135"/>
      <c r="AHW15" s="135"/>
      <c r="AHX15" s="135"/>
      <c r="AHY15" s="135"/>
      <c r="AHZ15" s="135"/>
      <c r="AIA15" s="135"/>
      <c r="AIB15" s="135"/>
      <c r="AIC15" s="135"/>
      <c r="AID15" s="135"/>
      <c r="AIE15" s="135"/>
      <c r="AIF15" s="135"/>
      <c r="AIG15" s="135"/>
      <c r="AIH15" s="135"/>
      <c r="AII15" s="135"/>
      <c r="AIJ15" s="135"/>
      <c r="AIK15" s="135"/>
      <c r="AIL15" s="135"/>
      <c r="AIM15" s="135"/>
      <c r="AIN15" s="135"/>
      <c r="AIO15" s="135"/>
      <c r="AIP15" s="135"/>
      <c r="AIQ15" s="135"/>
      <c r="AIR15" s="135"/>
      <c r="AIS15" s="135"/>
      <c r="AIT15" s="135"/>
      <c r="AIU15" s="135"/>
      <c r="AIV15" s="135"/>
      <c r="AIW15" s="135"/>
      <c r="AIX15" s="135"/>
      <c r="AIY15" s="135"/>
      <c r="AIZ15" s="135"/>
      <c r="AJA15" s="135"/>
      <c r="AJB15" s="135"/>
      <c r="AJC15" s="135"/>
      <c r="AJD15" s="135"/>
      <c r="AJE15" s="135"/>
      <c r="AJF15" s="135"/>
      <c r="AJG15" s="135"/>
      <c r="AJH15" s="135"/>
      <c r="AJI15" s="135"/>
      <c r="AJJ15" s="135"/>
      <c r="AJK15" s="135"/>
      <c r="AJL15" s="135"/>
      <c r="AJM15" s="135"/>
      <c r="AJN15" s="135"/>
      <c r="AJO15" s="135"/>
      <c r="AJP15" s="135"/>
      <c r="AJQ15" s="135"/>
      <c r="AJR15" s="135"/>
      <c r="AJS15" s="135"/>
      <c r="AJT15" s="135"/>
      <c r="AJU15" s="135"/>
      <c r="AJV15" s="135"/>
      <c r="AJW15" s="135"/>
      <c r="AJX15" s="135"/>
      <c r="AJY15" s="135"/>
      <c r="AJZ15" s="135"/>
      <c r="AKA15" s="135"/>
      <c r="AKB15" s="135"/>
      <c r="AKC15" s="135"/>
      <c r="AKD15" s="135"/>
      <c r="AKE15" s="135"/>
      <c r="AKF15" s="135"/>
      <c r="AKG15" s="135"/>
      <c r="AKH15" s="135"/>
      <c r="AKI15" s="135"/>
      <c r="AKJ15" s="135"/>
      <c r="AKK15" s="135"/>
      <c r="AKL15" s="135"/>
      <c r="AKM15" s="135"/>
      <c r="AKN15" s="135"/>
      <c r="AKO15" s="135"/>
      <c r="AKP15" s="135"/>
      <c r="AKQ15" s="135"/>
      <c r="AKR15" s="135"/>
      <c r="AKS15" s="135"/>
      <c r="AKT15" s="135"/>
      <c r="AKU15" s="135"/>
      <c r="AKV15" s="135"/>
      <c r="AKW15" s="135"/>
      <c r="AKX15" s="135"/>
      <c r="AKY15" s="135"/>
      <c r="AKZ15" s="135"/>
      <c r="ALA15" s="135"/>
      <c r="ALB15" s="135"/>
      <c r="ALC15" s="135"/>
      <c r="ALD15" s="135"/>
      <c r="ALE15" s="135"/>
      <c r="ALF15" s="135"/>
      <c r="ALG15" s="135"/>
      <c r="ALH15" s="135"/>
      <c r="ALI15" s="135"/>
      <c r="ALJ15" s="135"/>
      <c r="ALK15" s="135"/>
      <c r="ALL15" s="135"/>
      <c r="ALM15" s="135"/>
      <c r="ALN15" s="135"/>
      <c r="ALO15" s="135"/>
      <c r="ALP15" s="135"/>
      <c r="ALQ15" s="135"/>
      <c r="ALR15" s="135"/>
      <c r="ALS15" s="135"/>
      <c r="ALT15" s="135"/>
      <c r="ALU15" s="135"/>
      <c r="ALV15" s="135"/>
      <c r="ALW15" s="135"/>
      <c r="ALX15" s="135"/>
      <c r="ALY15" s="135"/>
      <c r="ALZ15" s="135"/>
      <c r="AMA15" s="135"/>
      <c r="AMB15" s="135"/>
      <c r="AMC15" s="135"/>
      <c r="AMD15" s="135"/>
      <c r="AME15" s="135"/>
      <c r="AMF15" s="135"/>
      <c r="AMG15" s="135"/>
      <c r="AMH15" s="135"/>
      <c r="AMI15" s="135"/>
      <c r="AMJ15" s="135"/>
    </row>
    <row r="16" spans="1:1024" s="179" customFormat="1" ht="81.75" customHeight="1" x14ac:dyDescent="0.2">
      <c r="A16" s="135"/>
      <c r="B16" s="131" t="s">
        <v>61</v>
      </c>
      <c r="C16" s="164" t="s">
        <v>558</v>
      </c>
      <c r="D16" s="150" t="s">
        <v>33</v>
      </c>
      <c r="E16" s="151">
        <v>20</v>
      </c>
      <c r="F16" s="152"/>
      <c r="G16" s="153">
        <f t="shared" si="0"/>
        <v>0</v>
      </c>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5"/>
      <c r="BK16" s="135"/>
      <c r="BL16" s="135"/>
      <c r="BM16" s="135"/>
      <c r="BN16" s="135"/>
      <c r="BO16" s="135"/>
      <c r="BP16" s="135"/>
      <c r="BQ16" s="135"/>
      <c r="BR16" s="135"/>
      <c r="BS16" s="135"/>
      <c r="BT16" s="135"/>
      <c r="BU16" s="135"/>
      <c r="BV16" s="135"/>
      <c r="BW16" s="135"/>
      <c r="BX16" s="135"/>
      <c r="BY16" s="135"/>
      <c r="BZ16" s="135"/>
      <c r="CA16" s="135"/>
      <c r="CB16" s="135"/>
      <c r="CC16" s="135"/>
      <c r="CD16" s="135"/>
      <c r="CE16" s="135"/>
      <c r="CF16" s="135"/>
      <c r="CG16" s="135"/>
      <c r="CH16" s="135"/>
      <c r="CI16" s="135"/>
      <c r="CJ16" s="135"/>
      <c r="CK16" s="135"/>
      <c r="CL16" s="135"/>
      <c r="CM16" s="135"/>
      <c r="CN16" s="135"/>
      <c r="CO16" s="135"/>
      <c r="CP16" s="135"/>
      <c r="CQ16" s="135"/>
      <c r="CR16" s="135"/>
      <c r="CS16" s="135"/>
      <c r="CT16" s="135"/>
      <c r="CU16" s="135"/>
      <c r="CV16" s="135"/>
      <c r="CW16" s="135"/>
      <c r="CX16" s="135"/>
      <c r="CY16" s="135"/>
      <c r="CZ16" s="135"/>
      <c r="DA16" s="135"/>
      <c r="DB16" s="135"/>
      <c r="DC16" s="135"/>
      <c r="DD16" s="135"/>
      <c r="DE16" s="135"/>
      <c r="DF16" s="135"/>
      <c r="DG16" s="135"/>
      <c r="DH16" s="135"/>
      <c r="DI16" s="135"/>
      <c r="DJ16" s="135"/>
      <c r="DK16" s="135"/>
      <c r="DL16" s="135"/>
      <c r="DM16" s="135"/>
      <c r="DN16" s="135"/>
      <c r="DO16" s="135"/>
      <c r="DP16" s="135"/>
      <c r="DQ16" s="135"/>
      <c r="DR16" s="135"/>
      <c r="DS16" s="135"/>
      <c r="DT16" s="135"/>
      <c r="DU16" s="135"/>
      <c r="DV16" s="135"/>
      <c r="DW16" s="135"/>
      <c r="DX16" s="135"/>
      <c r="DY16" s="135"/>
      <c r="DZ16" s="135"/>
      <c r="EA16" s="135"/>
      <c r="EB16" s="135"/>
      <c r="EC16" s="135"/>
      <c r="ED16" s="135"/>
      <c r="EE16" s="135"/>
      <c r="EF16" s="135"/>
      <c r="EG16" s="135"/>
      <c r="EH16" s="135"/>
      <c r="EI16" s="135"/>
      <c r="EJ16" s="135"/>
      <c r="EK16" s="135"/>
      <c r="EL16" s="135"/>
      <c r="EM16" s="135"/>
      <c r="EN16" s="135"/>
      <c r="EO16" s="135"/>
      <c r="EP16" s="135"/>
      <c r="EQ16" s="135"/>
      <c r="ER16" s="135"/>
      <c r="ES16" s="135"/>
      <c r="ET16" s="135"/>
      <c r="EU16" s="135"/>
      <c r="EV16" s="135"/>
      <c r="EW16" s="135"/>
      <c r="EX16" s="135"/>
      <c r="EY16" s="135"/>
      <c r="EZ16" s="135"/>
      <c r="FA16" s="135"/>
      <c r="FB16" s="135"/>
      <c r="FC16" s="135"/>
      <c r="FD16" s="135"/>
      <c r="FE16" s="135"/>
      <c r="FF16" s="135"/>
      <c r="FG16" s="135"/>
      <c r="FH16" s="135"/>
      <c r="FI16" s="135"/>
      <c r="FJ16" s="135"/>
      <c r="FK16" s="135"/>
      <c r="FL16" s="135"/>
      <c r="FM16" s="135"/>
      <c r="FN16" s="135"/>
      <c r="FO16" s="135"/>
      <c r="FP16" s="135"/>
      <c r="FQ16" s="135"/>
      <c r="FR16" s="135"/>
      <c r="FS16" s="135"/>
      <c r="FT16" s="135"/>
      <c r="FU16" s="135"/>
      <c r="FV16" s="135"/>
      <c r="FW16" s="135"/>
      <c r="FX16" s="135"/>
      <c r="FY16" s="135"/>
      <c r="FZ16" s="135"/>
      <c r="GA16" s="135"/>
      <c r="GB16" s="135"/>
      <c r="GC16" s="135"/>
      <c r="GD16" s="135"/>
      <c r="GE16" s="135"/>
      <c r="GF16" s="135"/>
      <c r="GG16" s="135"/>
      <c r="GH16" s="135"/>
      <c r="GI16" s="135"/>
      <c r="GJ16" s="135"/>
      <c r="GK16" s="135"/>
      <c r="GL16" s="135"/>
      <c r="GM16" s="135"/>
      <c r="GN16" s="135"/>
      <c r="GO16" s="135"/>
      <c r="GP16" s="135"/>
      <c r="GQ16" s="135"/>
      <c r="GR16" s="135"/>
      <c r="GS16" s="135"/>
      <c r="GT16" s="135"/>
      <c r="GU16" s="135"/>
      <c r="GV16" s="135"/>
      <c r="GW16" s="135"/>
      <c r="GX16" s="135"/>
      <c r="GY16" s="135"/>
      <c r="GZ16" s="135"/>
      <c r="HA16" s="135"/>
      <c r="HB16" s="135"/>
      <c r="HC16" s="135"/>
      <c r="HD16" s="135"/>
      <c r="HE16" s="135"/>
      <c r="HF16" s="135"/>
      <c r="HG16" s="135"/>
      <c r="HH16" s="135"/>
      <c r="HI16" s="135"/>
      <c r="HJ16" s="135"/>
      <c r="HK16" s="135"/>
      <c r="HL16" s="135"/>
      <c r="HM16" s="135"/>
      <c r="HN16" s="135"/>
      <c r="HO16" s="135"/>
      <c r="HP16" s="135"/>
      <c r="HQ16" s="135"/>
      <c r="HR16" s="135"/>
      <c r="HS16" s="135"/>
      <c r="HT16" s="135"/>
      <c r="HU16" s="135"/>
      <c r="HV16" s="135"/>
      <c r="HW16" s="135"/>
      <c r="HX16" s="135"/>
      <c r="HY16" s="135"/>
      <c r="HZ16" s="135"/>
      <c r="IA16" s="135"/>
      <c r="IB16" s="135"/>
      <c r="IC16" s="135"/>
      <c r="ID16" s="135"/>
      <c r="IE16" s="135"/>
      <c r="IF16" s="135"/>
      <c r="IG16" s="135"/>
      <c r="IH16" s="135"/>
      <c r="II16" s="135"/>
      <c r="IJ16" s="135"/>
      <c r="IK16" s="135"/>
      <c r="IL16" s="135"/>
      <c r="IM16" s="135"/>
      <c r="IN16" s="135"/>
      <c r="IO16" s="135"/>
      <c r="IP16" s="135"/>
      <c r="IQ16" s="135"/>
      <c r="IR16" s="135"/>
      <c r="IS16" s="135"/>
      <c r="IT16" s="135"/>
      <c r="IU16" s="135"/>
      <c r="IV16" s="135"/>
      <c r="IW16" s="135"/>
      <c r="IX16" s="135"/>
      <c r="IY16" s="135"/>
      <c r="IZ16" s="135"/>
      <c r="JA16" s="135"/>
      <c r="JB16" s="135"/>
      <c r="JC16" s="135"/>
      <c r="JD16" s="135"/>
      <c r="JE16" s="135"/>
      <c r="JF16" s="135"/>
      <c r="JG16" s="135"/>
      <c r="JH16" s="135"/>
      <c r="JI16" s="135"/>
      <c r="JJ16" s="135"/>
      <c r="JK16" s="135"/>
      <c r="JL16" s="135"/>
      <c r="JM16" s="135"/>
      <c r="JN16" s="135"/>
      <c r="JO16" s="135"/>
      <c r="JP16" s="135"/>
      <c r="JQ16" s="135"/>
      <c r="JR16" s="135"/>
      <c r="JS16" s="135"/>
      <c r="JT16" s="135"/>
      <c r="JU16" s="135"/>
      <c r="JV16" s="135"/>
      <c r="JW16" s="135"/>
      <c r="JX16" s="135"/>
      <c r="JY16" s="135"/>
      <c r="JZ16" s="135"/>
      <c r="KA16" s="135"/>
      <c r="KB16" s="135"/>
      <c r="KC16" s="135"/>
      <c r="KD16" s="135"/>
      <c r="KE16" s="135"/>
      <c r="KF16" s="135"/>
      <c r="KG16" s="135"/>
      <c r="KH16" s="135"/>
      <c r="KI16" s="135"/>
      <c r="KJ16" s="135"/>
      <c r="KK16" s="135"/>
      <c r="KL16" s="135"/>
      <c r="KM16" s="135"/>
      <c r="KN16" s="135"/>
      <c r="KO16" s="135"/>
      <c r="KP16" s="135"/>
      <c r="KQ16" s="135"/>
      <c r="KR16" s="135"/>
      <c r="KS16" s="135"/>
      <c r="KT16" s="135"/>
      <c r="KU16" s="135"/>
      <c r="KV16" s="135"/>
      <c r="KW16" s="135"/>
      <c r="KX16" s="135"/>
      <c r="KY16" s="135"/>
      <c r="KZ16" s="135"/>
      <c r="LA16" s="135"/>
      <c r="LB16" s="135"/>
      <c r="LC16" s="135"/>
      <c r="LD16" s="135"/>
      <c r="LE16" s="135"/>
      <c r="LF16" s="135"/>
      <c r="LG16" s="135"/>
      <c r="LH16" s="135"/>
      <c r="LI16" s="135"/>
      <c r="LJ16" s="135"/>
      <c r="LK16" s="135"/>
      <c r="LL16" s="135"/>
      <c r="LM16" s="135"/>
      <c r="LN16" s="135"/>
      <c r="LO16" s="135"/>
      <c r="LP16" s="135"/>
      <c r="LQ16" s="135"/>
      <c r="LR16" s="135"/>
      <c r="LS16" s="135"/>
      <c r="LT16" s="135"/>
      <c r="LU16" s="135"/>
      <c r="LV16" s="135"/>
      <c r="LW16" s="135"/>
      <c r="LX16" s="135"/>
      <c r="LY16" s="135"/>
      <c r="LZ16" s="135"/>
      <c r="MA16" s="135"/>
      <c r="MB16" s="135"/>
      <c r="MC16" s="135"/>
      <c r="MD16" s="135"/>
      <c r="ME16" s="135"/>
      <c r="MF16" s="135"/>
      <c r="MG16" s="135"/>
      <c r="MH16" s="135"/>
      <c r="MI16" s="135"/>
      <c r="MJ16" s="135"/>
      <c r="MK16" s="135"/>
      <c r="ML16" s="135"/>
      <c r="MM16" s="135"/>
      <c r="MN16" s="135"/>
      <c r="MO16" s="135"/>
      <c r="MP16" s="135"/>
      <c r="MQ16" s="135"/>
      <c r="MR16" s="135"/>
      <c r="MS16" s="135"/>
      <c r="MT16" s="135"/>
      <c r="MU16" s="135"/>
      <c r="MV16" s="135"/>
      <c r="MW16" s="135"/>
      <c r="MX16" s="135"/>
      <c r="MY16" s="135"/>
      <c r="MZ16" s="135"/>
      <c r="NA16" s="135"/>
      <c r="NB16" s="135"/>
      <c r="NC16" s="135"/>
      <c r="ND16" s="135"/>
      <c r="NE16" s="135"/>
      <c r="NF16" s="135"/>
      <c r="NG16" s="135"/>
      <c r="NH16" s="135"/>
      <c r="NI16" s="135"/>
      <c r="NJ16" s="135"/>
      <c r="NK16" s="135"/>
      <c r="NL16" s="135"/>
      <c r="NM16" s="135"/>
      <c r="NN16" s="135"/>
      <c r="NO16" s="135"/>
      <c r="NP16" s="135"/>
      <c r="NQ16" s="135"/>
      <c r="NR16" s="135"/>
      <c r="NS16" s="135"/>
      <c r="NT16" s="135"/>
      <c r="NU16" s="135"/>
      <c r="NV16" s="135"/>
      <c r="NW16" s="135"/>
      <c r="NX16" s="135"/>
      <c r="NY16" s="135"/>
      <c r="NZ16" s="135"/>
      <c r="OA16" s="135"/>
      <c r="OB16" s="135"/>
      <c r="OC16" s="135"/>
      <c r="OD16" s="135"/>
      <c r="OE16" s="135"/>
      <c r="OF16" s="135"/>
      <c r="OG16" s="135"/>
      <c r="OH16" s="135"/>
      <c r="OI16" s="135"/>
      <c r="OJ16" s="135"/>
      <c r="OK16" s="135"/>
      <c r="OL16" s="135"/>
      <c r="OM16" s="135"/>
      <c r="ON16" s="135"/>
      <c r="OO16" s="135"/>
      <c r="OP16" s="135"/>
      <c r="OQ16" s="135"/>
      <c r="OR16" s="135"/>
      <c r="OS16" s="135"/>
      <c r="OT16" s="135"/>
      <c r="OU16" s="135"/>
      <c r="OV16" s="135"/>
      <c r="OW16" s="135"/>
      <c r="OX16" s="135"/>
      <c r="OY16" s="135"/>
      <c r="OZ16" s="135"/>
      <c r="PA16" s="135"/>
      <c r="PB16" s="135"/>
      <c r="PC16" s="135"/>
      <c r="PD16" s="135"/>
      <c r="PE16" s="135"/>
      <c r="PF16" s="135"/>
      <c r="PG16" s="135"/>
      <c r="PH16" s="135"/>
      <c r="PI16" s="135"/>
      <c r="PJ16" s="135"/>
      <c r="PK16" s="135"/>
      <c r="PL16" s="135"/>
      <c r="PM16" s="135"/>
      <c r="PN16" s="135"/>
      <c r="PO16" s="135"/>
      <c r="PP16" s="135"/>
      <c r="PQ16" s="135"/>
      <c r="PR16" s="135"/>
      <c r="PS16" s="135"/>
      <c r="PT16" s="135"/>
      <c r="PU16" s="135"/>
      <c r="PV16" s="135"/>
      <c r="PW16" s="135"/>
      <c r="PX16" s="135"/>
      <c r="PY16" s="135"/>
      <c r="PZ16" s="135"/>
      <c r="QA16" s="135"/>
      <c r="QB16" s="135"/>
      <c r="QC16" s="135"/>
      <c r="QD16" s="135"/>
      <c r="QE16" s="135"/>
      <c r="QF16" s="135"/>
      <c r="QG16" s="135"/>
      <c r="QH16" s="135"/>
      <c r="QI16" s="135"/>
      <c r="QJ16" s="135"/>
      <c r="QK16" s="135"/>
      <c r="QL16" s="135"/>
      <c r="QM16" s="135"/>
      <c r="QN16" s="135"/>
      <c r="QO16" s="135"/>
      <c r="QP16" s="135"/>
      <c r="QQ16" s="135"/>
      <c r="QR16" s="135"/>
      <c r="QS16" s="135"/>
      <c r="QT16" s="135"/>
      <c r="QU16" s="135"/>
      <c r="QV16" s="135"/>
      <c r="QW16" s="135"/>
      <c r="QX16" s="135"/>
      <c r="QY16" s="135"/>
      <c r="QZ16" s="135"/>
      <c r="RA16" s="135"/>
      <c r="RB16" s="135"/>
      <c r="RC16" s="135"/>
      <c r="RD16" s="135"/>
      <c r="RE16" s="135"/>
      <c r="RF16" s="135"/>
      <c r="RG16" s="135"/>
      <c r="RH16" s="135"/>
      <c r="RI16" s="135"/>
      <c r="RJ16" s="135"/>
      <c r="RK16" s="135"/>
      <c r="RL16" s="135"/>
      <c r="RM16" s="135"/>
      <c r="RN16" s="135"/>
      <c r="RO16" s="135"/>
      <c r="RP16" s="135"/>
      <c r="RQ16" s="135"/>
      <c r="RR16" s="135"/>
      <c r="RS16" s="135"/>
      <c r="RT16" s="135"/>
      <c r="RU16" s="135"/>
      <c r="RV16" s="135"/>
      <c r="RW16" s="135"/>
      <c r="RX16" s="135"/>
      <c r="RY16" s="135"/>
      <c r="RZ16" s="135"/>
      <c r="SA16" s="135"/>
      <c r="SB16" s="135"/>
      <c r="SC16" s="135"/>
      <c r="SD16" s="135"/>
      <c r="SE16" s="135"/>
      <c r="SF16" s="135"/>
      <c r="SG16" s="135"/>
      <c r="SH16" s="135"/>
      <c r="SI16" s="135"/>
      <c r="SJ16" s="135"/>
      <c r="SK16" s="135"/>
      <c r="SL16" s="135"/>
      <c r="SM16" s="135"/>
      <c r="SN16" s="135"/>
      <c r="SO16" s="135"/>
      <c r="SP16" s="135"/>
      <c r="SQ16" s="135"/>
      <c r="SR16" s="135"/>
      <c r="SS16" s="135"/>
      <c r="ST16" s="135"/>
      <c r="SU16" s="135"/>
      <c r="SV16" s="135"/>
      <c r="SW16" s="135"/>
      <c r="SX16" s="135"/>
      <c r="SY16" s="135"/>
      <c r="SZ16" s="135"/>
      <c r="TA16" s="135"/>
      <c r="TB16" s="135"/>
      <c r="TC16" s="135"/>
      <c r="TD16" s="135"/>
      <c r="TE16" s="135"/>
      <c r="TF16" s="135"/>
      <c r="TG16" s="135"/>
      <c r="TH16" s="135"/>
      <c r="TI16" s="135"/>
      <c r="TJ16" s="135"/>
      <c r="TK16" s="135"/>
      <c r="TL16" s="135"/>
      <c r="TM16" s="135"/>
      <c r="TN16" s="135"/>
      <c r="TO16" s="135"/>
      <c r="TP16" s="135"/>
      <c r="TQ16" s="135"/>
      <c r="TR16" s="135"/>
      <c r="TS16" s="135"/>
      <c r="TT16" s="135"/>
      <c r="TU16" s="135"/>
      <c r="TV16" s="135"/>
      <c r="TW16" s="135"/>
      <c r="TX16" s="135"/>
      <c r="TY16" s="135"/>
      <c r="TZ16" s="135"/>
      <c r="UA16" s="135"/>
      <c r="UB16" s="135"/>
      <c r="UC16" s="135"/>
      <c r="UD16" s="135"/>
      <c r="UE16" s="135"/>
      <c r="UF16" s="135"/>
      <c r="UG16" s="135"/>
      <c r="UH16" s="135"/>
      <c r="UI16" s="135"/>
      <c r="UJ16" s="135"/>
      <c r="UK16" s="135"/>
      <c r="UL16" s="135"/>
      <c r="UM16" s="135"/>
      <c r="UN16" s="135"/>
      <c r="UO16" s="135"/>
      <c r="UP16" s="135"/>
      <c r="UQ16" s="135"/>
      <c r="UR16" s="135"/>
      <c r="US16" s="135"/>
      <c r="UT16" s="135"/>
      <c r="UU16" s="135"/>
      <c r="UV16" s="135"/>
      <c r="UW16" s="135"/>
      <c r="UX16" s="135"/>
      <c r="UY16" s="135"/>
      <c r="UZ16" s="135"/>
      <c r="VA16" s="135"/>
      <c r="VB16" s="135"/>
      <c r="VC16" s="135"/>
      <c r="VD16" s="135"/>
      <c r="VE16" s="135"/>
      <c r="VF16" s="135"/>
      <c r="VG16" s="135"/>
      <c r="VH16" s="135"/>
      <c r="VI16" s="135"/>
      <c r="VJ16" s="135"/>
      <c r="VK16" s="135"/>
      <c r="VL16" s="135"/>
      <c r="VM16" s="135"/>
      <c r="VN16" s="135"/>
      <c r="VO16" s="135"/>
      <c r="VP16" s="135"/>
      <c r="VQ16" s="135"/>
      <c r="VR16" s="135"/>
      <c r="VS16" s="135"/>
      <c r="VT16" s="135"/>
      <c r="VU16" s="135"/>
      <c r="VV16" s="135"/>
      <c r="VW16" s="135"/>
      <c r="VX16" s="135"/>
      <c r="VY16" s="135"/>
      <c r="VZ16" s="135"/>
      <c r="WA16" s="135"/>
      <c r="WB16" s="135"/>
      <c r="WC16" s="135"/>
      <c r="WD16" s="135"/>
      <c r="WE16" s="135"/>
      <c r="WF16" s="135"/>
      <c r="WG16" s="135"/>
      <c r="WH16" s="135"/>
      <c r="WI16" s="135"/>
      <c r="WJ16" s="135"/>
      <c r="WK16" s="135"/>
      <c r="WL16" s="135"/>
      <c r="WM16" s="135"/>
      <c r="WN16" s="135"/>
      <c r="WO16" s="135"/>
      <c r="WP16" s="135"/>
      <c r="WQ16" s="135"/>
      <c r="WR16" s="135"/>
      <c r="WS16" s="135"/>
      <c r="WT16" s="135"/>
      <c r="WU16" s="135"/>
      <c r="WV16" s="135"/>
      <c r="WW16" s="135"/>
      <c r="WX16" s="135"/>
      <c r="WY16" s="135"/>
      <c r="WZ16" s="135"/>
      <c r="XA16" s="135"/>
      <c r="XB16" s="135"/>
      <c r="XC16" s="135"/>
      <c r="XD16" s="135"/>
      <c r="XE16" s="135"/>
      <c r="XF16" s="135"/>
      <c r="XG16" s="135"/>
      <c r="XH16" s="135"/>
      <c r="XI16" s="135"/>
      <c r="XJ16" s="135"/>
      <c r="XK16" s="135"/>
      <c r="XL16" s="135"/>
      <c r="XM16" s="135"/>
      <c r="XN16" s="135"/>
      <c r="XO16" s="135"/>
      <c r="XP16" s="135"/>
      <c r="XQ16" s="135"/>
      <c r="XR16" s="135"/>
      <c r="XS16" s="135"/>
      <c r="XT16" s="135"/>
      <c r="XU16" s="135"/>
      <c r="XV16" s="135"/>
      <c r="XW16" s="135"/>
      <c r="XX16" s="135"/>
      <c r="XY16" s="135"/>
      <c r="XZ16" s="135"/>
      <c r="YA16" s="135"/>
      <c r="YB16" s="135"/>
      <c r="YC16" s="135"/>
      <c r="YD16" s="135"/>
      <c r="YE16" s="135"/>
      <c r="YF16" s="135"/>
      <c r="YG16" s="135"/>
      <c r="YH16" s="135"/>
      <c r="YI16" s="135"/>
      <c r="YJ16" s="135"/>
      <c r="YK16" s="135"/>
      <c r="YL16" s="135"/>
      <c r="YM16" s="135"/>
      <c r="YN16" s="135"/>
      <c r="YO16" s="135"/>
      <c r="YP16" s="135"/>
      <c r="YQ16" s="135"/>
      <c r="YR16" s="135"/>
      <c r="YS16" s="135"/>
      <c r="YT16" s="135"/>
      <c r="YU16" s="135"/>
      <c r="YV16" s="135"/>
      <c r="YW16" s="135"/>
      <c r="YX16" s="135"/>
      <c r="YY16" s="135"/>
      <c r="YZ16" s="135"/>
      <c r="ZA16" s="135"/>
      <c r="ZB16" s="135"/>
      <c r="ZC16" s="135"/>
      <c r="ZD16" s="135"/>
      <c r="ZE16" s="135"/>
      <c r="ZF16" s="135"/>
      <c r="ZG16" s="135"/>
      <c r="ZH16" s="135"/>
      <c r="ZI16" s="135"/>
      <c r="ZJ16" s="135"/>
      <c r="ZK16" s="135"/>
      <c r="ZL16" s="135"/>
      <c r="ZM16" s="135"/>
      <c r="ZN16" s="135"/>
      <c r="ZO16" s="135"/>
      <c r="ZP16" s="135"/>
      <c r="ZQ16" s="135"/>
      <c r="ZR16" s="135"/>
      <c r="ZS16" s="135"/>
      <c r="ZT16" s="135"/>
      <c r="ZU16" s="135"/>
      <c r="ZV16" s="135"/>
      <c r="ZW16" s="135"/>
      <c r="ZX16" s="135"/>
      <c r="ZY16" s="135"/>
      <c r="ZZ16" s="135"/>
      <c r="AAA16" s="135"/>
      <c r="AAB16" s="135"/>
      <c r="AAC16" s="135"/>
      <c r="AAD16" s="135"/>
      <c r="AAE16" s="135"/>
      <c r="AAF16" s="135"/>
      <c r="AAG16" s="135"/>
      <c r="AAH16" s="135"/>
      <c r="AAI16" s="135"/>
      <c r="AAJ16" s="135"/>
      <c r="AAK16" s="135"/>
      <c r="AAL16" s="135"/>
      <c r="AAM16" s="135"/>
      <c r="AAN16" s="135"/>
      <c r="AAO16" s="135"/>
      <c r="AAP16" s="135"/>
      <c r="AAQ16" s="135"/>
      <c r="AAR16" s="135"/>
      <c r="AAS16" s="135"/>
      <c r="AAT16" s="135"/>
      <c r="AAU16" s="135"/>
      <c r="AAV16" s="135"/>
      <c r="AAW16" s="135"/>
      <c r="AAX16" s="135"/>
      <c r="AAY16" s="135"/>
      <c r="AAZ16" s="135"/>
      <c r="ABA16" s="135"/>
      <c r="ABB16" s="135"/>
      <c r="ABC16" s="135"/>
      <c r="ABD16" s="135"/>
      <c r="ABE16" s="135"/>
      <c r="ABF16" s="135"/>
      <c r="ABG16" s="135"/>
      <c r="ABH16" s="135"/>
      <c r="ABI16" s="135"/>
      <c r="ABJ16" s="135"/>
      <c r="ABK16" s="135"/>
      <c r="ABL16" s="135"/>
      <c r="ABM16" s="135"/>
      <c r="ABN16" s="135"/>
      <c r="ABO16" s="135"/>
      <c r="ABP16" s="135"/>
      <c r="ABQ16" s="135"/>
      <c r="ABR16" s="135"/>
      <c r="ABS16" s="135"/>
      <c r="ABT16" s="135"/>
      <c r="ABU16" s="135"/>
      <c r="ABV16" s="135"/>
      <c r="ABW16" s="135"/>
      <c r="ABX16" s="135"/>
      <c r="ABY16" s="135"/>
      <c r="ABZ16" s="135"/>
      <c r="ACA16" s="135"/>
      <c r="ACB16" s="135"/>
      <c r="ACC16" s="135"/>
      <c r="ACD16" s="135"/>
      <c r="ACE16" s="135"/>
      <c r="ACF16" s="135"/>
      <c r="ACG16" s="135"/>
      <c r="ACH16" s="135"/>
      <c r="ACI16" s="135"/>
      <c r="ACJ16" s="135"/>
      <c r="ACK16" s="135"/>
      <c r="ACL16" s="135"/>
      <c r="ACM16" s="135"/>
      <c r="ACN16" s="135"/>
      <c r="ACO16" s="135"/>
      <c r="ACP16" s="135"/>
      <c r="ACQ16" s="135"/>
      <c r="ACR16" s="135"/>
      <c r="ACS16" s="135"/>
      <c r="ACT16" s="135"/>
      <c r="ACU16" s="135"/>
      <c r="ACV16" s="135"/>
      <c r="ACW16" s="135"/>
      <c r="ACX16" s="135"/>
      <c r="ACY16" s="135"/>
      <c r="ACZ16" s="135"/>
      <c r="ADA16" s="135"/>
      <c r="ADB16" s="135"/>
      <c r="ADC16" s="135"/>
      <c r="ADD16" s="135"/>
      <c r="ADE16" s="135"/>
      <c r="ADF16" s="135"/>
      <c r="ADG16" s="135"/>
      <c r="ADH16" s="135"/>
      <c r="ADI16" s="135"/>
      <c r="ADJ16" s="135"/>
      <c r="ADK16" s="135"/>
      <c r="ADL16" s="135"/>
      <c r="ADM16" s="135"/>
      <c r="ADN16" s="135"/>
      <c r="ADO16" s="135"/>
      <c r="ADP16" s="135"/>
      <c r="ADQ16" s="135"/>
      <c r="ADR16" s="135"/>
      <c r="ADS16" s="135"/>
      <c r="ADT16" s="135"/>
      <c r="ADU16" s="135"/>
      <c r="ADV16" s="135"/>
      <c r="ADW16" s="135"/>
      <c r="ADX16" s="135"/>
      <c r="ADY16" s="135"/>
      <c r="ADZ16" s="135"/>
      <c r="AEA16" s="135"/>
      <c r="AEB16" s="135"/>
      <c r="AEC16" s="135"/>
      <c r="AED16" s="135"/>
      <c r="AEE16" s="135"/>
      <c r="AEF16" s="135"/>
      <c r="AEG16" s="135"/>
      <c r="AEH16" s="135"/>
      <c r="AEI16" s="135"/>
      <c r="AEJ16" s="135"/>
      <c r="AEK16" s="135"/>
      <c r="AEL16" s="135"/>
      <c r="AEM16" s="135"/>
      <c r="AEN16" s="135"/>
      <c r="AEO16" s="135"/>
      <c r="AEP16" s="135"/>
      <c r="AEQ16" s="135"/>
      <c r="AER16" s="135"/>
      <c r="AES16" s="135"/>
      <c r="AET16" s="135"/>
      <c r="AEU16" s="135"/>
      <c r="AEV16" s="135"/>
      <c r="AEW16" s="135"/>
      <c r="AEX16" s="135"/>
      <c r="AEY16" s="135"/>
      <c r="AEZ16" s="135"/>
      <c r="AFA16" s="135"/>
      <c r="AFB16" s="135"/>
      <c r="AFC16" s="135"/>
      <c r="AFD16" s="135"/>
      <c r="AFE16" s="135"/>
      <c r="AFF16" s="135"/>
      <c r="AFG16" s="135"/>
      <c r="AFH16" s="135"/>
      <c r="AFI16" s="135"/>
      <c r="AFJ16" s="135"/>
      <c r="AFK16" s="135"/>
      <c r="AFL16" s="135"/>
      <c r="AFM16" s="135"/>
      <c r="AFN16" s="135"/>
      <c r="AFO16" s="135"/>
      <c r="AFP16" s="135"/>
      <c r="AFQ16" s="135"/>
      <c r="AFR16" s="135"/>
      <c r="AFS16" s="135"/>
      <c r="AFT16" s="135"/>
      <c r="AFU16" s="135"/>
      <c r="AFV16" s="135"/>
      <c r="AFW16" s="135"/>
      <c r="AFX16" s="135"/>
      <c r="AFY16" s="135"/>
      <c r="AFZ16" s="135"/>
      <c r="AGA16" s="135"/>
      <c r="AGB16" s="135"/>
      <c r="AGC16" s="135"/>
      <c r="AGD16" s="135"/>
      <c r="AGE16" s="135"/>
      <c r="AGF16" s="135"/>
      <c r="AGG16" s="135"/>
      <c r="AGH16" s="135"/>
      <c r="AGI16" s="135"/>
      <c r="AGJ16" s="135"/>
      <c r="AGK16" s="135"/>
      <c r="AGL16" s="135"/>
      <c r="AGM16" s="135"/>
      <c r="AGN16" s="135"/>
      <c r="AGO16" s="135"/>
      <c r="AGP16" s="135"/>
      <c r="AGQ16" s="135"/>
      <c r="AGR16" s="135"/>
      <c r="AGS16" s="135"/>
      <c r="AGT16" s="135"/>
      <c r="AGU16" s="135"/>
      <c r="AGV16" s="135"/>
      <c r="AGW16" s="135"/>
      <c r="AGX16" s="135"/>
      <c r="AGY16" s="135"/>
      <c r="AGZ16" s="135"/>
      <c r="AHA16" s="135"/>
      <c r="AHB16" s="135"/>
      <c r="AHC16" s="135"/>
      <c r="AHD16" s="135"/>
      <c r="AHE16" s="135"/>
      <c r="AHF16" s="135"/>
      <c r="AHG16" s="135"/>
      <c r="AHH16" s="135"/>
      <c r="AHI16" s="135"/>
      <c r="AHJ16" s="135"/>
      <c r="AHK16" s="135"/>
      <c r="AHL16" s="135"/>
      <c r="AHM16" s="135"/>
      <c r="AHN16" s="135"/>
      <c r="AHO16" s="135"/>
      <c r="AHP16" s="135"/>
      <c r="AHQ16" s="135"/>
      <c r="AHR16" s="135"/>
      <c r="AHS16" s="135"/>
      <c r="AHT16" s="135"/>
      <c r="AHU16" s="135"/>
      <c r="AHV16" s="135"/>
      <c r="AHW16" s="135"/>
      <c r="AHX16" s="135"/>
      <c r="AHY16" s="135"/>
      <c r="AHZ16" s="135"/>
      <c r="AIA16" s="135"/>
      <c r="AIB16" s="135"/>
      <c r="AIC16" s="135"/>
      <c r="AID16" s="135"/>
      <c r="AIE16" s="135"/>
      <c r="AIF16" s="135"/>
      <c r="AIG16" s="135"/>
      <c r="AIH16" s="135"/>
      <c r="AII16" s="135"/>
      <c r="AIJ16" s="135"/>
      <c r="AIK16" s="135"/>
      <c r="AIL16" s="135"/>
      <c r="AIM16" s="135"/>
      <c r="AIN16" s="135"/>
      <c r="AIO16" s="135"/>
      <c r="AIP16" s="135"/>
      <c r="AIQ16" s="135"/>
      <c r="AIR16" s="135"/>
      <c r="AIS16" s="135"/>
      <c r="AIT16" s="135"/>
      <c r="AIU16" s="135"/>
      <c r="AIV16" s="135"/>
      <c r="AIW16" s="135"/>
      <c r="AIX16" s="135"/>
      <c r="AIY16" s="135"/>
      <c r="AIZ16" s="135"/>
      <c r="AJA16" s="135"/>
      <c r="AJB16" s="135"/>
      <c r="AJC16" s="135"/>
      <c r="AJD16" s="135"/>
      <c r="AJE16" s="135"/>
      <c r="AJF16" s="135"/>
      <c r="AJG16" s="135"/>
      <c r="AJH16" s="135"/>
      <c r="AJI16" s="135"/>
      <c r="AJJ16" s="135"/>
      <c r="AJK16" s="135"/>
      <c r="AJL16" s="135"/>
      <c r="AJM16" s="135"/>
      <c r="AJN16" s="135"/>
      <c r="AJO16" s="135"/>
      <c r="AJP16" s="135"/>
      <c r="AJQ16" s="135"/>
      <c r="AJR16" s="135"/>
      <c r="AJS16" s="135"/>
      <c r="AJT16" s="135"/>
      <c r="AJU16" s="135"/>
      <c r="AJV16" s="135"/>
      <c r="AJW16" s="135"/>
      <c r="AJX16" s="135"/>
      <c r="AJY16" s="135"/>
      <c r="AJZ16" s="135"/>
      <c r="AKA16" s="135"/>
      <c r="AKB16" s="135"/>
      <c r="AKC16" s="135"/>
      <c r="AKD16" s="135"/>
      <c r="AKE16" s="135"/>
      <c r="AKF16" s="135"/>
      <c r="AKG16" s="135"/>
      <c r="AKH16" s="135"/>
      <c r="AKI16" s="135"/>
      <c r="AKJ16" s="135"/>
      <c r="AKK16" s="135"/>
      <c r="AKL16" s="135"/>
      <c r="AKM16" s="135"/>
      <c r="AKN16" s="135"/>
      <c r="AKO16" s="135"/>
      <c r="AKP16" s="135"/>
      <c r="AKQ16" s="135"/>
      <c r="AKR16" s="135"/>
      <c r="AKS16" s="135"/>
      <c r="AKT16" s="135"/>
      <c r="AKU16" s="135"/>
      <c r="AKV16" s="135"/>
      <c r="AKW16" s="135"/>
      <c r="AKX16" s="135"/>
      <c r="AKY16" s="135"/>
      <c r="AKZ16" s="135"/>
      <c r="ALA16" s="135"/>
      <c r="ALB16" s="135"/>
      <c r="ALC16" s="135"/>
      <c r="ALD16" s="135"/>
      <c r="ALE16" s="135"/>
      <c r="ALF16" s="135"/>
      <c r="ALG16" s="135"/>
      <c r="ALH16" s="135"/>
      <c r="ALI16" s="135"/>
      <c r="ALJ16" s="135"/>
      <c r="ALK16" s="135"/>
      <c r="ALL16" s="135"/>
      <c r="ALM16" s="135"/>
      <c r="ALN16" s="135"/>
      <c r="ALO16" s="135"/>
      <c r="ALP16" s="135"/>
      <c r="ALQ16" s="135"/>
      <c r="ALR16" s="135"/>
      <c r="ALS16" s="135"/>
      <c r="ALT16" s="135"/>
      <c r="ALU16" s="135"/>
      <c r="ALV16" s="135"/>
      <c r="ALW16" s="135"/>
      <c r="ALX16" s="135"/>
      <c r="ALY16" s="135"/>
      <c r="ALZ16" s="135"/>
      <c r="AMA16" s="135"/>
      <c r="AMB16" s="135"/>
      <c r="AMC16" s="135"/>
      <c r="AMD16" s="135"/>
      <c r="AME16" s="135"/>
      <c r="AMF16" s="135"/>
      <c r="AMG16" s="135"/>
      <c r="AMH16" s="135"/>
      <c r="AMI16" s="135"/>
      <c r="AMJ16" s="135"/>
    </row>
    <row r="17" spans="1:1024" s="179" customFormat="1" x14ac:dyDescent="0.2">
      <c r="A17" s="135"/>
      <c r="B17" s="131"/>
      <c r="C17" s="177"/>
      <c r="D17" s="163"/>
      <c r="E17" s="151"/>
      <c r="F17" s="152"/>
      <c r="G17" s="153"/>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c r="BI17" s="135"/>
      <c r="BJ17" s="135"/>
      <c r="BK17" s="135"/>
      <c r="BL17" s="135"/>
      <c r="BM17" s="135"/>
      <c r="BN17" s="135"/>
      <c r="BO17" s="135"/>
      <c r="BP17" s="135"/>
      <c r="BQ17" s="135"/>
      <c r="BR17" s="135"/>
      <c r="BS17" s="135"/>
      <c r="BT17" s="135"/>
      <c r="BU17" s="135"/>
      <c r="BV17" s="135"/>
      <c r="BW17" s="135"/>
      <c r="BX17" s="135"/>
      <c r="BY17" s="135"/>
      <c r="BZ17" s="135"/>
      <c r="CA17" s="135"/>
      <c r="CB17" s="135"/>
      <c r="CC17" s="135"/>
      <c r="CD17" s="135"/>
      <c r="CE17" s="135"/>
      <c r="CF17" s="135"/>
      <c r="CG17" s="135"/>
      <c r="CH17" s="135"/>
      <c r="CI17" s="135"/>
      <c r="CJ17" s="135"/>
      <c r="CK17" s="135"/>
      <c r="CL17" s="135"/>
      <c r="CM17" s="135"/>
      <c r="CN17" s="135"/>
      <c r="CO17" s="135"/>
      <c r="CP17" s="135"/>
      <c r="CQ17" s="135"/>
      <c r="CR17" s="135"/>
      <c r="CS17" s="135"/>
      <c r="CT17" s="135"/>
      <c r="CU17" s="135"/>
      <c r="CV17" s="135"/>
      <c r="CW17" s="135"/>
      <c r="CX17" s="135"/>
      <c r="CY17" s="135"/>
      <c r="CZ17" s="135"/>
      <c r="DA17" s="135"/>
      <c r="DB17" s="135"/>
      <c r="DC17" s="135"/>
      <c r="DD17" s="135"/>
      <c r="DE17" s="135"/>
      <c r="DF17" s="135"/>
      <c r="DG17" s="135"/>
      <c r="DH17" s="135"/>
      <c r="DI17" s="135"/>
      <c r="DJ17" s="135"/>
      <c r="DK17" s="135"/>
      <c r="DL17" s="135"/>
      <c r="DM17" s="135"/>
      <c r="DN17" s="135"/>
      <c r="DO17" s="135"/>
      <c r="DP17" s="135"/>
      <c r="DQ17" s="135"/>
      <c r="DR17" s="135"/>
      <c r="DS17" s="135"/>
      <c r="DT17" s="135"/>
      <c r="DU17" s="135"/>
      <c r="DV17" s="135"/>
      <c r="DW17" s="135"/>
      <c r="DX17" s="135"/>
      <c r="DY17" s="135"/>
      <c r="DZ17" s="135"/>
      <c r="EA17" s="135"/>
      <c r="EB17" s="135"/>
      <c r="EC17" s="135"/>
      <c r="ED17" s="135"/>
      <c r="EE17" s="135"/>
      <c r="EF17" s="135"/>
      <c r="EG17" s="135"/>
      <c r="EH17" s="135"/>
      <c r="EI17" s="135"/>
      <c r="EJ17" s="135"/>
      <c r="EK17" s="135"/>
      <c r="EL17" s="135"/>
      <c r="EM17" s="135"/>
      <c r="EN17" s="135"/>
      <c r="EO17" s="135"/>
      <c r="EP17" s="135"/>
      <c r="EQ17" s="135"/>
      <c r="ER17" s="135"/>
      <c r="ES17" s="135"/>
      <c r="ET17" s="135"/>
      <c r="EU17" s="135"/>
      <c r="EV17" s="135"/>
      <c r="EW17" s="135"/>
      <c r="EX17" s="135"/>
      <c r="EY17" s="135"/>
      <c r="EZ17" s="135"/>
      <c r="FA17" s="135"/>
      <c r="FB17" s="135"/>
      <c r="FC17" s="135"/>
      <c r="FD17" s="135"/>
      <c r="FE17" s="135"/>
      <c r="FF17" s="135"/>
      <c r="FG17" s="135"/>
      <c r="FH17" s="135"/>
      <c r="FI17" s="135"/>
      <c r="FJ17" s="135"/>
      <c r="FK17" s="135"/>
      <c r="FL17" s="135"/>
      <c r="FM17" s="135"/>
      <c r="FN17" s="135"/>
      <c r="FO17" s="135"/>
      <c r="FP17" s="135"/>
      <c r="FQ17" s="135"/>
      <c r="FR17" s="135"/>
      <c r="FS17" s="135"/>
      <c r="FT17" s="135"/>
      <c r="FU17" s="135"/>
      <c r="FV17" s="135"/>
      <c r="FW17" s="135"/>
      <c r="FX17" s="135"/>
      <c r="FY17" s="135"/>
      <c r="FZ17" s="135"/>
      <c r="GA17" s="135"/>
      <c r="GB17" s="135"/>
      <c r="GC17" s="135"/>
      <c r="GD17" s="135"/>
      <c r="GE17" s="135"/>
      <c r="GF17" s="135"/>
      <c r="GG17" s="135"/>
      <c r="GH17" s="135"/>
      <c r="GI17" s="135"/>
      <c r="GJ17" s="135"/>
      <c r="GK17" s="135"/>
      <c r="GL17" s="135"/>
      <c r="GM17" s="135"/>
      <c r="GN17" s="135"/>
      <c r="GO17" s="135"/>
      <c r="GP17" s="135"/>
      <c r="GQ17" s="135"/>
      <c r="GR17" s="135"/>
      <c r="GS17" s="135"/>
      <c r="GT17" s="135"/>
      <c r="GU17" s="135"/>
      <c r="GV17" s="135"/>
      <c r="GW17" s="135"/>
      <c r="GX17" s="135"/>
      <c r="GY17" s="135"/>
      <c r="GZ17" s="135"/>
      <c r="HA17" s="135"/>
      <c r="HB17" s="135"/>
      <c r="HC17" s="135"/>
      <c r="HD17" s="135"/>
      <c r="HE17" s="135"/>
      <c r="HF17" s="135"/>
      <c r="HG17" s="135"/>
      <c r="HH17" s="135"/>
      <c r="HI17" s="135"/>
      <c r="HJ17" s="135"/>
      <c r="HK17" s="135"/>
      <c r="HL17" s="135"/>
      <c r="HM17" s="135"/>
      <c r="HN17" s="135"/>
      <c r="HO17" s="135"/>
      <c r="HP17" s="135"/>
      <c r="HQ17" s="135"/>
      <c r="HR17" s="135"/>
      <c r="HS17" s="135"/>
      <c r="HT17" s="135"/>
      <c r="HU17" s="135"/>
      <c r="HV17" s="135"/>
      <c r="HW17" s="135"/>
      <c r="HX17" s="135"/>
      <c r="HY17" s="135"/>
      <c r="HZ17" s="135"/>
      <c r="IA17" s="135"/>
      <c r="IB17" s="135"/>
      <c r="IC17" s="135"/>
      <c r="ID17" s="135"/>
      <c r="IE17" s="135"/>
      <c r="IF17" s="135"/>
      <c r="IG17" s="135"/>
      <c r="IH17" s="135"/>
      <c r="II17" s="135"/>
      <c r="IJ17" s="135"/>
      <c r="IK17" s="135"/>
      <c r="IL17" s="135"/>
      <c r="IM17" s="135"/>
      <c r="IN17" s="135"/>
      <c r="IO17" s="135"/>
      <c r="IP17" s="135"/>
      <c r="IQ17" s="135"/>
      <c r="IR17" s="135"/>
      <c r="IS17" s="135"/>
      <c r="IT17" s="135"/>
      <c r="IU17" s="135"/>
      <c r="IV17" s="135"/>
      <c r="IW17" s="135"/>
      <c r="IX17" s="135"/>
      <c r="IY17" s="135"/>
      <c r="IZ17" s="135"/>
      <c r="JA17" s="135"/>
      <c r="JB17" s="135"/>
      <c r="JC17" s="135"/>
      <c r="JD17" s="135"/>
      <c r="JE17" s="135"/>
      <c r="JF17" s="135"/>
      <c r="JG17" s="135"/>
      <c r="JH17" s="135"/>
      <c r="JI17" s="135"/>
      <c r="JJ17" s="135"/>
      <c r="JK17" s="135"/>
      <c r="JL17" s="135"/>
      <c r="JM17" s="135"/>
      <c r="JN17" s="135"/>
      <c r="JO17" s="135"/>
      <c r="JP17" s="135"/>
      <c r="JQ17" s="135"/>
      <c r="JR17" s="135"/>
      <c r="JS17" s="135"/>
      <c r="JT17" s="135"/>
      <c r="JU17" s="135"/>
      <c r="JV17" s="135"/>
      <c r="JW17" s="135"/>
      <c r="JX17" s="135"/>
      <c r="JY17" s="135"/>
      <c r="JZ17" s="135"/>
      <c r="KA17" s="135"/>
      <c r="KB17" s="135"/>
      <c r="KC17" s="135"/>
      <c r="KD17" s="135"/>
      <c r="KE17" s="135"/>
      <c r="KF17" s="135"/>
      <c r="KG17" s="135"/>
      <c r="KH17" s="135"/>
      <c r="KI17" s="135"/>
      <c r="KJ17" s="135"/>
      <c r="KK17" s="135"/>
      <c r="KL17" s="135"/>
      <c r="KM17" s="135"/>
      <c r="KN17" s="135"/>
      <c r="KO17" s="135"/>
      <c r="KP17" s="135"/>
      <c r="KQ17" s="135"/>
      <c r="KR17" s="135"/>
      <c r="KS17" s="135"/>
      <c r="KT17" s="135"/>
      <c r="KU17" s="135"/>
      <c r="KV17" s="135"/>
      <c r="KW17" s="135"/>
      <c r="KX17" s="135"/>
      <c r="KY17" s="135"/>
      <c r="KZ17" s="135"/>
      <c r="LA17" s="135"/>
      <c r="LB17" s="135"/>
      <c r="LC17" s="135"/>
      <c r="LD17" s="135"/>
      <c r="LE17" s="135"/>
      <c r="LF17" s="135"/>
      <c r="LG17" s="135"/>
      <c r="LH17" s="135"/>
      <c r="LI17" s="135"/>
      <c r="LJ17" s="135"/>
      <c r="LK17" s="135"/>
      <c r="LL17" s="135"/>
      <c r="LM17" s="135"/>
      <c r="LN17" s="135"/>
      <c r="LO17" s="135"/>
      <c r="LP17" s="135"/>
      <c r="LQ17" s="135"/>
      <c r="LR17" s="135"/>
      <c r="LS17" s="135"/>
      <c r="LT17" s="135"/>
      <c r="LU17" s="135"/>
      <c r="LV17" s="135"/>
      <c r="LW17" s="135"/>
      <c r="LX17" s="135"/>
      <c r="LY17" s="135"/>
      <c r="LZ17" s="135"/>
      <c r="MA17" s="135"/>
      <c r="MB17" s="135"/>
      <c r="MC17" s="135"/>
      <c r="MD17" s="135"/>
      <c r="ME17" s="135"/>
      <c r="MF17" s="135"/>
      <c r="MG17" s="135"/>
      <c r="MH17" s="135"/>
      <c r="MI17" s="135"/>
      <c r="MJ17" s="135"/>
      <c r="MK17" s="135"/>
      <c r="ML17" s="135"/>
      <c r="MM17" s="135"/>
      <c r="MN17" s="135"/>
      <c r="MO17" s="135"/>
      <c r="MP17" s="135"/>
      <c r="MQ17" s="135"/>
      <c r="MR17" s="135"/>
      <c r="MS17" s="135"/>
      <c r="MT17" s="135"/>
      <c r="MU17" s="135"/>
      <c r="MV17" s="135"/>
      <c r="MW17" s="135"/>
      <c r="MX17" s="135"/>
      <c r="MY17" s="135"/>
      <c r="MZ17" s="135"/>
      <c r="NA17" s="135"/>
      <c r="NB17" s="135"/>
      <c r="NC17" s="135"/>
      <c r="ND17" s="135"/>
      <c r="NE17" s="135"/>
      <c r="NF17" s="135"/>
      <c r="NG17" s="135"/>
      <c r="NH17" s="135"/>
      <c r="NI17" s="135"/>
      <c r="NJ17" s="135"/>
      <c r="NK17" s="135"/>
      <c r="NL17" s="135"/>
      <c r="NM17" s="135"/>
      <c r="NN17" s="135"/>
      <c r="NO17" s="135"/>
      <c r="NP17" s="135"/>
      <c r="NQ17" s="135"/>
      <c r="NR17" s="135"/>
      <c r="NS17" s="135"/>
      <c r="NT17" s="135"/>
      <c r="NU17" s="135"/>
      <c r="NV17" s="135"/>
      <c r="NW17" s="135"/>
      <c r="NX17" s="135"/>
      <c r="NY17" s="135"/>
      <c r="NZ17" s="135"/>
      <c r="OA17" s="135"/>
      <c r="OB17" s="135"/>
      <c r="OC17" s="135"/>
      <c r="OD17" s="135"/>
      <c r="OE17" s="135"/>
      <c r="OF17" s="135"/>
      <c r="OG17" s="135"/>
      <c r="OH17" s="135"/>
      <c r="OI17" s="135"/>
      <c r="OJ17" s="135"/>
      <c r="OK17" s="135"/>
      <c r="OL17" s="135"/>
      <c r="OM17" s="135"/>
      <c r="ON17" s="135"/>
      <c r="OO17" s="135"/>
      <c r="OP17" s="135"/>
      <c r="OQ17" s="135"/>
      <c r="OR17" s="135"/>
      <c r="OS17" s="135"/>
      <c r="OT17" s="135"/>
      <c r="OU17" s="135"/>
      <c r="OV17" s="135"/>
      <c r="OW17" s="135"/>
      <c r="OX17" s="135"/>
      <c r="OY17" s="135"/>
      <c r="OZ17" s="135"/>
      <c r="PA17" s="135"/>
      <c r="PB17" s="135"/>
      <c r="PC17" s="135"/>
      <c r="PD17" s="135"/>
      <c r="PE17" s="135"/>
      <c r="PF17" s="135"/>
      <c r="PG17" s="135"/>
      <c r="PH17" s="135"/>
      <c r="PI17" s="135"/>
      <c r="PJ17" s="135"/>
      <c r="PK17" s="135"/>
      <c r="PL17" s="135"/>
      <c r="PM17" s="135"/>
      <c r="PN17" s="135"/>
      <c r="PO17" s="135"/>
      <c r="PP17" s="135"/>
      <c r="PQ17" s="135"/>
      <c r="PR17" s="135"/>
      <c r="PS17" s="135"/>
      <c r="PT17" s="135"/>
      <c r="PU17" s="135"/>
      <c r="PV17" s="135"/>
      <c r="PW17" s="135"/>
      <c r="PX17" s="135"/>
      <c r="PY17" s="135"/>
      <c r="PZ17" s="135"/>
      <c r="QA17" s="135"/>
      <c r="QB17" s="135"/>
      <c r="QC17" s="135"/>
      <c r="QD17" s="135"/>
      <c r="QE17" s="135"/>
      <c r="QF17" s="135"/>
      <c r="QG17" s="135"/>
      <c r="QH17" s="135"/>
      <c r="QI17" s="135"/>
      <c r="QJ17" s="135"/>
      <c r="QK17" s="135"/>
      <c r="QL17" s="135"/>
      <c r="QM17" s="135"/>
      <c r="QN17" s="135"/>
      <c r="QO17" s="135"/>
      <c r="QP17" s="135"/>
      <c r="QQ17" s="135"/>
      <c r="QR17" s="135"/>
      <c r="QS17" s="135"/>
      <c r="QT17" s="135"/>
      <c r="QU17" s="135"/>
      <c r="QV17" s="135"/>
      <c r="QW17" s="135"/>
      <c r="QX17" s="135"/>
      <c r="QY17" s="135"/>
      <c r="QZ17" s="135"/>
      <c r="RA17" s="135"/>
      <c r="RB17" s="135"/>
      <c r="RC17" s="135"/>
      <c r="RD17" s="135"/>
      <c r="RE17" s="135"/>
      <c r="RF17" s="135"/>
      <c r="RG17" s="135"/>
      <c r="RH17" s="135"/>
      <c r="RI17" s="135"/>
      <c r="RJ17" s="135"/>
      <c r="RK17" s="135"/>
      <c r="RL17" s="135"/>
      <c r="RM17" s="135"/>
      <c r="RN17" s="135"/>
      <c r="RO17" s="135"/>
      <c r="RP17" s="135"/>
      <c r="RQ17" s="135"/>
      <c r="RR17" s="135"/>
      <c r="RS17" s="135"/>
      <c r="RT17" s="135"/>
      <c r="RU17" s="135"/>
      <c r="RV17" s="135"/>
      <c r="RW17" s="135"/>
      <c r="RX17" s="135"/>
      <c r="RY17" s="135"/>
      <c r="RZ17" s="135"/>
      <c r="SA17" s="135"/>
      <c r="SB17" s="135"/>
      <c r="SC17" s="135"/>
      <c r="SD17" s="135"/>
      <c r="SE17" s="135"/>
      <c r="SF17" s="135"/>
      <c r="SG17" s="135"/>
      <c r="SH17" s="135"/>
      <c r="SI17" s="135"/>
      <c r="SJ17" s="135"/>
      <c r="SK17" s="135"/>
      <c r="SL17" s="135"/>
      <c r="SM17" s="135"/>
      <c r="SN17" s="135"/>
      <c r="SO17" s="135"/>
      <c r="SP17" s="135"/>
      <c r="SQ17" s="135"/>
      <c r="SR17" s="135"/>
      <c r="SS17" s="135"/>
      <c r="ST17" s="135"/>
      <c r="SU17" s="135"/>
      <c r="SV17" s="135"/>
      <c r="SW17" s="135"/>
      <c r="SX17" s="135"/>
      <c r="SY17" s="135"/>
      <c r="SZ17" s="135"/>
      <c r="TA17" s="135"/>
      <c r="TB17" s="135"/>
      <c r="TC17" s="135"/>
      <c r="TD17" s="135"/>
      <c r="TE17" s="135"/>
      <c r="TF17" s="135"/>
      <c r="TG17" s="135"/>
      <c r="TH17" s="135"/>
      <c r="TI17" s="135"/>
      <c r="TJ17" s="135"/>
      <c r="TK17" s="135"/>
      <c r="TL17" s="135"/>
      <c r="TM17" s="135"/>
      <c r="TN17" s="135"/>
      <c r="TO17" s="135"/>
      <c r="TP17" s="135"/>
      <c r="TQ17" s="135"/>
      <c r="TR17" s="135"/>
      <c r="TS17" s="135"/>
      <c r="TT17" s="135"/>
      <c r="TU17" s="135"/>
      <c r="TV17" s="135"/>
      <c r="TW17" s="135"/>
      <c r="TX17" s="135"/>
      <c r="TY17" s="135"/>
      <c r="TZ17" s="135"/>
      <c r="UA17" s="135"/>
      <c r="UB17" s="135"/>
      <c r="UC17" s="135"/>
      <c r="UD17" s="135"/>
      <c r="UE17" s="135"/>
      <c r="UF17" s="135"/>
      <c r="UG17" s="135"/>
      <c r="UH17" s="135"/>
      <c r="UI17" s="135"/>
      <c r="UJ17" s="135"/>
      <c r="UK17" s="135"/>
      <c r="UL17" s="135"/>
      <c r="UM17" s="135"/>
      <c r="UN17" s="135"/>
      <c r="UO17" s="135"/>
      <c r="UP17" s="135"/>
      <c r="UQ17" s="135"/>
      <c r="UR17" s="135"/>
      <c r="US17" s="135"/>
      <c r="UT17" s="135"/>
      <c r="UU17" s="135"/>
      <c r="UV17" s="135"/>
      <c r="UW17" s="135"/>
      <c r="UX17" s="135"/>
      <c r="UY17" s="135"/>
      <c r="UZ17" s="135"/>
      <c r="VA17" s="135"/>
      <c r="VB17" s="135"/>
      <c r="VC17" s="135"/>
      <c r="VD17" s="135"/>
      <c r="VE17" s="135"/>
      <c r="VF17" s="135"/>
      <c r="VG17" s="135"/>
      <c r="VH17" s="135"/>
      <c r="VI17" s="135"/>
      <c r="VJ17" s="135"/>
      <c r="VK17" s="135"/>
      <c r="VL17" s="135"/>
      <c r="VM17" s="135"/>
      <c r="VN17" s="135"/>
      <c r="VO17" s="135"/>
      <c r="VP17" s="135"/>
      <c r="VQ17" s="135"/>
      <c r="VR17" s="135"/>
      <c r="VS17" s="135"/>
      <c r="VT17" s="135"/>
      <c r="VU17" s="135"/>
      <c r="VV17" s="135"/>
      <c r="VW17" s="135"/>
      <c r="VX17" s="135"/>
      <c r="VY17" s="135"/>
      <c r="VZ17" s="135"/>
      <c r="WA17" s="135"/>
      <c r="WB17" s="135"/>
      <c r="WC17" s="135"/>
      <c r="WD17" s="135"/>
      <c r="WE17" s="135"/>
      <c r="WF17" s="135"/>
      <c r="WG17" s="135"/>
      <c r="WH17" s="135"/>
      <c r="WI17" s="135"/>
      <c r="WJ17" s="135"/>
      <c r="WK17" s="135"/>
      <c r="WL17" s="135"/>
      <c r="WM17" s="135"/>
      <c r="WN17" s="135"/>
      <c r="WO17" s="135"/>
      <c r="WP17" s="135"/>
      <c r="WQ17" s="135"/>
      <c r="WR17" s="135"/>
      <c r="WS17" s="135"/>
      <c r="WT17" s="135"/>
      <c r="WU17" s="135"/>
      <c r="WV17" s="135"/>
      <c r="WW17" s="135"/>
      <c r="WX17" s="135"/>
      <c r="WY17" s="135"/>
      <c r="WZ17" s="135"/>
      <c r="XA17" s="135"/>
      <c r="XB17" s="135"/>
      <c r="XC17" s="135"/>
      <c r="XD17" s="135"/>
      <c r="XE17" s="135"/>
      <c r="XF17" s="135"/>
      <c r="XG17" s="135"/>
      <c r="XH17" s="135"/>
      <c r="XI17" s="135"/>
      <c r="XJ17" s="135"/>
      <c r="XK17" s="135"/>
      <c r="XL17" s="135"/>
      <c r="XM17" s="135"/>
      <c r="XN17" s="135"/>
      <c r="XO17" s="135"/>
      <c r="XP17" s="135"/>
      <c r="XQ17" s="135"/>
      <c r="XR17" s="135"/>
      <c r="XS17" s="135"/>
      <c r="XT17" s="135"/>
      <c r="XU17" s="135"/>
      <c r="XV17" s="135"/>
      <c r="XW17" s="135"/>
      <c r="XX17" s="135"/>
      <c r="XY17" s="135"/>
      <c r="XZ17" s="135"/>
      <c r="YA17" s="135"/>
      <c r="YB17" s="135"/>
      <c r="YC17" s="135"/>
      <c r="YD17" s="135"/>
      <c r="YE17" s="135"/>
      <c r="YF17" s="135"/>
      <c r="YG17" s="135"/>
      <c r="YH17" s="135"/>
      <c r="YI17" s="135"/>
      <c r="YJ17" s="135"/>
      <c r="YK17" s="135"/>
      <c r="YL17" s="135"/>
      <c r="YM17" s="135"/>
      <c r="YN17" s="135"/>
      <c r="YO17" s="135"/>
      <c r="YP17" s="135"/>
      <c r="YQ17" s="135"/>
      <c r="YR17" s="135"/>
      <c r="YS17" s="135"/>
      <c r="YT17" s="135"/>
      <c r="YU17" s="135"/>
      <c r="YV17" s="135"/>
      <c r="YW17" s="135"/>
      <c r="YX17" s="135"/>
      <c r="YY17" s="135"/>
      <c r="YZ17" s="135"/>
      <c r="ZA17" s="135"/>
      <c r="ZB17" s="135"/>
      <c r="ZC17" s="135"/>
      <c r="ZD17" s="135"/>
      <c r="ZE17" s="135"/>
      <c r="ZF17" s="135"/>
      <c r="ZG17" s="135"/>
      <c r="ZH17" s="135"/>
      <c r="ZI17" s="135"/>
      <c r="ZJ17" s="135"/>
      <c r="ZK17" s="135"/>
      <c r="ZL17" s="135"/>
      <c r="ZM17" s="135"/>
      <c r="ZN17" s="135"/>
      <c r="ZO17" s="135"/>
      <c r="ZP17" s="135"/>
      <c r="ZQ17" s="135"/>
      <c r="ZR17" s="135"/>
      <c r="ZS17" s="135"/>
      <c r="ZT17" s="135"/>
      <c r="ZU17" s="135"/>
      <c r="ZV17" s="135"/>
      <c r="ZW17" s="135"/>
      <c r="ZX17" s="135"/>
      <c r="ZY17" s="135"/>
      <c r="ZZ17" s="135"/>
      <c r="AAA17" s="135"/>
      <c r="AAB17" s="135"/>
      <c r="AAC17" s="135"/>
      <c r="AAD17" s="135"/>
      <c r="AAE17" s="135"/>
      <c r="AAF17" s="135"/>
      <c r="AAG17" s="135"/>
      <c r="AAH17" s="135"/>
      <c r="AAI17" s="135"/>
      <c r="AAJ17" s="135"/>
      <c r="AAK17" s="135"/>
      <c r="AAL17" s="135"/>
      <c r="AAM17" s="135"/>
      <c r="AAN17" s="135"/>
      <c r="AAO17" s="135"/>
      <c r="AAP17" s="135"/>
      <c r="AAQ17" s="135"/>
      <c r="AAR17" s="135"/>
      <c r="AAS17" s="135"/>
      <c r="AAT17" s="135"/>
      <c r="AAU17" s="135"/>
      <c r="AAV17" s="135"/>
      <c r="AAW17" s="135"/>
      <c r="AAX17" s="135"/>
      <c r="AAY17" s="135"/>
      <c r="AAZ17" s="135"/>
      <c r="ABA17" s="135"/>
      <c r="ABB17" s="135"/>
      <c r="ABC17" s="135"/>
      <c r="ABD17" s="135"/>
      <c r="ABE17" s="135"/>
      <c r="ABF17" s="135"/>
      <c r="ABG17" s="135"/>
      <c r="ABH17" s="135"/>
      <c r="ABI17" s="135"/>
      <c r="ABJ17" s="135"/>
      <c r="ABK17" s="135"/>
      <c r="ABL17" s="135"/>
      <c r="ABM17" s="135"/>
      <c r="ABN17" s="135"/>
      <c r="ABO17" s="135"/>
      <c r="ABP17" s="135"/>
      <c r="ABQ17" s="135"/>
      <c r="ABR17" s="135"/>
      <c r="ABS17" s="135"/>
      <c r="ABT17" s="135"/>
      <c r="ABU17" s="135"/>
      <c r="ABV17" s="135"/>
      <c r="ABW17" s="135"/>
      <c r="ABX17" s="135"/>
      <c r="ABY17" s="135"/>
      <c r="ABZ17" s="135"/>
      <c r="ACA17" s="135"/>
      <c r="ACB17" s="135"/>
      <c r="ACC17" s="135"/>
      <c r="ACD17" s="135"/>
      <c r="ACE17" s="135"/>
      <c r="ACF17" s="135"/>
      <c r="ACG17" s="135"/>
      <c r="ACH17" s="135"/>
      <c r="ACI17" s="135"/>
      <c r="ACJ17" s="135"/>
      <c r="ACK17" s="135"/>
      <c r="ACL17" s="135"/>
      <c r="ACM17" s="135"/>
      <c r="ACN17" s="135"/>
      <c r="ACO17" s="135"/>
      <c r="ACP17" s="135"/>
      <c r="ACQ17" s="135"/>
      <c r="ACR17" s="135"/>
      <c r="ACS17" s="135"/>
      <c r="ACT17" s="135"/>
      <c r="ACU17" s="135"/>
      <c r="ACV17" s="135"/>
      <c r="ACW17" s="135"/>
      <c r="ACX17" s="135"/>
      <c r="ACY17" s="135"/>
      <c r="ACZ17" s="135"/>
      <c r="ADA17" s="135"/>
      <c r="ADB17" s="135"/>
      <c r="ADC17" s="135"/>
      <c r="ADD17" s="135"/>
      <c r="ADE17" s="135"/>
      <c r="ADF17" s="135"/>
      <c r="ADG17" s="135"/>
      <c r="ADH17" s="135"/>
      <c r="ADI17" s="135"/>
      <c r="ADJ17" s="135"/>
      <c r="ADK17" s="135"/>
      <c r="ADL17" s="135"/>
      <c r="ADM17" s="135"/>
      <c r="ADN17" s="135"/>
      <c r="ADO17" s="135"/>
      <c r="ADP17" s="135"/>
      <c r="ADQ17" s="135"/>
      <c r="ADR17" s="135"/>
      <c r="ADS17" s="135"/>
      <c r="ADT17" s="135"/>
      <c r="ADU17" s="135"/>
      <c r="ADV17" s="135"/>
      <c r="ADW17" s="135"/>
      <c r="ADX17" s="135"/>
      <c r="ADY17" s="135"/>
      <c r="ADZ17" s="135"/>
      <c r="AEA17" s="135"/>
      <c r="AEB17" s="135"/>
      <c r="AEC17" s="135"/>
      <c r="AED17" s="135"/>
      <c r="AEE17" s="135"/>
      <c r="AEF17" s="135"/>
      <c r="AEG17" s="135"/>
      <c r="AEH17" s="135"/>
      <c r="AEI17" s="135"/>
      <c r="AEJ17" s="135"/>
      <c r="AEK17" s="135"/>
      <c r="AEL17" s="135"/>
      <c r="AEM17" s="135"/>
      <c r="AEN17" s="135"/>
      <c r="AEO17" s="135"/>
      <c r="AEP17" s="135"/>
      <c r="AEQ17" s="135"/>
      <c r="AER17" s="135"/>
      <c r="AES17" s="135"/>
      <c r="AET17" s="135"/>
      <c r="AEU17" s="135"/>
      <c r="AEV17" s="135"/>
      <c r="AEW17" s="135"/>
      <c r="AEX17" s="135"/>
      <c r="AEY17" s="135"/>
      <c r="AEZ17" s="135"/>
      <c r="AFA17" s="135"/>
      <c r="AFB17" s="135"/>
      <c r="AFC17" s="135"/>
      <c r="AFD17" s="135"/>
      <c r="AFE17" s="135"/>
      <c r="AFF17" s="135"/>
      <c r="AFG17" s="135"/>
      <c r="AFH17" s="135"/>
      <c r="AFI17" s="135"/>
      <c r="AFJ17" s="135"/>
      <c r="AFK17" s="135"/>
      <c r="AFL17" s="135"/>
      <c r="AFM17" s="135"/>
      <c r="AFN17" s="135"/>
      <c r="AFO17" s="135"/>
      <c r="AFP17" s="135"/>
      <c r="AFQ17" s="135"/>
      <c r="AFR17" s="135"/>
      <c r="AFS17" s="135"/>
      <c r="AFT17" s="135"/>
      <c r="AFU17" s="135"/>
      <c r="AFV17" s="135"/>
      <c r="AFW17" s="135"/>
      <c r="AFX17" s="135"/>
      <c r="AFY17" s="135"/>
      <c r="AFZ17" s="135"/>
      <c r="AGA17" s="135"/>
      <c r="AGB17" s="135"/>
      <c r="AGC17" s="135"/>
      <c r="AGD17" s="135"/>
      <c r="AGE17" s="135"/>
      <c r="AGF17" s="135"/>
      <c r="AGG17" s="135"/>
      <c r="AGH17" s="135"/>
      <c r="AGI17" s="135"/>
      <c r="AGJ17" s="135"/>
      <c r="AGK17" s="135"/>
      <c r="AGL17" s="135"/>
      <c r="AGM17" s="135"/>
      <c r="AGN17" s="135"/>
      <c r="AGO17" s="135"/>
      <c r="AGP17" s="135"/>
      <c r="AGQ17" s="135"/>
      <c r="AGR17" s="135"/>
      <c r="AGS17" s="135"/>
      <c r="AGT17" s="135"/>
      <c r="AGU17" s="135"/>
      <c r="AGV17" s="135"/>
      <c r="AGW17" s="135"/>
      <c r="AGX17" s="135"/>
      <c r="AGY17" s="135"/>
      <c r="AGZ17" s="135"/>
      <c r="AHA17" s="135"/>
      <c r="AHB17" s="135"/>
      <c r="AHC17" s="135"/>
      <c r="AHD17" s="135"/>
      <c r="AHE17" s="135"/>
      <c r="AHF17" s="135"/>
      <c r="AHG17" s="135"/>
      <c r="AHH17" s="135"/>
      <c r="AHI17" s="135"/>
      <c r="AHJ17" s="135"/>
      <c r="AHK17" s="135"/>
      <c r="AHL17" s="135"/>
      <c r="AHM17" s="135"/>
      <c r="AHN17" s="135"/>
      <c r="AHO17" s="135"/>
      <c r="AHP17" s="135"/>
      <c r="AHQ17" s="135"/>
      <c r="AHR17" s="135"/>
      <c r="AHS17" s="135"/>
      <c r="AHT17" s="135"/>
      <c r="AHU17" s="135"/>
      <c r="AHV17" s="135"/>
      <c r="AHW17" s="135"/>
      <c r="AHX17" s="135"/>
      <c r="AHY17" s="135"/>
      <c r="AHZ17" s="135"/>
      <c r="AIA17" s="135"/>
      <c r="AIB17" s="135"/>
      <c r="AIC17" s="135"/>
      <c r="AID17" s="135"/>
      <c r="AIE17" s="135"/>
      <c r="AIF17" s="135"/>
      <c r="AIG17" s="135"/>
      <c r="AIH17" s="135"/>
      <c r="AII17" s="135"/>
      <c r="AIJ17" s="135"/>
      <c r="AIK17" s="135"/>
      <c r="AIL17" s="135"/>
      <c r="AIM17" s="135"/>
      <c r="AIN17" s="135"/>
      <c r="AIO17" s="135"/>
      <c r="AIP17" s="135"/>
      <c r="AIQ17" s="135"/>
      <c r="AIR17" s="135"/>
      <c r="AIS17" s="135"/>
      <c r="AIT17" s="135"/>
      <c r="AIU17" s="135"/>
      <c r="AIV17" s="135"/>
      <c r="AIW17" s="135"/>
      <c r="AIX17" s="135"/>
      <c r="AIY17" s="135"/>
      <c r="AIZ17" s="135"/>
      <c r="AJA17" s="135"/>
      <c r="AJB17" s="135"/>
      <c r="AJC17" s="135"/>
      <c r="AJD17" s="135"/>
      <c r="AJE17" s="135"/>
      <c r="AJF17" s="135"/>
      <c r="AJG17" s="135"/>
      <c r="AJH17" s="135"/>
      <c r="AJI17" s="135"/>
      <c r="AJJ17" s="135"/>
      <c r="AJK17" s="135"/>
      <c r="AJL17" s="135"/>
      <c r="AJM17" s="135"/>
      <c r="AJN17" s="135"/>
      <c r="AJO17" s="135"/>
      <c r="AJP17" s="135"/>
      <c r="AJQ17" s="135"/>
      <c r="AJR17" s="135"/>
      <c r="AJS17" s="135"/>
      <c r="AJT17" s="135"/>
      <c r="AJU17" s="135"/>
      <c r="AJV17" s="135"/>
      <c r="AJW17" s="135"/>
      <c r="AJX17" s="135"/>
      <c r="AJY17" s="135"/>
      <c r="AJZ17" s="135"/>
      <c r="AKA17" s="135"/>
      <c r="AKB17" s="135"/>
      <c r="AKC17" s="135"/>
      <c r="AKD17" s="135"/>
      <c r="AKE17" s="135"/>
      <c r="AKF17" s="135"/>
      <c r="AKG17" s="135"/>
      <c r="AKH17" s="135"/>
      <c r="AKI17" s="135"/>
      <c r="AKJ17" s="135"/>
      <c r="AKK17" s="135"/>
      <c r="AKL17" s="135"/>
      <c r="AKM17" s="135"/>
      <c r="AKN17" s="135"/>
      <c r="AKO17" s="135"/>
      <c r="AKP17" s="135"/>
      <c r="AKQ17" s="135"/>
      <c r="AKR17" s="135"/>
      <c r="AKS17" s="135"/>
      <c r="AKT17" s="135"/>
      <c r="AKU17" s="135"/>
      <c r="AKV17" s="135"/>
      <c r="AKW17" s="135"/>
      <c r="AKX17" s="135"/>
      <c r="AKY17" s="135"/>
      <c r="AKZ17" s="135"/>
      <c r="ALA17" s="135"/>
      <c r="ALB17" s="135"/>
      <c r="ALC17" s="135"/>
      <c r="ALD17" s="135"/>
      <c r="ALE17" s="135"/>
      <c r="ALF17" s="135"/>
      <c r="ALG17" s="135"/>
      <c r="ALH17" s="135"/>
      <c r="ALI17" s="135"/>
      <c r="ALJ17" s="135"/>
      <c r="ALK17" s="135"/>
      <c r="ALL17" s="135"/>
      <c r="ALM17" s="135"/>
      <c r="ALN17" s="135"/>
      <c r="ALO17" s="135"/>
      <c r="ALP17" s="135"/>
      <c r="ALQ17" s="135"/>
      <c r="ALR17" s="135"/>
      <c r="ALS17" s="135"/>
      <c r="ALT17" s="135"/>
      <c r="ALU17" s="135"/>
      <c r="ALV17" s="135"/>
      <c r="ALW17" s="135"/>
      <c r="ALX17" s="135"/>
      <c r="ALY17" s="135"/>
      <c r="ALZ17" s="135"/>
      <c r="AMA17" s="135"/>
      <c r="AMB17" s="135"/>
      <c r="AMC17" s="135"/>
      <c r="AMD17" s="135"/>
      <c r="AME17" s="135"/>
      <c r="AMF17" s="135"/>
      <c r="AMG17" s="135"/>
      <c r="AMH17" s="135"/>
      <c r="AMI17" s="135"/>
      <c r="AMJ17" s="135"/>
    </row>
    <row r="18" spans="1:1024" s="179" customFormat="1" x14ac:dyDescent="0.2">
      <c r="A18" s="135"/>
      <c r="B18" s="131"/>
      <c r="C18" s="117" t="s">
        <v>12</v>
      </c>
      <c r="D18" s="150"/>
      <c r="E18" s="151"/>
      <c r="F18" s="152"/>
      <c r="G18" s="129">
        <f>SUM(G15:J17)</f>
        <v>0</v>
      </c>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c r="BI18" s="135"/>
      <c r="BJ18" s="135"/>
      <c r="BK18" s="135"/>
      <c r="BL18" s="135"/>
      <c r="BM18" s="135"/>
      <c r="BN18" s="135"/>
      <c r="BO18" s="135"/>
      <c r="BP18" s="135"/>
      <c r="BQ18" s="135"/>
      <c r="BR18" s="135"/>
      <c r="BS18" s="135"/>
      <c r="BT18" s="135"/>
      <c r="BU18" s="135"/>
      <c r="BV18" s="135"/>
      <c r="BW18" s="135"/>
      <c r="BX18" s="135"/>
      <c r="BY18" s="135"/>
      <c r="BZ18" s="135"/>
      <c r="CA18" s="135"/>
      <c r="CB18" s="135"/>
      <c r="CC18" s="135"/>
      <c r="CD18" s="135"/>
      <c r="CE18" s="135"/>
      <c r="CF18" s="135"/>
      <c r="CG18" s="135"/>
      <c r="CH18" s="135"/>
      <c r="CI18" s="135"/>
      <c r="CJ18" s="135"/>
      <c r="CK18" s="135"/>
      <c r="CL18" s="135"/>
      <c r="CM18" s="135"/>
      <c r="CN18" s="135"/>
      <c r="CO18" s="135"/>
      <c r="CP18" s="135"/>
      <c r="CQ18" s="135"/>
      <c r="CR18" s="135"/>
      <c r="CS18" s="135"/>
      <c r="CT18" s="135"/>
      <c r="CU18" s="135"/>
      <c r="CV18" s="135"/>
      <c r="CW18" s="135"/>
      <c r="CX18" s="135"/>
      <c r="CY18" s="135"/>
      <c r="CZ18" s="135"/>
      <c r="DA18" s="135"/>
      <c r="DB18" s="135"/>
      <c r="DC18" s="135"/>
      <c r="DD18" s="135"/>
      <c r="DE18" s="135"/>
      <c r="DF18" s="135"/>
      <c r="DG18" s="135"/>
      <c r="DH18" s="135"/>
      <c r="DI18" s="135"/>
      <c r="DJ18" s="135"/>
      <c r="DK18" s="135"/>
      <c r="DL18" s="135"/>
      <c r="DM18" s="135"/>
      <c r="DN18" s="135"/>
      <c r="DO18" s="135"/>
      <c r="DP18" s="135"/>
      <c r="DQ18" s="135"/>
      <c r="DR18" s="135"/>
      <c r="DS18" s="135"/>
      <c r="DT18" s="135"/>
      <c r="DU18" s="135"/>
      <c r="DV18" s="135"/>
      <c r="DW18" s="135"/>
      <c r="DX18" s="135"/>
      <c r="DY18" s="135"/>
      <c r="DZ18" s="135"/>
      <c r="EA18" s="135"/>
      <c r="EB18" s="135"/>
      <c r="EC18" s="135"/>
      <c r="ED18" s="135"/>
      <c r="EE18" s="135"/>
      <c r="EF18" s="135"/>
      <c r="EG18" s="135"/>
      <c r="EH18" s="135"/>
      <c r="EI18" s="135"/>
      <c r="EJ18" s="135"/>
      <c r="EK18" s="135"/>
      <c r="EL18" s="135"/>
      <c r="EM18" s="135"/>
      <c r="EN18" s="135"/>
      <c r="EO18" s="135"/>
      <c r="EP18" s="135"/>
      <c r="EQ18" s="135"/>
      <c r="ER18" s="135"/>
      <c r="ES18" s="135"/>
      <c r="ET18" s="135"/>
      <c r="EU18" s="135"/>
      <c r="EV18" s="135"/>
      <c r="EW18" s="135"/>
      <c r="EX18" s="135"/>
      <c r="EY18" s="135"/>
      <c r="EZ18" s="135"/>
      <c r="FA18" s="135"/>
      <c r="FB18" s="135"/>
      <c r="FC18" s="135"/>
      <c r="FD18" s="135"/>
      <c r="FE18" s="135"/>
      <c r="FF18" s="135"/>
      <c r="FG18" s="135"/>
      <c r="FH18" s="135"/>
      <c r="FI18" s="135"/>
      <c r="FJ18" s="135"/>
      <c r="FK18" s="135"/>
      <c r="FL18" s="135"/>
      <c r="FM18" s="135"/>
      <c r="FN18" s="135"/>
      <c r="FO18" s="135"/>
      <c r="FP18" s="135"/>
      <c r="FQ18" s="135"/>
      <c r="FR18" s="135"/>
      <c r="FS18" s="135"/>
      <c r="FT18" s="135"/>
      <c r="FU18" s="135"/>
      <c r="FV18" s="135"/>
      <c r="FW18" s="135"/>
      <c r="FX18" s="135"/>
      <c r="FY18" s="135"/>
      <c r="FZ18" s="135"/>
      <c r="GA18" s="135"/>
      <c r="GB18" s="135"/>
      <c r="GC18" s="135"/>
      <c r="GD18" s="135"/>
      <c r="GE18" s="135"/>
      <c r="GF18" s="135"/>
      <c r="GG18" s="135"/>
      <c r="GH18" s="135"/>
      <c r="GI18" s="135"/>
      <c r="GJ18" s="135"/>
      <c r="GK18" s="135"/>
      <c r="GL18" s="135"/>
      <c r="GM18" s="135"/>
      <c r="GN18" s="135"/>
      <c r="GO18" s="135"/>
      <c r="GP18" s="135"/>
      <c r="GQ18" s="135"/>
      <c r="GR18" s="135"/>
      <c r="GS18" s="135"/>
      <c r="GT18" s="135"/>
      <c r="GU18" s="135"/>
      <c r="GV18" s="135"/>
      <c r="GW18" s="135"/>
      <c r="GX18" s="135"/>
      <c r="GY18" s="135"/>
      <c r="GZ18" s="135"/>
      <c r="HA18" s="135"/>
      <c r="HB18" s="135"/>
      <c r="HC18" s="135"/>
      <c r="HD18" s="135"/>
      <c r="HE18" s="135"/>
      <c r="HF18" s="135"/>
      <c r="HG18" s="135"/>
      <c r="HH18" s="135"/>
      <c r="HI18" s="135"/>
      <c r="HJ18" s="135"/>
      <c r="HK18" s="135"/>
      <c r="HL18" s="135"/>
      <c r="HM18" s="135"/>
      <c r="HN18" s="135"/>
      <c r="HO18" s="135"/>
      <c r="HP18" s="135"/>
      <c r="HQ18" s="135"/>
      <c r="HR18" s="135"/>
      <c r="HS18" s="135"/>
      <c r="HT18" s="135"/>
      <c r="HU18" s="135"/>
      <c r="HV18" s="135"/>
      <c r="HW18" s="135"/>
      <c r="HX18" s="135"/>
      <c r="HY18" s="135"/>
      <c r="HZ18" s="135"/>
      <c r="IA18" s="135"/>
      <c r="IB18" s="135"/>
      <c r="IC18" s="135"/>
      <c r="ID18" s="135"/>
      <c r="IE18" s="135"/>
      <c r="IF18" s="135"/>
      <c r="IG18" s="135"/>
      <c r="IH18" s="135"/>
      <c r="II18" s="135"/>
      <c r="IJ18" s="135"/>
      <c r="IK18" s="135"/>
      <c r="IL18" s="135"/>
      <c r="IM18" s="135"/>
      <c r="IN18" s="135"/>
      <c r="IO18" s="135"/>
      <c r="IP18" s="135"/>
      <c r="IQ18" s="135"/>
      <c r="IR18" s="135"/>
      <c r="IS18" s="135"/>
      <c r="IT18" s="135"/>
      <c r="IU18" s="135"/>
      <c r="IV18" s="135"/>
      <c r="IW18" s="135"/>
      <c r="IX18" s="135"/>
      <c r="IY18" s="135"/>
      <c r="IZ18" s="135"/>
      <c r="JA18" s="135"/>
      <c r="JB18" s="135"/>
      <c r="JC18" s="135"/>
      <c r="JD18" s="135"/>
      <c r="JE18" s="135"/>
      <c r="JF18" s="135"/>
      <c r="JG18" s="135"/>
      <c r="JH18" s="135"/>
      <c r="JI18" s="135"/>
      <c r="JJ18" s="135"/>
      <c r="JK18" s="135"/>
      <c r="JL18" s="135"/>
      <c r="JM18" s="135"/>
      <c r="JN18" s="135"/>
      <c r="JO18" s="135"/>
      <c r="JP18" s="135"/>
      <c r="JQ18" s="135"/>
      <c r="JR18" s="135"/>
      <c r="JS18" s="135"/>
      <c r="JT18" s="135"/>
      <c r="JU18" s="135"/>
      <c r="JV18" s="135"/>
      <c r="JW18" s="135"/>
      <c r="JX18" s="135"/>
      <c r="JY18" s="135"/>
      <c r="JZ18" s="135"/>
      <c r="KA18" s="135"/>
      <c r="KB18" s="135"/>
      <c r="KC18" s="135"/>
      <c r="KD18" s="135"/>
      <c r="KE18" s="135"/>
      <c r="KF18" s="135"/>
      <c r="KG18" s="135"/>
      <c r="KH18" s="135"/>
      <c r="KI18" s="135"/>
      <c r="KJ18" s="135"/>
      <c r="KK18" s="135"/>
      <c r="KL18" s="135"/>
      <c r="KM18" s="135"/>
      <c r="KN18" s="135"/>
      <c r="KO18" s="135"/>
      <c r="KP18" s="135"/>
      <c r="KQ18" s="135"/>
      <c r="KR18" s="135"/>
      <c r="KS18" s="135"/>
      <c r="KT18" s="135"/>
      <c r="KU18" s="135"/>
      <c r="KV18" s="135"/>
      <c r="KW18" s="135"/>
      <c r="KX18" s="135"/>
      <c r="KY18" s="135"/>
      <c r="KZ18" s="135"/>
      <c r="LA18" s="135"/>
      <c r="LB18" s="135"/>
      <c r="LC18" s="135"/>
      <c r="LD18" s="135"/>
      <c r="LE18" s="135"/>
      <c r="LF18" s="135"/>
      <c r="LG18" s="135"/>
      <c r="LH18" s="135"/>
      <c r="LI18" s="135"/>
      <c r="LJ18" s="135"/>
      <c r="LK18" s="135"/>
      <c r="LL18" s="135"/>
      <c r="LM18" s="135"/>
      <c r="LN18" s="135"/>
      <c r="LO18" s="135"/>
      <c r="LP18" s="135"/>
      <c r="LQ18" s="135"/>
      <c r="LR18" s="135"/>
      <c r="LS18" s="135"/>
      <c r="LT18" s="135"/>
      <c r="LU18" s="135"/>
      <c r="LV18" s="135"/>
      <c r="LW18" s="135"/>
      <c r="LX18" s="135"/>
      <c r="LY18" s="135"/>
      <c r="LZ18" s="135"/>
      <c r="MA18" s="135"/>
      <c r="MB18" s="135"/>
      <c r="MC18" s="135"/>
      <c r="MD18" s="135"/>
      <c r="ME18" s="135"/>
      <c r="MF18" s="135"/>
      <c r="MG18" s="135"/>
      <c r="MH18" s="135"/>
      <c r="MI18" s="135"/>
      <c r="MJ18" s="135"/>
      <c r="MK18" s="135"/>
      <c r="ML18" s="135"/>
      <c r="MM18" s="135"/>
      <c r="MN18" s="135"/>
      <c r="MO18" s="135"/>
      <c r="MP18" s="135"/>
      <c r="MQ18" s="135"/>
      <c r="MR18" s="135"/>
      <c r="MS18" s="135"/>
      <c r="MT18" s="135"/>
      <c r="MU18" s="135"/>
      <c r="MV18" s="135"/>
      <c r="MW18" s="135"/>
      <c r="MX18" s="135"/>
      <c r="MY18" s="135"/>
      <c r="MZ18" s="135"/>
      <c r="NA18" s="135"/>
      <c r="NB18" s="135"/>
      <c r="NC18" s="135"/>
      <c r="ND18" s="135"/>
      <c r="NE18" s="135"/>
      <c r="NF18" s="135"/>
      <c r="NG18" s="135"/>
      <c r="NH18" s="135"/>
      <c r="NI18" s="135"/>
      <c r="NJ18" s="135"/>
      <c r="NK18" s="135"/>
      <c r="NL18" s="135"/>
      <c r="NM18" s="135"/>
      <c r="NN18" s="135"/>
      <c r="NO18" s="135"/>
      <c r="NP18" s="135"/>
      <c r="NQ18" s="135"/>
      <c r="NR18" s="135"/>
      <c r="NS18" s="135"/>
      <c r="NT18" s="135"/>
      <c r="NU18" s="135"/>
      <c r="NV18" s="135"/>
      <c r="NW18" s="135"/>
      <c r="NX18" s="135"/>
      <c r="NY18" s="135"/>
      <c r="NZ18" s="135"/>
      <c r="OA18" s="135"/>
      <c r="OB18" s="135"/>
      <c r="OC18" s="135"/>
      <c r="OD18" s="135"/>
      <c r="OE18" s="135"/>
      <c r="OF18" s="135"/>
      <c r="OG18" s="135"/>
      <c r="OH18" s="135"/>
      <c r="OI18" s="135"/>
      <c r="OJ18" s="135"/>
      <c r="OK18" s="135"/>
      <c r="OL18" s="135"/>
      <c r="OM18" s="135"/>
      <c r="ON18" s="135"/>
      <c r="OO18" s="135"/>
      <c r="OP18" s="135"/>
      <c r="OQ18" s="135"/>
      <c r="OR18" s="135"/>
      <c r="OS18" s="135"/>
      <c r="OT18" s="135"/>
      <c r="OU18" s="135"/>
      <c r="OV18" s="135"/>
      <c r="OW18" s="135"/>
      <c r="OX18" s="135"/>
      <c r="OY18" s="135"/>
      <c r="OZ18" s="135"/>
      <c r="PA18" s="135"/>
      <c r="PB18" s="135"/>
      <c r="PC18" s="135"/>
      <c r="PD18" s="135"/>
      <c r="PE18" s="135"/>
      <c r="PF18" s="135"/>
      <c r="PG18" s="135"/>
      <c r="PH18" s="135"/>
      <c r="PI18" s="135"/>
      <c r="PJ18" s="135"/>
      <c r="PK18" s="135"/>
      <c r="PL18" s="135"/>
      <c r="PM18" s="135"/>
      <c r="PN18" s="135"/>
      <c r="PO18" s="135"/>
      <c r="PP18" s="135"/>
      <c r="PQ18" s="135"/>
      <c r="PR18" s="135"/>
      <c r="PS18" s="135"/>
      <c r="PT18" s="135"/>
      <c r="PU18" s="135"/>
      <c r="PV18" s="135"/>
      <c r="PW18" s="135"/>
      <c r="PX18" s="135"/>
      <c r="PY18" s="135"/>
      <c r="PZ18" s="135"/>
      <c r="QA18" s="135"/>
      <c r="QB18" s="135"/>
      <c r="QC18" s="135"/>
      <c r="QD18" s="135"/>
      <c r="QE18" s="135"/>
      <c r="QF18" s="135"/>
      <c r="QG18" s="135"/>
      <c r="QH18" s="135"/>
      <c r="QI18" s="135"/>
      <c r="QJ18" s="135"/>
      <c r="QK18" s="135"/>
      <c r="QL18" s="135"/>
      <c r="QM18" s="135"/>
      <c r="QN18" s="135"/>
      <c r="QO18" s="135"/>
      <c r="QP18" s="135"/>
      <c r="QQ18" s="135"/>
      <c r="QR18" s="135"/>
      <c r="QS18" s="135"/>
      <c r="QT18" s="135"/>
      <c r="QU18" s="135"/>
      <c r="QV18" s="135"/>
      <c r="QW18" s="135"/>
      <c r="QX18" s="135"/>
      <c r="QY18" s="135"/>
      <c r="QZ18" s="135"/>
      <c r="RA18" s="135"/>
      <c r="RB18" s="135"/>
      <c r="RC18" s="135"/>
      <c r="RD18" s="135"/>
      <c r="RE18" s="135"/>
      <c r="RF18" s="135"/>
      <c r="RG18" s="135"/>
      <c r="RH18" s="135"/>
      <c r="RI18" s="135"/>
      <c r="RJ18" s="135"/>
      <c r="RK18" s="135"/>
      <c r="RL18" s="135"/>
      <c r="RM18" s="135"/>
      <c r="RN18" s="135"/>
      <c r="RO18" s="135"/>
      <c r="RP18" s="135"/>
      <c r="RQ18" s="135"/>
      <c r="RR18" s="135"/>
      <c r="RS18" s="135"/>
      <c r="RT18" s="135"/>
      <c r="RU18" s="135"/>
      <c r="RV18" s="135"/>
      <c r="RW18" s="135"/>
      <c r="RX18" s="135"/>
      <c r="RY18" s="135"/>
      <c r="RZ18" s="135"/>
      <c r="SA18" s="135"/>
      <c r="SB18" s="135"/>
      <c r="SC18" s="135"/>
      <c r="SD18" s="135"/>
      <c r="SE18" s="135"/>
      <c r="SF18" s="135"/>
      <c r="SG18" s="135"/>
      <c r="SH18" s="135"/>
      <c r="SI18" s="135"/>
      <c r="SJ18" s="135"/>
      <c r="SK18" s="135"/>
      <c r="SL18" s="135"/>
      <c r="SM18" s="135"/>
      <c r="SN18" s="135"/>
      <c r="SO18" s="135"/>
      <c r="SP18" s="135"/>
      <c r="SQ18" s="135"/>
      <c r="SR18" s="135"/>
      <c r="SS18" s="135"/>
      <c r="ST18" s="135"/>
      <c r="SU18" s="135"/>
      <c r="SV18" s="135"/>
      <c r="SW18" s="135"/>
      <c r="SX18" s="135"/>
      <c r="SY18" s="135"/>
      <c r="SZ18" s="135"/>
      <c r="TA18" s="135"/>
      <c r="TB18" s="135"/>
      <c r="TC18" s="135"/>
      <c r="TD18" s="135"/>
      <c r="TE18" s="135"/>
      <c r="TF18" s="135"/>
      <c r="TG18" s="135"/>
      <c r="TH18" s="135"/>
      <c r="TI18" s="135"/>
      <c r="TJ18" s="135"/>
      <c r="TK18" s="135"/>
      <c r="TL18" s="135"/>
      <c r="TM18" s="135"/>
      <c r="TN18" s="135"/>
      <c r="TO18" s="135"/>
      <c r="TP18" s="135"/>
      <c r="TQ18" s="135"/>
      <c r="TR18" s="135"/>
      <c r="TS18" s="135"/>
      <c r="TT18" s="135"/>
      <c r="TU18" s="135"/>
      <c r="TV18" s="135"/>
      <c r="TW18" s="135"/>
      <c r="TX18" s="135"/>
      <c r="TY18" s="135"/>
      <c r="TZ18" s="135"/>
      <c r="UA18" s="135"/>
      <c r="UB18" s="135"/>
      <c r="UC18" s="135"/>
      <c r="UD18" s="135"/>
      <c r="UE18" s="135"/>
      <c r="UF18" s="135"/>
      <c r="UG18" s="135"/>
      <c r="UH18" s="135"/>
      <c r="UI18" s="135"/>
      <c r="UJ18" s="135"/>
      <c r="UK18" s="135"/>
      <c r="UL18" s="135"/>
      <c r="UM18" s="135"/>
      <c r="UN18" s="135"/>
      <c r="UO18" s="135"/>
      <c r="UP18" s="135"/>
      <c r="UQ18" s="135"/>
      <c r="UR18" s="135"/>
      <c r="US18" s="135"/>
      <c r="UT18" s="135"/>
      <c r="UU18" s="135"/>
      <c r="UV18" s="135"/>
      <c r="UW18" s="135"/>
      <c r="UX18" s="135"/>
      <c r="UY18" s="135"/>
      <c r="UZ18" s="135"/>
      <c r="VA18" s="135"/>
      <c r="VB18" s="135"/>
      <c r="VC18" s="135"/>
      <c r="VD18" s="135"/>
      <c r="VE18" s="135"/>
      <c r="VF18" s="135"/>
      <c r="VG18" s="135"/>
      <c r="VH18" s="135"/>
      <c r="VI18" s="135"/>
      <c r="VJ18" s="135"/>
      <c r="VK18" s="135"/>
      <c r="VL18" s="135"/>
      <c r="VM18" s="135"/>
      <c r="VN18" s="135"/>
      <c r="VO18" s="135"/>
      <c r="VP18" s="135"/>
      <c r="VQ18" s="135"/>
      <c r="VR18" s="135"/>
      <c r="VS18" s="135"/>
      <c r="VT18" s="135"/>
      <c r="VU18" s="135"/>
      <c r="VV18" s="135"/>
      <c r="VW18" s="135"/>
      <c r="VX18" s="135"/>
      <c r="VY18" s="135"/>
      <c r="VZ18" s="135"/>
      <c r="WA18" s="135"/>
      <c r="WB18" s="135"/>
      <c r="WC18" s="135"/>
      <c r="WD18" s="135"/>
      <c r="WE18" s="135"/>
      <c r="WF18" s="135"/>
      <c r="WG18" s="135"/>
      <c r="WH18" s="135"/>
      <c r="WI18" s="135"/>
      <c r="WJ18" s="135"/>
      <c r="WK18" s="135"/>
      <c r="WL18" s="135"/>
      <c r="WM18" s="135"/>
      <c r="WN18" s="135"/>
      <c r="WO18" s="135"/>
      <c r="WP18" s="135"/>
      <c r="WQ18" s="135"/>
      <c r="WR18" s="135"/>
      <c r="WS18" s="135"/>
      <c r="WT18" s="135"/>
      <c r="WU18" s="135"/>
      <c r="WV18" s="135"/>
      <c r="WW18" s="135"/>
      <c r="WX18" s="135"/>
      <c r="WY18" s="135"/>
      <c r="WZ18" s="135"/>
      <c r="XA18" s="135"/>
      <c r="XB18" s="135"/>
      <c r="XC18" s="135"/>
      <c r="XD18" s="135"/>
      <c r="XE18" s="135"/>
      <c r="XF18" s="135"/>
      <c r="XG18" s="135"/>
      <c r="XH18" s="135"/>
      <c r="XI18" s="135"/>
      <c r="XJ18" s="135"/>
      <c r="XK18" s="135"/>
      <c r="XL18" s="135"/>
      <c r="XM18" s="135"/>
      <c r="XN18" s="135"/>
      <c r="XO18" s="135"/>
      <c r="XP18" s="135"/>
      <c r="XQ18" s="135"/>
      <c r="XR18" s="135"/>
      <c r="XS18" s="135"/>
      <c r="XT18" s="135"/>
      <c r="XU18" s="135"/>
      <c r="XV18" s="135"/>
      <c r="XW18" s="135"/>
      <c r="XX18" s="135"/>
      <c r="XY18" s="135"/>
      <c r="XZ18" s="135"/>
      <c r="YA18" s="135"/>
      <c r="YB18" s="135"/>
      <c r="YC18" s="135"/>
      <c r="YD18" s="135"/>
      <c r="YE18" s="135"/>
      <c r="YF18" s="135"/>
      <c r="YG18" s="135"/>
      <c r="YH18" s="135"/>
      <c r="YI18" s="135"/>
      <c r="YJ18" s="135"/>
      <c r="YK18" s="135"/>
      <c r="YL18" s="135"/>
      <c r="YM18" s="135"/>
      <c r="YN18" s="135"/>
      <c r="YO18" s="135"/>
      <c r="YP18" s="135"/>
      <c r="YQ18" s="135"/>
      <c r="YR18" s="135"/>
      <c r="YS18" s="135"/>
      <c r="YT18" s="135"/>
      <c r="YU18" s="135"/>
      <c r="YV18" s="135"/>
      <c r="YW18" s="135"/>
      <c r="YX18" s="135"/>
      <c r="YY18" s="135"/>
      <c r="YZ18" s="135"/>
      <c r="ZA18" s="135"/>
      <c r="ZB18" s="135"/>
      <c r="ZC18" s="135"/>
      <c r="ZD18" s="135"/>
      <c r="ZE18" s="135"/>
      <c r="ZF18" s="135"/>
      <c r="ZG18" s="135"/>
      <c r="ZH18" s="135"/>
      <c r="ZI18" s="135"/>
      <c r="ZJ18" s="135"/>
      <c r="ZK18" s="135"/>
      <c r="ZL18" s="135"/>
      <c r="ZM18" s="135"/>
      <c r="ZN18" s="135"/>
      <c r="ZO18" s="135"/>
      <c r="ZP18" s="135"/>
      <c r="ZQ18" s="135"/>
      <c r="ZR18" s="135"/>
      <c r="ZS18" s="135"/>
      <c r="ZT18" s="135"/>
      <c r="ZU18" s="135"/>
      <c r="ZV18" s="135"/>
      <c r="ZW18" s="135"/>
      <c r="ZX18" s="135"/>
      <c r="ZY18" s="135"/>
      <c r="ZZ18" s="135"/>
      <c r="AAA18" s="135"/>
      <c r="AAB18" s="135"/>
      <c r="AAC18" s="135"/>
      <c r="AAD18" s="135"/>
      <c r="AAE18" s="135"/>
      <c r="AAF18" s="135"/>
      <c r="AAG18" s="135"/>
      <c r="AAH18" s="135"/>
      <c r="AAI18" s="135"/>
      <c r="AAJ18" s="135"/>
      <c r="AAK18" s="135"/>
      <c r="AAL18" s="135"/>
      <c r="AAM18" s="135"/>
      <c r="AAN18" s="135"/>
      <c r="AAO18" s="135"/>
      <c r="AAP18" s="135"/>
      <c r="AAQ18" s="135"/>
      <c r="AAR18" s="135"/>
      <c r="AAS18" s="135"/>
      <c r="AAT18" s="135"/>
      <c r="AAU18" s="135"/>
      <c r="AAV18" s="135"/>
      <c r="AAW18" s="135"/>
      <c r="AAX18" s="135"/>
      <c r="AAY18" s="135"/>
      <c r="AAZ18" s="135"/>
      <c r="ABA18" s="135"/>
      <c r="ABB18" s="135"/>
      <c r="ABC18" s="135"/>
      <c r="ABD18" s="135"/>
      <c r="ABE18" s="135"/>
      <c r="ABF18" s="135"/>
      <c r="ABG18" s="135"/>
      <c r="ABH18" s="135"/>
      <c r="ABI18" s="135"/>
      <c r="ABJ18" s="135"/>
      <c r="ABK18" s="135"/>
      <c r="ABL18" s="135"/>
      <c r="ABM18" s="135"/>
      <c r="ABN18" s="135"/>
      <c r="ABO18" s="135"/>
      <c r="ABP18" s="135"/>
      <c r="ABQ18" s="135"/>
      <c r="ABR18" s="135"/>
      <c r="ABS18" s="135"/>
      <c r="ABT18" s="135"/>
      <c r="ABU18" s="135"/>
      <c r="ABV18" s="135"/>
      <c r="ABW18" s="135"/>
      <c r="ABX18" s="135"/>
      <c r="ABY18" s="135"/>
      <c r="ABZ18" s="135"/>
      <c r="ACA18" s="135"/>
      <c r="ACB18" s="135"/>
      <c r="ACC18" s="135"/>
      <c r="ACD18" s="135"/>
      <c r="ACE18" s="135"/>
      <c r="ACF18" s="135"/>
      <c r="ACG18" s="135"/>
      <c r="ACH18" s="135"/>
      <c r="ACI18" s="135"/>
      <c r="ACJ18" s="135"/>
      <c r="ACK18" s="135"/>
      <c r="ACL18" s="135"/>
      <c r="ACM18" s="135"/>
      <c r="ACN18" s="135"/>
      <c r="ACO18" s="135"/>
      <c r="ACP18" s="135"/>
      <c r="ACQ18" s="135"/>
      <c r="ACR18" s="135"/>
      <c r="ACS18" s="135"/>
      <c r="ACT18" s="135"/>
      <c r="ACU18" s="135"/>
      <c r="ACV18" s="135"/>
      <c r="ACW18" s="135"/>
      <c r="ACX18" s="135"/>
      <c r="ACY18" s="135"/>
      <c r="ACZ18" s="135"/>
      <c r="ADA18" s="135"/>
      <c r="ADB18" s="135"/>
      <c r="ADC18" s="135"/>
      <c r="ADD18" s="135"/>
      <c r="ADE18" s="135"/>
      <c r="ADF18" s="135"/>
      <c r="ADG18" s="135"/>
      <c r="ADH18" s="135"/>
      <c r="ADI18" s="135"/>
      <c r="ADJ18" s="135"/>
      <c r="ADK18" s="135"/>
      <c r="ADL18" s="135"/>
      <c r="ADM18" s="135"/>
      <c r="ADN18" s="135"/>
      <c r="ADO18" s="135"/>
      <c r="ADP18" s="135"/>
      <c r="ADQ18" s="135"/>
      <c r="ADR18" s="135"/>
      <c r="ADS18" s="135"/>
      <c r="ADT18" s="135"/>
      <c r="ADU18" s="135"/>
      <c r="ADV18" s="135"/>
      <c r="ADW18" s="135"/>
      <c r="ADX18" s="135"/>
      <c r="ADY18" s="135"/>
      <c r="ADZ18" s="135"/>
      <c r="AEA18" s="135"/>
      <c r="AEB18" s="135"/>
      <c r="AEC18" s="135"/>
      <c r="AED18" s="135"/>
      <c r="AEE18" s="135"/>
      <c r="AEF18" s="135"/>
      <c r="AEG18" s="135"/>
      <c r="AEH18" s="135"/>
      <c r="AEI18" s="135"/>
      <c r="AEJ18" s="135"/>
      <c r="AEK18" s="135"/>
      <c r="AEL18" s="135"/>
      <c r="AEM18" s="135"/>
      <c r="AEN18" s="135"/>
      <c r="AEO18" s="135"/>
      <c r="AEP18" s="135"/>
      <c r="AEQ18" s="135"/>
      <c r="AER18" s="135"/>
      <c r="AES18" s="135"/>
      <c r="AET18" s="135"/>
      <c r="AEU18" s="135"/>
      <c r="AEV18" s="135"/>
      <c r="AEW18" s="135"/>
      <c r="AEX18" s="135"/>
      <c r="AEY18" s="135"/>
      <c r="AEZ18" s="135"/>
      <c r="AFA18" s="135"/>
      <c r="AFB18" s="135"/>
      <c r="AFC18" s="135"/>
      <c r="AFD18" s="135"/>
      <c r="AFE18" s="135"/>
      <c r="AFF18" s="135"/>
      <c r="AFG18" s="135"/>
      <c r="AFH18" s="135"/>
      <c r="AFI18" s="135"/>
      <c r="AFJ18" s="135"/>
      <c r="AFK18" s="135"/>
      <c r="AFL18" s="135"/>
      <c r="AFM18" s="135"/>
      <c r="AFN18" s="135"/>
      <c r="AFO18" s="135"/>
      <c r="AFP18" s="135"/>
      <c r="AFQ18" s="135"/>
      <c r="AFR18" s="135"/>
      <c r="AFS18" s="135"/>
      <c r="AFT18" s="135"/>
      <c r="AFU18" s="135"/>
      <c r="AFV18" s="135"/>
      <c r="AFW18" s="135"/>
      <c r="AFX18" s="135"/>
      <c r="AFY18" s="135"/>
      <c r="AFZ18" s="135"/>
      <c r="AGA18" s="135"/>
      <c r="AGB18" s="135"/>
      <c r="AGC18" s="135"/>
      <c r="AGD18" s="135"/>
      <c r="AGE18" s="135"/>
      <c r="AGF18" s="135"/>
      <c r="AGG18" s="135"/>
      <c r="AGH18" s="135"/>
      <c r="AGI18" s="135"/>
      <c r="AGJ18" s="135"/>
      <c r="AGK18" s="135"/>
      <c r="AGL18" s="135"/>
      <c r="AGM18" s="135"/>
      <c r="AGN18" s="135"/>
      <c r="AGO18" s="135"/>
      <c r="AGP18" s="135"/>
      <c r="AGQ18" s="135"/>
      <c r="AGR18" s="135"/>
      <c r="AGS18" s="135"/>
      <c r="AGT18" s="135"/>
      <c r="AGU18" s="135"/>
      <c r="AGV18" s="135"/>
      <c r="AGW18" s="135"/>
      <c r="AGX18" s="135"/>
      <c r="AGY18" s="135"/>
      <c r="AGZ18" s="135"/>
      <c r="AHA18" s="135"/>
      <c r="AHB18" s="135"/>
      <c r="AHC18" s="135"/>
      <c r="AHD18" s="135"/>
      <c r="AHE18" s="135"/>
      <c r="AHF18" s="135"/>
      <c r="AHG18" s="135"/>
      <c r="AHH18" s="135"/>
      <c r="AHI18" s="135"/>
      <c r="AHJ18" s="135"/>
      <c r="AHK18" s="135"/>
      <c r="AHL18" s="135"/>
      <c r="AHM18" s="135"/>
      <c r="AHN18" s="135"/>
      <c r="AHO18" s="135"/>
      <c r="AHP18" s="135"/>
      <c r="AHQ18" s="135"/>
      <c r="AHR18" s="135"/>
      <c r="AHS18" s="135"/>
      <c r="AHT18" s="135"/>
      <c r="AHU18" s="135"/>
      <c r="AHV18" s="135"/>
      <c r="AHW18" s="135"/>
      <c r="AHX18" s="135"/>
      <c r="AHY18" s="135"/>
      <c r="AHZ18" s="135"/>
      <c r="AIA18" s="135"/>
      <c r="AIB18" s="135"/>
      <c r="AIC18" s="135"/>
      <c r="AID18" s="135"/>
      <c r="AIE18" s="135"/>
      <c r="AIF18" s="135"/>
      <c r="AIG18" s="135"/>
      <c r="AIH18" s="135"/>
      <c r="AII18" s="135"/>
      <c r="AIJ18" s="135"/>
      <c r="AIK18" s="135"/>
      <c r="AIL18" s="135"/>
      <c r="AIM18" s="135"/>
      <c r="AIN18" s="135"/>
      <c r="AIO18" s="135"/>
      <c r="AIP18" s="135"/>
      <c r="AIQ18" s="135"/>
      <c r="AIR18" s="135"/>
      <c r="AIS18" s="135"/>
      <c r="AIT18" s="135"/>
      <c r="AIU18" s="135"/>
      <c r="AIV18" s="135"/>
      <c r="AIW18" s="135"/>
      <c r="AIX18" s="135"/>
      <c r="AIY18" s="135"/>
      <c r="AIZ18" s="135"/>
      <c r="AJA18" s="135"/>
      <c r="AJB18" s="135"/>
      <c r="AJC18" s="135"/>
      <c r="AJD18" s="135"/>
      <c r="AJE18" s="135"/>
      <c r="AJF18" s="135"/>
      <c r="AJG18" s="135"/>
      <c r="AJH18" s="135"/>
      <c r="AJI18" s="135"/>
      <c r="AJJ18" s="135"/>
      <c r="AJK18" s="135"/>
      <c r="AJL18" s="135"/>
      <c r="AJM18" s="135"/>
      <c r="AJN18" s="135"/>
      <c r="AJO18" s="135"/>
      <c r="AJP18" s="135"/>
      <c r="AJQ18" s="135"/>
      <c r="AJR18" s="135"/>
      <c r="AJS18" s="135"/>
      <c r="AJT18" s="135"/>
      <c r="AJU18" s="135"/>
      <c r="AJV18" s="135"/>
      <c r="AJW18" s="135"/>
      <c r="AJX18" s="135"/>
      <c r="AJY18" s="135"/>
      <c r="AJZ18" s="135"/>
      <c r="AKA18" s="135"/>
      <c r="AKB18" s="135"/>
      <c r="AKC18" s="135"/>
      <c r="AKD18" s="135"/>
      <c r="AKE18" s="135"/>
      <c r="AKF18" s="135"/>
      <c r="AKG18" s="135"/>
      <c r="AKH18" s="135"/>
      <c r="AKI18" s="135"/>
      <c r="AKJ18" s="135"/>
      <c r="AKK18" s="135"/>
      <c r="AKL18" s="135"/>
      <c r="AKM18" s="135"/>
      <c r="AKN18" s="135"/>
      <c r="AKO18" s="135"/>
      <c r="AKP18" s="135"/>
      <c r="AKQ18" s="135"/>
      <c r="AKR18" s="135"/>
      <c r="AKS18" s="135"/>
      <c r="AKT18" s="135"/>
      <c r="AKU18" s="135"/>
      <c r="AKV18" s="135"/>
      <c r="AKW18" s="135"/>
      <c r="AKX18" s="135"/>
      <c r="AKY18" s="135"/>
      <c r="AKZ18" s="135"/>
      <c r="ALA18" s="135"/>
      <c r="ALB18" s="135"/>
      <c r="ALC18" s="135"/>
      <c r="ALD18" s="135"/>
      <c r="ALE18" s="135"/>
      <c r="ALF18" s="135"/>
      <c r="ALG18" s="135"/>
      <c r="ALH18" s="135"/>
      <c r="ALI18" s="135"/>
      <c r="ALJ18" s="135"/>
      <c r="ALK18" s="135"/>
      <c r="ALL18" s="135"/>
      <c r="ALM18" s="135"/>
      <c r="ALN18" s="135"/>
      <c r="ALO18" s="135"/>
      <c r="ALP18" s="135"/>
      <c r="ALQ18" s="135"/>
      <c r="ALR18" s="135"/>
      <c r="ALS18" s="135"/>
      <c r="ALT18" s="135"/>
      <c r="ALU18" s="135"/>
      <c r="ALV18" s="135"/>
      <c r="ALW18" s="135"/>
      <c r="ALX18" s="135"/>
      <c r="ALY18" s="135"/>
      <c r="ALZ18" s="135"/>
      <c r="AMA18" s="135"/>
      <c r="AMB18" s="135"/>
      <c r="AMC18" s="135"/>
      <c r="AMD18" s="135"/>
      <c r="AME18" s="135"/>
      <c r="AMF18" s="135"/>
      <c r="AMG18" s="135"/>
      <c r="AMH18" s="135"/>
      <c r="AMI18" s="135"/>
      <c r="AMJ18" s="135"/>
    </row>
    <row r="19" spans="1:1024" s="179" customFormat="1" x14ac:dyDescent="0.2">
      <c r="A19" s="135"/>
      <c r="B19" s="131"/>
      <c r="C19" s="117"/>
      <c r="D19" s="150"/>
      <c r="E19" s="151"/>
      <c r="F19" s="152"/>
      <c r="G19" s="129"/>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c r="BO19" s="135"/>
      <c r="BP19" s="135"/>
      <c r="BQ19" s="135"/>
      <c r="BR19" s="135"/>
      <c r="BS19" s="135"/>
      <c r="BT19" s="135"/>
      <c r="BU19" s="135"/>
      <c r="BV19" s="135"/>
      <c r="BW19" s="135"/>
      <c r="BX19" s="135"/>
      <c r="BY19" s="135"/>
      <c r="BZ19" s="135"/>
      <c r="CA19" s="135"/>
      <c r="CB19" s="135"/>
      <c r="CC19" s="135"/>
      <c r="CD19" s="135"/>
      <c r="CE19" s="135"/>
      <c r="CF19" s="135"/>
      <c r="CG19" s="135"/>
      <c r="CH19" s="135"/>
      <c r="CI19" s="135"/>
      <c r="CJ19" s="135"/>
      <c r="CK19" s="135"/>
      <c r="CL19" s="135"/>
      <c r="CM19" s="135"/>
      <c r="CN19" s="135"/>
      <c r="CO19" s="135"/>
      <c r="CP19" s="135"/>
      <c r="CQ19" s="135"/>
      <c r="CR19" s="135"/>
      <c r="CS19" s="135"/>
      <c r="CT19" s="135"/>
      <c r="CU19" s="135"/>
      <c r="CV19" s="135"/>
      <c r="CW19" s="135"/>
      <c r="CX19" s="135"/>
      <c r="CY19" s="135"/>
      <c r="CZ19" s="135"/>
      <c r="DA19" s="135"/>
      <c r="DB19" s="135"/>
      <c r="DC19" s="135"/>
      <c r="DD19" s="135"/>
      <c r="DE19" s="135"/>
      <c r="DF19" s="135"/>
      <c r="DG19" s="135"/>
      <c r="DH19" s="135"/>
      <c r="DI19" s="135"/>
      <c r="DJ19" s="135"/>
      <c r="DK19" s="135"/>
      <c r="DL19" s="135"/>
      <c r="DM19" s="135"/>
      <c r="DN19" s="135"/>
      <c r="DO19" s="135"/>
      <c r="DP19" s="135"/>
      <c r="DQ19" s="135"/>
      <c r="DR19" s="135"/>
      <c r="DS19" s="135"/>
      <c r="DT19" s="135"/>
      <c r="DU19" s="135"/>
      <c r="DV19" s="135"/>
      <c r="DW19" s="135"/>
      <c r="DX19" s="135"/>
      <c r="DY19" s="135"/>
      <c r="DZ19" s="135"/>
      <c r="EA19" s="135"/>
      <c r="EB19" s="135"/>
      <c r="EC19" s="135"/>
      <c r="ED19" s="135"/>
      <c r="EE19" s="135"/>
      <c r="EF19" s="135"/>
      <c r="EG19" s="135"/>
      <c r="EH19" s="135"/>
      <c r="EI19" s="135"/>
      <c r="EJ19" s="135"/>
      <c r="EK19" s="135"/>
      <c r="EL19" s="135"/>
      <c r="EM19" s="135"/>
      <c r="EN19" s="135"/>
      <c r="EO19" s="135"/>
      <c r="EP19" s="135"/>
      <c r="EQ19" s="135"/>
      <c r="ER19" s="135"/>
      <c r="ES19" s="135"/>
      <c r="ET19" s="135"/>
      <c r="EU19" s="135"/>
      <c r="EV19" s="135"/>
      <c r="EW19" s="135"/>
      <c r="EX19" s="135"/>
      <c r="EY19" s="135"/>
      <c r="EZ19" s="135"/>
      <c r="FA19" s="135"/>
      <c r="FB19" s="135"/>
      <c r="FC19" s="135"/>
      <c r="FD19" s="135"/>
      <c r="FE19" s="135"/>
      <c r="FF19" s="135"/>
      <c r="FG19" s="135"/>
      <c r="FH19" s="135"/>
      <c r="FI19" s="135"/>
      <c r="FJ19" s="135"/>
      <c r="FK19" s="135"/>
      <c r="FL19" s="135"/>
      <c r="FM19" s="135"/>
      <c r="FN19" s="135"/>
      <c r="FO19" s="135"/>
      <c r="FP19" s="135"/>
      <c r="FQ19" s="135"/>
      <c r="FR19" s="135"/>
      <c r="FS19" s="135"/>
      <c r="FT19" s="135"/>
      <c r="FU19" s="135"/>
      <c r="FV19" s="135"/>
      <c r="FW19" s="135"/>
      <c r="FX19" s="135"/>
      <c r="FY19" s="135"/>
      <c r="FZ19" s="135"/>
      <c r="GA19" s="135"/>
      <c r="GB19" s="135"/>
      <c r="GC19" s="135"/>
      <c r="GD19" s="135"/>
      <c r="GE19" s="135"/>
      <c r="GF19" s="135"/>
      <c r="GG19" s="135"/>
      <c r="GH19" s="135"/>
      <c r="GI19" s="135"/>
      <c r="GJ19" s="135"/>
      <c r="GK19" s="135"/>
      <c r="GL19" s="135"/>
      <c r="GM19" s="135"/>
      <c r="GN19" s="135"/>
      <c r="GO19" s="135"/>
      <c r="GP19" s="135"/>
      <c r="GQ19" s="135"/>
      <c r="GR19" s="135"/>
      <c r="GS19" s="135"/>
      <c r="GT19" s="135"/>
      <c r="GU19" s="135"/>
      <c r="GV19" s="135"/>
      <c r="GW19" s="135"/>
      <c r="GX19" s="135"/>
      <c r="GY19" s="135"/>
      <c r="GZ19" s="135"/>
      <c r="HA19" s="135"/>
      <c r="HB19" s="135"/>
      <c r="HC19" s="135"/>
      <c r="HD19" s="135"/>
      <c r="HE19" s="135"/>
      <c r="HF19" s="135"/>
      <c r="HG19" s="135"/>
      <c r="HH19" s="135"/>
      <c r="HI19" s="135"/>
      <c r="HJ19" s="135"/>
      <c r="HK19" s="135"/>
      <c r="HL19" s="135"/>
      <c r="HM19" s="135"/>
      <c r="HN19" s="135"/>
      <c r="HO19" s="135"/>
      <c r="HP19" s="135"/>
      <c r="HQ19" s="135"/>
      <c r="HR19" s="135"/>
      <c r="HS19" s="135"/>
      <c r="HT19" s="135"/>
      <c r="HU19" s="135"/>
      <c r="HV19" s="135"/>
      <c r="HW19" s="135"/>
      <c r="HX19" s="135"/>
      <c r="HY19" s="135"/>
      <c r="HZ19" s="135"/>
      <c r="IA19" s="135"/>
      <c r="IB19" s="135"/>
      <c r="IC19" s="135"/>
      <c r="ID19" s="135"/>
      <c r="IE19" s="135"/>
      <c r="IF19" s="135"/>
      <c r="IG19" s="135"/>
      <c r="IH19" s="135"/>
      <c r="II19" s="135"/>
      <c r="IJ19" s="135"/>
      <c r="IK19" s="135"/>
      <c r="IL19" s="135"/>
      <c r="IM19" s="135"/>
      <c r="IN19" s="135"/>
      <c r="IO19" s="135"/>
      <c r="IP19" s="135"/>
      <c r="IQ19" s="135"/>
      <c r="IR19" s="135"/>
      <c r="IS19" s="135"/>
      <c r="IT19" s="135"/>
      <c r="IU19" s="135"/>
      <c r="IV19" s="135"/>
      <c r="IW19" s="135"/>
      <c r="IX19" s="135"/>
      <c r="IY19" s="135"/>
      <c r="IZ19" s="135"/>
      <c r="JA19" s="135"/>
      <c r="JB19" s="135"/>
      <c r="JC19" s="135"/>
      <c r="JD19" s="135"/>
      <c r="JE19" s="135"/>
      <c r="JF19" s="135"/>
      <c r="JG19" s="135"/>
      <c r="JH19" s="135"/>
      <c r="JI19" s="135"/>
      <c r="JJ19" s="135"/>
      <c r="JK19" s="135"/>
      <c r="JL19" s="135"/>
      <c r="JM19" s="135"/>
      <c r="JN19" s="135"/>
      <c r="JO19" s="135"/>
      <c r="JP19" s="135"/>
      <c r="JQ19" s="135"/>
      <c r="JR19" s="135"/>
      <c r="JS19" s="135"/>
      <c r="JT19" s="135"/>
      <c r="JU19" s="135"/>
      <c r="JV19" s="135"/>
      <c r="JW19" s="135"/>
      <c r="JX19" s="135"/>
      <c r="JY19" s="135"/>
      <c r="JZ19" s="135"/>
      <c r="KA19" s="135"/>
      <c r="KB19" s="135"/>
      <c r="KC19" s="135"/>
      <c r="KD19" s="135"/>
      <c r="KE19" s="135"/>
      <c r="KF19" s="135"/>
      <c r="KG19" s="135"/>
      <c r="KH19" s="135"/>
      <c r="KI19" s="135"/>
      <c r="KJ19" s="135"/>
      <c r="KK19" s="135"/>
      <c r="KL19" s="135"/>
      <c r="KM19" s="135"/>
      <c r="KN19" s="135"/>
      <c r="KO19" s="135"/>
      <c r="KP19" s="135"/>
      <c r="KQ19" s="135"/>
      <c r="KR19" s="135"/>
      <c r="KS19" s="135"/>
      <c r="KT19" s="135"/>
      <c r="KU19" s="135"/>
      <c r="KV19" s="135"/>
      <c r="KW19" s="135"/>
      <c r="KX19" s="135"/>
      <c r="KY19" s="135"/>
      <c r="KZ19" s="135"/>
      <c r="LA19" s="135"/>
      <c r="LB19" s="135"/>
      <c r="LC19" s="135"/>
      <c r="LD19" s="135"/>
      <c r="LE19" s="135"/>
      <c r="LF19" s="135"/>
      <c r="LG19" s="135"/>
      <c r="LH19" s="135"/>
      <c r="LI19" s="135"/>
      <c r="LJ19" s="135"/>
      <c r="LK19" s="135"/>
      <c r="LL19" s="135"/>
      <c r="LM19" s="135"/>
      <c r="LN19" s="135"/>
      <c r="LO19" s="135"/>
      <c r="LP19" s="135"/>
      <c r="LQ19" s="135"/>
      <c r="LR19" s="135"/>
      <c r="LS19" s="135"/>
      <c r="LT19" s="135"/>
      <c r="LU19" s="135"/>
      <c r="LV19" s="135"/>
      <c r="LW19" s="135"/>
      <c r="LX19" s="135"/>
      <c r="LY19" s="135"/>
      <c r="LZ19" s="135"/>
      <c r="MA19" s="135"/>
      <c r="MB19" s="135"/>
      <c r="MC19" s="135"/>
      <c r="MD19" s="135"/>
      <c r="ME19" s="135"/>
      <c r="MF19" s="135"/>
      <c r="MG19" s="135"/>
      <c r="MH19" s="135"/>
      <c r="MI19" s="135"/>
      <c r="MJ19" s="135"/>
      <c r="MK19" s="135"/>
      <c r="ML19" s="135"/>
      <c r="MM19" s="135"/>
      <c r="MN19" s="135"/>
      <c r="MO19" s="135"/>
      <c r="MP19" s="135"/>
      <c r="MQ19" s="135"/>
      <c r="MR19" s="135"/>
      <c r="MS19" s="135"/>
      <c r="MT19" s="135"/>
      <c r="MU19" s="135"/>
      <c r="MV19" s="135"/>
      <c r="MW19" s="135"/>
      <c r="MX19" s="135"/>
      <c r="MY19" s="135"/>
      <c r="MZ19" s="135"/>
      <c r="NA19" s="135"/>
      <c r="NB19" s="135"/>
      <c r="NC19" s="135"/>
      <c r="ND19" s="135"/>
      <c r="NE19" s="135"/>
      <c r="NF19" s="135"/>
      <c r="NG19" s="135"/>
      <c r="NH19" s="135"/>
      <c r="NI19" s="135"/>
      <c r="NJ19" s="135"/>
      <c r="NK19" s="135"/>
      <c r="NL19" s="135"/>
      <c r="NM19" s="135"/>
      <c r="NN19" s="135"/>
      <c r="NO19" s="135"/>
      <c r="NP19" s="135"/>
      <c r="NQ19" s="135"/>
      <c r="NR19" s="135"/>
      <c r="NS19" s="135"/>
      <c r="NT19" s="135"/>
      <c r="NU19" s="135"/>
      <c r="NV19" s="135"/>
      <c r="NW19" s="135"/>
      <c r="NX19" s="135"/>
      <c r="NY19" s="135"/>
      <c r="NZ19" s="135"/>
      <c r="OA19" s="135"/>
      <c r="OB19" s="135"/>
      <c r="OC19" s="135"/>
      <c r="OD19" s="135"/>
      <c r="OE19" s="135"/>
      <c r="OF19" s="135"/>
      <c r="OG19" s="135"/>
      <c r="OH19" s="135"/>
      <c r="OI19" s="135"/>
      <c r="OJ19" s="135"/>
      <c r="OK19" s="135"/>
      <c r="OL19" s="135"/>
      <c r="OM19" s="135"/>
      <c r="ON19" s="135"/>
      <c r="OO19" s="135"/>
      <c r="OP19" s="135"/>
      <c r="OQ19" s="135"/>
      <c r="OR19" s="135"/>
      <c r="OS19" s="135"/>
      <c r="OT19" s="135"/>
      <c r="OU19" s="135"/>
      <c r="OV19" s="135"/>
      <c r="OW19" s="135"/>
      <c r="OX19" s="135"/>
      <c r="OY19" s="135"/>
      <c r="OZ19" s="135"/>
      <c r="PA19" s="135"/>
      <c r="PB19" s="135"/>
      <c r="PC19" s="135"/>
      <c r="PD19" s="135"/>
      <c r="PE19" s="135"/>
      <c r="PF19" s="135"/>
      <c r="PG19" s="135"/>
      <c r="PH19" s="135"/>
      <c r="PI19" s="135"/>
      <c r="PJ19" s="135"/>
      <c r="PK19" s="135"/>
      <c r="PL19" s="135"/>
      <c r="PM19" s="135"/>
      <c r="PN19" s="135"/>
      <c r="PO19" s="135"/>
      <c r="PP19" s="135"/>
      <c r="PQ19" s="135"/>
      <c r="PR19" s="135"/>
      <c r="PS19" s="135"/>
      <c r="PT19" s="135"/>
      <c r="PU19" s="135"/>
      <c r="PV19" s="135"/>
      <c r="PW19" s="135"/>
      <c r="PX19" s="135"/>
      <c r="PY19" s="135"/>
      <c r="PZ19" s="135"/>
      <c r="QA19" s="135"/>
      <c r="QB19" s="135"/>
      <c r="QC19" s="135"/>
      <c r="QD19" s="135"/>
      <c r="QE19" s="135"/>
      <c r="QF19" s="135"/>
      <c r="QG19" s="135"/>
      <c r="QH19" s="135"/>
      <c r="QI19" s="135"/>
      <c r="QJ19" s="135"/>
      <c r="QK19" s="135"/>
      <c r="QL19" s="135"/>
      <c r="QM19" s="135"/>
      <c r="QN19" s="135"/>
      <c r="QO19" s="135"/>
      <c r="QP19" s="135"/>
      <c r="QQ19" s="135"/>
      <c r="QR19" s="135"/>
      <c r="QS19" s="135"/>
      <c r="QT19" s="135"/>
      <c r="QU19" s="135"/>
      <c r="QV19" s="135"/>
      <c r="QW19" s="135"/>
      <c r="QX19" s="135"/>
      <c r="QY19" s="135"/>
      <c r="QZ19" s="135"/>
      <c r="RA19" s="135"/>
      <c r="RB19" s="135"/>
      <c r="RC19" s="135"/>
      <c r="RD19" s="135"/>
      <c r="RE19" s="135"/>
      <c r="RF19" s="135"/>
      <c r="RG19" s="135"/>
      <c r="RH19" s="135"/>
      <c r="RI19" s="135"/>
      <c r="RJ19" s="135"/>
      <c r="RK19" s="135"/>
      <c r="RL19" s="135"/>
      <c r="RM19" s="135"/>
      <c r="RN19" s="135"/>
      <c r="RO19" s="135"/>
      <c r="RP19" s="135"/>
      <c r="RQ19" s="135"/>
      <c r="RR19" s="135"/>
      <c r="RS19" s="135"/>
      <c r="RT19" s="135"/>
      <c r="RU19" s="135"/>
      <c r="RV19" s="135"/>
      <c r="RW19" s="135"/>
      <c r="RX19" s="135"/>
      <c r="RY19" s="135"/>
      <c r="RZ19" s="135"/>
      <c r="SA19" s="135"/>
      <c r="SB19" s="135"/>
      <c r="SC19" s="135"/>
      <c r="SD19" s="135"/>
      <c r="SE19" s="135"/>
      <c r="SF19" s="135"/>
      <c r="SG19" s="135"/>
      <c r="SH19" s="135"/>
      <c r="SI19" s="135"/>
      <c r="SJ19" s="135"/>
      <c r="SK19" s="135"/>
      <c r="SL19" s="135"/>
      <c r="SM19" s="135"/>
      <c r="SN19" s="135"/>
      <c r="SO19" s="135"/>
      <c r="SP19" s="135"/>
      <c r="SQ19" s="135"/>
      <c r="SR19" s="135"/>
      <c r="SS19" s="135"/>
      <c r="ST19" s="135"/>
      <c r="SU19" s="135"/>
      <c r="SV19" s="135"/>
      <c r="SW19" s="135"/>
      <c r="SX19" s="135"/>
      <c r="SY19" s="135"/>
      <c r="SZ19" s="135"/>
      <c r="TA19" s="135"/>
      <c r="TB19" s="135"/>
      <c r="TC19" s="135"/>
      <c r="TD19" s="135"/>
      <c r="TE19" s="135"/>
      <c r="TF19" s="135"/>
      <c r="TG19" s="135"/>
      <c r="TH19" s="135"/>
      <c r="TI19" s="135"/>
      <c r="TJ19" s="135"/>
      <c r="TK19" s="135"/>
      <c r="TL19" s="135"/>
      <c r="TM19" s="135"/>
      <c r="TN19" s="135"/>
      <c r="TO19" s="135"/>
      <c r="TP19" s="135"/>
      <c r="TQ19" s="135"/>
      <c r="TR19" s="135"/>
      <c r="TS19" s="135"/>
      <c r="TT19" s="135"/>
      <c r="TU19" s="135"/>
      <c r="TV19" s="135"/>
      <c r="TW19" s="135"/>
      <c r="TX19" s="135"/>
      <c r="TY19" s="135"/>
      <c r="TZ19" s="135"/>
      <c r="UA19" s="135"/>
      <c r="UB19" s="135"/>
      <c r="UC19" s="135"/>
      <c r="UD19" s="135"/>
      <c r="UE19" s="135"/>
      <c r="UF19" s="135"/>
      <c r="UG19" s="135"/>
      <c r="UH19" s="135"/>
      <c r="UI19" s="135"/>
      <c r="UJ19" s="135"/>
      <c r="UK19" s="135"/>
      <c r="UL19" s="135"/>
      <c r="UM19" s="135"/>
      <c r="UN19" s="135"/>
      <c r="UO19" s="135"/>
      <c r="UP19" s="135"/>
      <c r="UQ19" s="135"/>
      <c r="UR19" s="135"/>
      <c r="US19" s="135"/>
      <c r="UT19" s="135"/>
      <c r="UU19" s="135"/>
      <c r="UV19" s="135"/>
      <c r="UW19" s="135"/>
      <c r="UX19" s="135"/>
      <c r="UY19" s="135"/>
      <c r="UZ19" s="135"/>
      <c r="VA19" s="135"/>
      <c r="VB19" s="135"/>
      <c r="VC19" s="135"/>
      <c r="VD19" s="135"/>
      <c r="VE19" s="135"/>
      <c r="VF19" s="135"/>
      <c r="VG19" s="135"/>
      <c r="VH19" s="135"/>
      <c r="VI19" s="135"/>
      <c r="VJ19" s="135"/>
      <c r="VK19" s="135"/>
      <c r="VL19" s="135"/>
      <c r="VM19" s="135"/>
      <c r="VN19" s="135"/>
      <c r="VO19" s="135"/>
      <c r="VP19" s="135"/>
      <c r="VQ19" s="135"/>
      <c r="VR19" s="135"/>
      <c r="VS19" s="135"/>
      <c r="VT19" s="135"/>
      <c r="VU19" s="135"/>
      <c r="VV19" s="135"/>
      <c r="VW19" s="135"/>
      <c r="VX19" s="135"/>
      <c r="VY19" s="135"/>
      <c r="VZ19" s="135"/>
      <c r="WA19" s="135"/>
      <c r="WB19" s="135"/>
      <c r="WC19" s="135"/>
      <c r="WD19" s="135"/>
      <c r="WE19" s="135"/>
      <c r="WF19" s="135"/>
      <c r="WG19" s="135"/>
      <c r="WH19" s="135"/>
      <c r="WI19" s="135"/>
      <c r="WJ19" s="135"/>
      <c r="WK19" s="135"/>
      <c r="WL19" s="135"/>
      <c r="WM19" s="135"/>
      <c r="WN19" s="135"/>
      <c r="WO19" s="135"/>
      <c r="WP19" s="135"/>
      <c r="WQ19" s="135"/>
      <c r="WR19" s="135"/>
      <c r="WS19" s="135"/>
      <c r="WT19" s="135"/>
      <c r="WU19" s="135"/>
      <c r="WV19" s="135"/>
      <c r="WW19" s="135"/>
      <c r="WX19" s="135"/>
      <c r="WY19" s="135"/>
      <c r="WZ19" s="135"/>
      <c r="XA19" s="135"/>
      <c r="XB19" s="135"/>
      <c r="XC19" s="135"/>
      <c r="XD19" s="135"/>
      <c r="XE19" s="135"/>
      <c r="XF19" s="135"/>
      <c r="XG19" s="135"/>
      <c r="XH19" s="135"/>
      <c r="XI19" s="135"/>
      <c r="XJ19" s="135"/>
      <c r="XK19" s="135"/>
      <c r="XL19" s="135"/>
      <c r="XM19" s="135"/>
      <c r="XN19" s="135"/>
      <c r="XO19" s="135"/>
      <c r="XP19" s="135"/>
      <c r="XQ19" s="135"/>
      <c r="XR19" s="135"/>
      <c r="XS19" s="135"/>
      <c r="XT19" s="135"/>
      <c r="XU19" s="135"/>
      <c r="XV19" s="135"/>
      <c r="XW19" s="135"/>
      <c r="XX19" s="135"/>
      <c r="XY19" s="135"/>
      <c r="XZ19" s="135"/>
      <c r="YA19" s="135"/>
      <c r="YB19" s="135"/>
      <c r="YC19" s="135"/>
      <c r="YD19" s="135"/>
      <c r="YE19" s="135"/>
      <c r="YF19" s="135"/>
      <c r="YG19" s="135"/>
      <c r="YH19" s="135"/>
      <c r="YI19" s="135"/>
      <c r="YJ19" s="135"/>
      <c r="YK19" s="135"/>
      <c r="YL19" s="135"/>
      <c r="YM19" s="135"/>
      <c r="YN19" s="135"/>
      <c r="YO19" s="135"/>
      <c r="YP19" s="135"/>
      <c r="YQ19" s="135"/>
      <c r="YR19" s="135"/>
      <c r="YS19" s="135"/>
      <c r="YT19" s="135"/>
      <c r="YU19" s="135"/>
      <c r="YV19" s="135"/>
      <c r="YW19" s="135"/>
      <c r="YX19" s="135"/>
      <c r="YY19" s="135"/>
      <c r="YZ19" s="135"/>
      <c r="ZA19" s="135"/>
      <c r="ZB19" s="135"/>
      <c r="ZC19" s="135"/>
      <c r="ZD19" s="135"/>
      <c r="ZE19" s="135"/>
      <c r="ZF19" s="135"/>
      <c r="ZG19" s="135"/>
      <c r="ZH19" s="135"/>
      <c r="ZI19" s="135"/>
      <c r="ZJ19" s="135"/>
      <c r="ZK19" s="135"/>
      <c r="ZL19" s="135"/>
      <c r="ZM19" s="135"/>
      <c r="ZN19" s="135"/>
      <c r="ZO19" s="135"/>
      <c r="ZP19" s="135"/>
      <c r="ZQ19" s="135"/>
      <c r="ZR19" s="135"/>
      <c r="ZS19" s="135"/>
      <c r="ZT19" s="135"/>
      <c r="ZU19" s="135"/>
      <c r="ZV19" s="135"/>
      <c r="ZW19" s="135"/>
      <c r="ZX19" s="135"/>
      <c r="ZY19" s="135"/>
      <c r="ZZ19" s="135"/>
      <c r="AAA19" s="135"/>
      <c r="AAB19" s="135"/>
      <c r="AAC19" s="135"/>
      <c r="AAD19" s="135"/>
      <c r="AAE19" s="135"/>
      <c r="AAF19" s="135"/>
      <c r="AAG19" s="135"/>
      <c r="AAH19" s="135"/>
      <c r="AAI19" s="135"/>
      <c r="AAJ19" s="135"/>
      <c r="AAK19" s="135"/>
      <c r="AAL19" s="135"/>
      <c r="AAM19" s="135"/>
      <c r="AAN19" s="135"/>
      <c r="AAO19" s="135"/>
      <c r="AAP19" s="135"/>
      <c r="AAQ19" s="135"/>
      <c r="AAR19" s="135"/>
      <c r="AAS19" s="135"/>
      <c r="AAT19" s="135"/>
      <c r="AAU19" s="135"/>
      <c r="AAV19" s="135"/>
      <c r="AAW19" s="135"/>
      <c r="AAX19" s="135"/>
      <c r="AAY19" s="135"/>
      <c r="AAZ19" s="135"/>
      <c r="ABA19" s="135"/>
      <c r="ABB19" s="135"/>
      <c r="ABC19" s="135"/>
      <c r="ABD19" s="135"/>
      <c r="ABE19" s="135"/>
      <c r="ABF19" s="135"/>
      <c r="ABG19" s="135"/>
      <c r="ABH19" s="135"/>
      <c r="ABI19" s="135"/>
      <c r="ABJ19" s="135"/>
      <c r="ABK19" s="135"/>
      <c r="ABL19" s="135"/>
      <c r="ABM19" s="135"/>
      <c r="ABN19" s="135"/>
      <c r="ABO19" s="135"/>
      <c r="ABP19" s="135"/>
      <c r="ABQ19" s="135"/>
      <c r="ABR19" s="135"/>
      <c r="ABS19" s="135"/>
      <c r="ABT19" s="135"/>
      <c r="ABU19" s="135"/>
      <c r="ABV19" s="135"/>
      <c r="ABW19" s="135"/>
      <c r="ABX19" s="135"/>
      <c r="ABY19" s="135"/>
      <c r="ABZ19" s="135"/>
      <c r="ACA19" s="135"/>
      <c r="ACB19" s="135"/>
      <c r="ACC19" s="135"/>
      <c r="ACD19" s="135"/>
      <c r="ACE19" s="135"/>
      <c r="ACF19" s="135"/>
      <c r="ACG19" s="135"/>
      <c r="ACH19" s="135"/>
      <c r="ACI19" s="135"/>
      <c r="ACJ19" s="135"/>
      <c r="ACK19" s="135"/>
      <c r="ACL19" s="135"/>
      <c r="ACM19" s="135"/>
      <c r="ACN19" s="135"/>
      <c r="ACO19" s="135"/>
      <c r="ACP19" s="135"/>
      <c r="ACQ19" s="135"/>
      <c r="ACR19" s="135"/>
      <c r="ACS19" s="135"/>
      <c r="ACT19" s="135"/>
      <c r="ACU19" s="135"/>
      <c r="ACV19" s="135"/>
      <c r="ACW19" s="135"/>
      <c r="ACX19" s="135"/>
      <c r="ACY19" s="135"/>
      <c r="ACZ19" s="135"/>
      <c r="ADA19" s="135"/>
      <c r="ADB19" s="135"/>
      <c r="ADC19" s="135"/>
      <c r="ADD19" s="135"/>
      <c r="ADE19" s="135"/>
      <c r="ADF19" s="135"/>
      <c r="ADG19" s="135"/>
      <c r="ADH19" s="135"/>
      <c r="ADI19" s="135"/>
      <c r="ADJ19" s="135"/>
      <c r="ADK19" s="135"/>
      <c r="ADL19" s="135"/>
      <c r="ADM19" s="135"/>
      <c r="ADN19" s="135"/>
      <c r="ADO19" s="135"/>
      <c r="ADP19" s="135"/>
      <c r="ADQ19" s="135"/>
      <c r="ADR19" s="135"/>
      <c r="ADS19" s="135"/>
      <c r="ADT19" s="135"/>
      <c r="ADU19" s="135"/>
      <c r="ADV19" s="135"/>
      <c r="ADW19" s="135"/>
      <c r="ADX19" s="135"/>
      <c r="ADY19" s="135"/>
      <c r="ADZ19" s="135"/>
      <c r="AEA19" s="135"/>
      <c r="AEB19" s="135"/>
      <c r="AEC19" s="135"/>
      <c r="AED19" s="135"/>
      <c r="AEE19" s="135"/>
      <c r="AEF19" s="135"/>
      <c r="AEG19" s="135"/>
      <c r="AEH19" s="135"/>
      <c r="AEI19" s="135"/>
      <c r="AEJ19" s="135"/>
      <c r="AEK19" s="135"/>
      <c r="AEL19" s="135"/>
      <c r="AEM19" s="135"/>
      <c r="AEN19" s="135"/>
      <c r="AEO19" s="135"/>
      <c r="AEP19" s="135"/>
      <c r="AEQ19" s="135"/>
      <c r="AER19" s="135"/>
      <c r="AES19" s="135"/>
      <c r="AET19" s="135"/>
      <c r="AEU19" s="135"/>
      <c r="AEV19" s="135"/>
      <c r="AEW19" s="135"/>
      <c r="AEX19" s="135"/>
      <c r="AEY19" s="135"/>
      <c r="AEZ19" s="135"/>
      <c r="AFA19" s="135"/>
      <c r="AFB19" s="135"/>
      <c r="AFC19" s="135"/>
      <c r="AFD19" s="135"/>
      <c r="AFE19" s="135"/>
      <c r="AFF19" s="135"/>
      <c r="AFG19" s="135"/>
      <c r="AFH19" s="135"/>
      <c r="AFI19" s="135"/>
      <c r="AFJ19" s="135"/>
      <c r="AFK19" s="135"/>
      <c r="AFL19" s="135"/>
      <c r="AFM19" s="135"/>
      <c r="AFN19" s="135"/>
      <c r="AFO19" s="135"/>
      <c r="AFP19" s="135"/>
      <c r="AFQ19" s="135"/>
      <c r="AFR19" s="135"/>
      <c r="AFS19" s="135"/>
      <c r="AFT19" s="135"/>
      <c r="AFU19" s="135"/>
      <c r="AFV19" s="135"/>
      <c r="AFW19" s="135"/>
      <c r="AFX19" s="135"/>
      <c r="AFY19" s="135"/>
      <c r="AFZ19" s="135"/>
      <c r="AGA19" s="135"/>
      <c r="AGB19" s="135"/>
      <c r="AGC19" s="135"/>
      <c r="AGD19" s="135"/>
      <c r="AGE19" s="135"/>
      <c r="AGF19" s="135"/>
      <c r="AGG19" s="135"/>
      <c r="AGH19" s="135"/>
      <c r="AGI19" s="135"/>
      <c r="AGJ19" s="135"/>
      <c r="AGK19" s="135"/>
      <c r="AGL19" s="135"/>
      <c r="AGM19" s="135"/>
      <c r="AGN19" s="135"/>
      <c r="AGO19" s="135"/>
      <c r="AGP19" s="135"/>
      <c r="AGQ19" s="135"/>
      <c r="AGR19" s="135"/>
      <c r="AGS19" s="135"/>
      <c r="AGT19" s="135"/>
      <c r="AGU19" s="135"/>
      <c r="AGV19" s="135"/>
      <c r="AGW19" s="135"/>
      <c r="AGX19" s="135"/>
      <c r="AGY19" s="135"/>
      <c r="AGZ19" s="135"/>
      <c r="AHA19" s="135"/>
      <c r="AHB19" s="135"/>
      <c r="AHC19" s="135"/>
      <c r="AHD19" s="135"/>
      <c r="AHE19" s="135"/>
      <c r="AHF19" s="135"/>
      <c r="AHG19" s="135"/>
      <c r="AHH19" s="135"/>
      <c r="AHI19" s="135"/>
      <c r="AHJ19" s="135"/>
      <c r="AHK19" s="135"/>
      <c r="AHL19" s="135"/>
      <c r="AHM19" s="135"/>
      <c r="AHN19" s="135"/>
      <c r="AHO19" s="135"/>
      <c r="AHP19" s="135"/>
      <c r="AHQ19" s="135"/>
      <c r="AHR19" s="135"/>
      <c r="AHS19" s="135"/>
      <c r="AHT19" s="135"/>
      <c r="AHU19" s="135"/>
      <c r="AHV19" s="135"/>
      <c r="AHW19" s="135"/>
      <c r="AHX19" s="135"/>
      <c r="AHY19" s="135"/>
      <c r="AHZ19" s="135"/>
      <c r="AIA19" s="135"/>
      <c r="AIB19" s="135"/>
      <c r="AIC19" s="135"/>
      <c r="AID19" s="135"/>
      <c r="AIE19" s="135"/>
      <c r="AIF19" s="135"/>
      <c r="AIG19" s="135"/>
      <c r="AIH19" s="135"/>
      <c r="AII19" s="135"/>
      <c r="AIJ19" s="135"/>
      <c r="AIK19" s="135"/>
      <c r="AIL19" s="135"/>
      <c r="AIM19" s="135"/>
      <c r="AIN19" s="135"/>
      <c r="AIO19" s="135"/>
      <c r="AIP19" s="135"/>
      <c r="AIQ19" s="135"/>
      <c r="AIR19" s="135"/>
      <c r="AIS19" s="135"/>
      <c r="AIT19" s="135"/>
      <c r="AIU19" s="135"/>
      <c r="AIV19" s="135"/>
      <c r="AIW19" s="135"/>
      <c r="AIX19" s="135"/>
      <c r="AIY19" s="135"/>
      <c r="AIZ19" s="135"/>
      <c r="AJA19" s="135"/>
      <c r="AJB19" s="135"/>
      <c r="AJC19" s="135"/>
      <c r="AJD19" s="135"/>
      <c r="AJE19" s="135"/>
      <c r="AJF19" s="135"/>
      <c r="AJG19" s="135"/>
      <c r="AJH19" s="135"/>
      <c r="AJI19" s="135"/>
      <c r="AJJ19" s="135"/>
      <c r="AJK19" s="135"/>
      <c r="AJL19" s="135"/>
      <c r="AJM19" s="135"/>
      <c r="AJN19" s="135"/>
      <c r="AJO19" s="135"/>
      <c r="AJP19" s="135"/>
      <c r="AJQ19" s="135"/>
      <c r="AJR19" s="135"/>
      <c r="AJS19" s="135"/>
      <c r="AJT19" s="135"/>
      <c r="AJU19" s="135"/>
      <c r="AJV19" s="135"/>
      <c r="AJW19" s="135"/>
      <c r="AJX19" s="135"/>
      <c r="AJY19" s="135"/>
      <c r="AJZ19" s="135"/>
      <c r="AKA19" s="135"/>
      <c r="AKB19" s="135"/>
      <c r="AKC19" s="135"/>
      <c r="AKD19" s="135"/>
      <c r="AKE19" s="135"/>
      <c r="AKF19" s="135"/>
      <c r="AKG19" s="135"/>
      <c r="AKH19" s="135"/>
      <c r="AKI19" s="135"/>
      <c r="AKJ19" s="135"/>
      <c r="AKK19" s="135"/>
      <c r="AKL19" s="135"/>
      <c r="AKM19" s="135"/>
      <c r="AKN19" s="135"/>
      <c r="AKO19" s="135"/>
      <c r="AKP19" s="135"/>
      <c r="AKQ19" s="135"/>
      <c r="AKR19" s="135"/>
      <c r="AKS19" s="135"/>
      <c r="AKT19" s="135"/>
      <c r="AKU19" s="135"/>
      <c r="AKV19" s="135"/>
      <c r="AKW19" s="135"/>
      <c r="AKX19" s="135"/>
      <c r="AKY19" s="135"/>
      <c r="AKZ19" s="135"/>
      <c r="ALA19" s="135"/>
      <c r="ALB19" s="135"/>
      <c r="ALC19" s="135"/>
      <c r="ALD19" s="135"/>
      <c r="ALE19" s="135"/>
      <c r="ALF19" s="135"/>
      <c r="ALG19" s="135"/>
      <c r="ALH19" s="135"/>
      <c r="ALI19" s="135"/>
      <c r="ALJ19" s="135"/>
      <c r="ALK19" s="135"/>
      <c r="ALL19" s="135"/>
      <c r="ALM19" s="135"/>
      <c r="ALN19" s="135"/>
      <c r="ALO19" s="135"/>
      <c r="ALP19" s="135"/>
      <c r="ALQ19" s="135"/>
      <c r="ALR19" s="135"/>
      <c r="ALS19" s="135"/>
      <c r="ALT19" s="135"/>
      <c r="ALU19" s="135"/>
      <c r="ALV19" s="135"/>
      <c r="ALW19" s="135"/>
      <c r="ALX19" s="135"/>
      <c r="ALY19" s="135"/>
      <c r="ALZ19" s="135"/>
      <c r="AMA19" s="135"/>
      <c r="AMB19" s="135"/>
      <c r="AMC19" s="135"/>
      <c r="AMD19" s="135"/>
      <c r="AME19" s="135"/>
      <c r="AMF19" s="135"/>
      <c r="AMG19" s="135"/>
      <c r="AMH19" s="135"/>
      <c r="AMI19" s="135"/>
      <c r="AMJ19" s="135"/>
    </row>
    <row r="20" spans="1:1024" s="179" customFormat="1" x14ac:dyDescent="0.2">
      <c r="A20" s="135"/>
      <c r="B20" s="131"/>
      <c r="C20" s="117"/>
      <c r="D20" s="150"/>
      <c r="E20" s="151"/>
      <c r="F20" s="152"/>
      <c r="G20" s="129"/>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c r="BI20" s="135"/>
      <c r="BJ20" s="135"/>
      <c r="BK20" s="135"/>
      <c r="BL20" s="135"/>
      <c r="BM20" s="135"/>
      <c r="BN20" s="135"/>
      <c r="BO20" s="135"/>
      <c r="BP20" s="135"/>
      <c r="BQ20" s="135"/>
      <c r="BR20" s="135"/>
      <c r="BS20" s="135"/>
      <c r="BT20" s="135"/>
      <c r="BU20" s="135"/>
      <c r="BV20" s="135"/>
      <c r="BW20" s="135"/>
      <c r="BX20" s="135"/>
      <c r="BY20" s="135"/>
      <c r="BZ20" s="135"/>
      <c r="CA20" s="135"/>
      <c r="CB20" s="135"/>
      <c r="CC20" s="135"/>
      <c r="CD20" s="135"/>
      <c r="CE20" s="135"/>
      <c r="CF20" s="135"/>
      <c r="CG20" s="135"/>
      <c r="CH20" s="135"/>
      <c r="CI20" s="135"/>
      <c r="CJ20" s="135"/>
      <c r="CK20" s="135"/>
      <c r="CL20" s="135"/>
      <c r="CM20" s="135"/>
      <c r="CN20" s="135"/>
      <c r="CO20" s="135"/>
      <c r="CP20" s="135"/>
      <c r="CQ20" s="135"/>
      <c r="CR20" s="135"/>
      <c r="CS20" s="135"/>
      <c r="CT20" s="135"/>
      <c r="CU20" s="135"/>
      <c r="CV20" s="135"/>
      <c r="CW20" s="135"/>
      <c r="CX20" s="135"/>
      <c r="CY20" s="135"/>
      <c r="CZ20" s="135"/>
      <c r="DA20" s="135"/>
      <c r="DB20" s="135"/>
      <c r="DC20" s="135"/>
      <c r="DD20" s="135"/>
      <c r="DE20" s="135"/>
      <c r="DF20" s="135"/>
      <c r="DG20" s="135"/>
      <c r="DH20" s="135"/>
      <c r="DI20" s="135"/>
      <c r="DJ20" s="135"/>
      <c r="DK20" s="135"/>
      <c r="DL20" s="135"/>
      <c r="DM20" s="135"/>
      <c r="DN20" s="135"/>
      <c r="DO20" s="135"/>
      <c r="DP20" s="135"/>
      <c r="DQ20" s="135"/>
      <c r="DR20" s="135"/>
      <c r="DS20" s="135"/>
      <c r="DT20" s="135"/>
      <c r="DU20" s="135"/>
      <c r="DV20" s="135"/>
      <c r="DW20" s="135"/>
      <c r="DX20" s="135"/>
      <c r="DY20" s="135"/>
      <c r="DZ20" s="135"/>
      <c r="EA20" s="135"/>
      <c r="EB20" s="135"/>
      <c r="EC20" s="135"/>
      <c r="ED20" s="135"/>
      <c r="EE20" s="135"/>
      <c r="EF20" s="135"/>
      <c r="EG20" s="135"/>
      <c r="EH20" s="135"/>
      <c r="EI20" s="135"/>
      <c r="EJ20" s="135"/>
      <c r="EK20" s="135"/>
      <c r="EL20" s="135"/>
      <c r="EM20" s="135"/>
      <c r="EN20" s="135"/>
      <c r="EO20" s="135"/>
      <c r="EP20" s="135"/>
      <c r="EQ20" s="135"/>
      <c r="ER20" s="135"/>
      <c r="ES20" s="135"/>
      <c r="ET20" s="135"/>
      <c r="EU20" s="135"/>
      <c r="EV20" s="135"/>
      <c r="EW20" s="135"/>
      <c r="EX20" s="135"/>
      <c r="EY20" s="135"/>
      <c r="EZ20" s="135"/>
      <c r="FA20" s="135"/>
      <c r="FB20" s="135"/>
      <c r="FC20" s="135"/>
      <c r="FD20" s="135"/>
      <c r="FE20" s="135"/>
      <c r="FF20" s="135"/>
      <c r="FG20" s="135"/>
      <c r="FH20" s="135"/>
      <c r="FI20" s="135"/>
      <c r="FJ20" s="135"/>
      <c r="FK20" s="135"/>
      <c r="FL20" s="135"/>
      <c r="FM20" s="135"/>
      <c r="FN20" s="135"/>
      <c r="FO20" s="135"/>
      <c r="FP20" s="135"/>
      <c r="FQ20" s="135"/>
      <c r="FR20" s="135"/>
      <c r="FS20" s="135"/>
      <c r="FT20" s="135"/>
      <c r="FU20" s="135"/>
      <c r="FV20" s="135"/>
      <c r="FW20" s="135"/>
      <c r="FX20" s="135"/>
      <c r="FY20" s="135"/>
      <c r="FZ20" s="135"/>
      <c r="GA20" s="135"/>
      <c r="GB20" s="135"/>
      <c r="GC20" s="135"/>
      <c r="GD20" s="135"/>
      <c r="GE20" s="135"/>
      <c r="GF20" s="135"/>
      <c r="GG20" s="135"/>
      <c r="GH20" s="135"/>
      <c r="GI20" s="135"/>
      <c r="GJ20" s="135"/>
      <c r="GK20" s="135"/>
      <c r="GL20" s="135"/>
      <c r="GM20" s="135"/>
      <c r="GN20" s="135"/>
      <c r="GO20" s="135"/>
      <c r="GP20" s="135"/>
      <c r="GQ20" s="135"/>
      <c r="GR20" s="135"/>
      <c r="GS20" s="135"/>
      <c r="GT20" s="135"/>
      <c r="GU20" s="135"/>
      <c r="GV20" s="135"/>
      <c r="GW20" s="135"/>
      <c r="GX20" s="135"/>
      <c r="GY20" s="135"/>
      <c r="GZ20" s="135"/>
      <c r="HA20" s="135"/>
      <c r="HB20" s="135"/>
      <c r="HC20" s="135"/>
      <c r="HD20" s="135"/>
      <c r="HE20" s="135"/>
      <c r="HF20" s="135"/>
      <c r="HG20" s="135"/>
      <c r="HH20" s="135"/>
      <c r="HI20" s="135"/>
      <c r="HJ20" s="135"/>
      <c r="HK20" s="135"/>
      <c r="HL20" s="135"/>
      <c r="HM20" s="135"/>
      <c r="HN20" s="135"/>
      <c r="HO20" s="135"/>
      <c r="HP20" s="135"/>
      <c r="HQ20" s="135"/>
      <c r="HR20" s="135"/>
      <c r="HS20" s="135"/>
      <c r="HT20" s="135"/>
      <c r="HU20" s="135"/>
      <c r="HV20" s="135"/>
      <c r="HW20" s="135"/>
      <c r="HX20" s="135"/>
      <c r="HY20" s="135"/>
      <c r="HZ20" s="135"/>
      <c r="IA20" s="135"/>
      <c r="IB20" s="135"/>
      <c r="IC20" s="135"/>
      <c r="ID20" s="135"/>
      <c r="IE20" s="135"/>
      <c r="IF20" s="135"/>
      <c r="IG20" s="135"/>
      <c r="IH20" s="135"/>
      <c r="II20" s="135"/>
      <c r="IJ20" s="135"/>
      <c r="IK20" s="135"/>
      <c r="IL20" s="135"/>
      <c r="IM20" s="135"/>
      <c r="IN20" s="135"/>
      <c r="IO20" s="135"/>
      <c r="IP20" s="135"/>
      <c r="IQ20" s="135"/>
      <c r="IR20" s="135"/>
      <c r="IS20" s="135"/>
      <c r="IT20" s="135"/>
      <c r="IU20" s="135"/>
      <c r="IV20" s="135"/>
      <c r="IW20" s="135"/>
      <c r="IX20" s="135"/>
      <c r="IY20" s="135"/>
      <c r="IZ20" s="135"/>
      <c r="JA20" s="135"/>
      <c r="JB20" s="135"/>
      <c r="JC20" s="135"/>
      <c r="JD20" s="135"/>
      <c r="JE20" s="135"/>
      <c r="JF20" s="135"/>
      <c r="JG20" s="135"/>
      <c r="JH20" s="135"/>
      <c r="JI20" s="135"/>
      <c r="JJ20" s="135"/>
      <c r="JK20" s="135"/>
      <c r="JL20" s="135"/>
      <c r="JM20" s="135"/>
      <c r="JN20" s="135"/>
      <c r="JO20" s="135"/>
      <c r="JP20" s="135"/>
      <c r="JQ20" s="135"/>
      <c r="JR20" s="135"/>
      <c r="JS20" s="135"/>
      <c r="JT20" s="135"/>
      <c r="JU20" s="135"/>
      <c r="JV20" s="135"/>
      <c r="JW20" s="135"/>
      <c r="JX20" s="135"/>
      <c r="JY20" s="135"/>
      <c r="JZ20" s="135"/>
      <c r="KA20" s="135"/>
      <c r="KB20" s="135"/>
      <c r="KC20" s="135"/>
      <c r="KD20" s="135"/>
      <c r="KE20" s="135"/>
      <c r="KF20" s="135"/>
      <c r="KG20" s="135"/>
      <c r="KH20" s="135"/>
      <c r="KI20" s="135"/>
      <c r="KJ20" s="135"/>
      <c r="KK20" s="135"/>
      <c r="KL20" s="135"/>
      <c r="KM20" s="135"/>
      <c r="KN20" s="135"/>
      <c r="KO20" s="135"/>
      <c r="KP20" s="135"/>
      <c r="KQ20" s="135"/>
      <c r="KR20" s="135"/>
      <c r="KS20" s="135"/>
      <c r="KT20" s="135"/>
      <c r="KU20" s="135"/>
      <c r="KV20" s="135"/>
      <c r="KW20" s="135"/>
      <c r="KX20" s="135"/>
      <c r="KY20" s="135"/>
      <c r="KZ20" s="135"/>
      <c r="LA20" s="135"/>
      <c r="LB20" s="135"/>
      <c r="LC20" s="135"/>
      <c r="LD20" s="135"/>
      <c r="LE20" s="135"/>
      <c r="LF20" s="135"/>
      <c r="LG20" s="135"/>
      <c r="LH20" s="135"/>
      <c r="LI20" s="135"/>
      <c r="LJ20" s="135"/>
      <c r="LK20" s="135"/>
      <c r="LL20" s="135"/>
      <c r="LM20" s="135"/>
      <c r="LN20" s="135"/>
      <c r="LO20" s="135"/>
      <c r="LP20" s="135"/>
      <c r="LQ20" s="135"/>
      <c r="LR20" s="135"/>
      <c r="LS20" s="135"/>
      <c r="LT20" s="135"/>
      <c r="LU20" s="135"/>
      <c r="LV20" s="135"/>
      <c r="LW20" s="135"/>
      <c r="LX20" s="135"/>
      <c r="LY20" s="135"/>
      <c r="LZ20" s="135"/>
      <c r="MA20" s="135"/>
      <c r="MB20" s="135"/>
      <c r="MC20" s="135"/>
      <c r="MD20" s="135"/>
      <c r="ME20" s="135"/>
      <c r="MF20" s="135"/>
      <c r="MG20" s="135"/>
      <c r="MH20" s="135"/>
      <c r="MI20" s="135"/>
      <c r="MJ20" s="135"/>
      <c r="MK20" s="135"/>
      <c r="ML20" s="135"/>
      <c r="MM20" s="135"/>
      <c r="MN20" s="135"/>
      <c r="MO20" s="135"/>
      <c r="MP20" s="135"/>
      <c r="MQ20" s="135"/>
      <c r="MR20" s="135"/>
      <c r="MS20" s="135"/>
      <c r="MT20" s="135"/>
      <c r="MU20" s="135"/>
      <c r="MV20" s="135"/>
      <c r="MW20" s="135"/>
      <c r="MX20" s="135"/>
      <c r="MY20" s="135"/>
      <c r="MZ20" s="135"/>
      <c r="NA20" s="135"/>
      <c r="NB20" s="135"/>
      <c r="NC20" s="135"/>
      <c r="ND20" s="135"/>
      <c r="NE20" s="135"/>
      <c r="NF20" s="135"/>
      <c r="NG20" s="135"/>
      <c r="NH20" s="135"/>
      <c r="NI20" s="135"/>
      <c r="NJ20" s="135"/>
      <c r="NK20" s="135"/>
      <c r="NL20" s="135"/>
      <c r="NM20" s="135"/>
      <c r="NN20" s="135"/>
      <c r="NO20" s="135"/>
      <c r="NP20" s="135"/>
      <c r="NQ20" s="135"/>
      <c r="NR20" s="135"/>
      <c r="NS20" s="135"/>
      <c r="NT20" s="135"/>
      <c r="NU20" s="135"/>
      <c r="NV20" s="135"/>
      <c r="NW20" s="135"/>
      <c r="NX20" s="135"/>
      <c r="NY20" s="135"/>
      <c r="NZ20" s="135"/>
      <c r="OA20" s="135"/>
      <c r="OB20" s="135"/>
      <c r="OC20" s="135"/>
      <c r="OD20" s="135"/>
      <c r="OE20" s="135"/>
      <c r="OF20" s="135"/>
      <c r="OG20" s="135"/>
      <c r="OH20" s="135"/>
      <c r="OI20" s="135"/>
      <c r="OJ20" s="135"/>
      <c r="OK20" s="135"/>
      <c r="OL20" s="135"/>
      <c r="OM20" s="135"/>
      <c r="ON20" s="135"/>
      <c r="OO20" s="135"/>
      <c r="OP20" s="135"/>
      <c r="OQ20" s="135"/>
      <c r="OR20" s="135"/>
      <c r="OS20" s="135"/>
      <c r="OT20" s="135"/>
      <c r="OU20" s="135"/>
      <c r="OV20" s="135"/>
      <c r="OW20" s="135"/>
      <c r="OX20" s="135"/>
      <c r="OY20" s="135"/>
      <c r="OZ20" s="135"/>
      <c r="PA20" s="135"/>
      <c r="PB20" s="135"/>
      <c r="PC20" s="135"/>
      <c r="PD20" s="135"/>
      <c r="PE20" s="135"/>
      <c r="PF20" s="135"/>
      <c r="PG20" s="135"/>
      <c r="PH20" s="135"/>
      <c r="PI20" s="135"/>
      <c r="PJ20" s="135"/>
      <c r="PK20" s="135"/>
      <c r="PL20" s="135"/>
      <c r="PM20" s="135"/>
      <c r="PN20" s="135"/>
      <c r="PO20" s="135"/>
      <c r="PP20" s="135"/>
      <c r="PQ20" s="135"/>
      <c r="PR20" s="135"/>
      <c r="PS20" s="135"/>
      <c r="PT20" s="135"/>
      <c r="PU20" s="135"/>
      <c r="PV20" s="135"/>
      <c r="PW20" s="135"/>
      <c r="PX20" s="135"/>
      <c r="PY20" s="135"/>
      <c r="PZ20" s="135"/>
      <c r="QA20" s="135"/>
      <c r="QB20" s="135"/>
      <c r="QC20" s="135"/>
      <c r="QD20" s="135"/>
      <c r="QE20" s="135"/>
      <c r="QF20" s="135"/>
      <c r="QG20" s="135"/>
      <c r="QH20" s="135"/>
      <c r="QI20" s="135"/>
      <c r="QJ20" s="135"/>
      <c r="QK20" s="135"/>
      <c r="QL20" s="135"/>
      <c r="QM20" s="135"/>
      <c r="QN20" s="135"/>
      <c r="QO20" s="135"/>
      <c r="QP20" s="135"/>
      <c r="QQ20" s="135"/>
      <c r="QR20" s="135"/>
      <c r="QS20" s="135"/>
      <c r="QT20" s="135"/>
      <c r="QU20" s="135"/>
      <c r="QV20" s="135"/>
      <c r="QW20" s="135"/>
      <c r="QX20" s="135"/>
      <c r="QY20" s="135"/>
      <c r="QZ20" s="135"/>
      <c r="RA20" s="135"/>
      <c r="RB20" s="135"/>
      <c r="RC20" s="135"/>
      <c r="RD20" s="135"/>
      <c r="RE20" s="135"/>
      <c r="RF20" s="135"/>
      <c r="RG20" s="135"/>
      <c r="RH20" s="135"/>
      <c r="RI20" s="135"/>
      <c r="RJ20" s="135"/>
      <c r="RK20" s="135"/>
      <c r="RL20" s="135"/>
      <c r="RM20" s="135"/>
      <c r="RN20" s="135"/>
      <c r="RO20" s="135"/>
      <c r="RP20" s="135"/>
      <c r="RQ20" s="135"/>
      <c r="RR20" s="135"/>
      <c r="RS20" s="135"/>
      <c r="RT20" s="135"/>
      <c r="RU20" s="135"/>
      <c r="RV20" s="135"/>
      <c r="RW20" s="135"/>
      <c r="RX20" s="135"/>
      <c r="RY20" s="135"/>
      <c r="RZ20" s="135"/>
      <c r="SA20" s="135"/>
      <c r="SB20" s="135"/>
      <c r="SC20" s="135"/>
      <c r="SD20" s="135"/>
      <c r="SE20" s="135"/>
      <c r="SF20" s="135"/>
      <c r="SG20" s="135"/>
      <c r="SH20" s="135"/>
      <c r="SI20" s="135"/>
      <c r="SJ20" s="135"/>
      <c r="SK20" s="135"/>
      <c r="SL20" s="135"/>
      <c r="SM20" s="135"/>
      <c r="SN20" s="135"/>
      <c r="SO20" s="135"/>
      <c r="SP20" s="135"/>
      <c r="SQ20" s="135"/>
      <c r="SR20" s="135"/>
      <c r="SS20" s="135"/>
      <c r="ST20" s="135"/>
      <c r="SU20" s="135"/>
      <c r="SV20" s="135"/>
      <c r="SW20" s="135"/>
      <c r="SX20" s="135"/>
      <c r="SY20" s="135"/>
      <c r="SZ20" s="135"/>
      <c r="TA20" s="135"/>
      <c r="TB20" s="135"/>
      <c r="TC20" s="135"/>
      <c r="TD20" s="135"/>
      <c r="TE20" s="135"/>
      <c r="TF20" s="135"/>
      <c r="TG20" s="135"/>
      <c r="TH20" s="135"/>
      <c r="TI20" s="135"/>
      <c r="TJ20" s="135"/>
      <c r="TK20" s="135"/>
      <c r="TL20" s="135"/>
      <c r="TM20" s="135"/>
      <c r="TN20" s="135"/>
      <c r="TO20" s="135"/>
      <c r="TP20" s="135"/>
      <c r="TQ20" s="135"/>
      <c r="TR20" s="135"/>
      <c r="TS20" s="135"/>
      <c r="TT20" s="135"/>
      <c r="TU20" s="135"/>
      <c r="TV20" s="135"/>
      <c r="TW20" s="135"/>
      <c r="TX20" s="135"/>
      <c r="TY20" s="135"/>
      <c r="TZ20" s="135"/>
      <c r="UA20" s="135"/>
      <c r="UB20" s="135"/>
      <c r="UC20" s="135"/>
      <c r="UD20" s="135"/>
      <c r="UE20" s="135"/>
      <c r="UF20" s="135"/>
      <c r="UG20" s="135"/>
      <c r="UH20" s="135"/>
      <c r="UI20" s="135"/>
      <c r="UJ20" s="135"/>
      <c r="UK20" s="135"/>
      <c r="UL20" s="135"/>
      <c r="UM20" s="135"/>
      <c r="UN20" s="135"/>
      <c r="UO20" s="135"/>
      <c r="UP20" s="135"/>
      <c r="UQ20" s="135"/>
      <c r="UR20" s="135"/>
      <c r="US20" s="135"/>
      <c r="UT20" s="135"/>
      <c r="UU20" s="135"/>
      <c r="UV20" s="135"/>
      <c r="UW20" s="135"/>
      <c r="UX20" s="135"/>
      <c r="UY20" s="135"/>
      <c r="UZ20" s="135"/>
      <c r="VA20" s="135"/>
      <c r="VB20" s="135"/>
      <c r="VC20" s="135"/>
      <c r="VD20" s="135"/>
      <c r="VE20" s="135"/>
      <c r="VF20" s="135"/>
      <c r="VG20" s="135"/>
      <c r="VH20" s="135"/>
      <c r="VI20" s="135"/>
      <c r="VJ20" s="135"/>
      <c r="VK20" s="135"/>
      <c r="VL20" s="135"/>
      <c r="VM20" s="135"/>
      <c r="VN20" s="135"/>
      <c r="VO20" s="135"/>
      <c r="VP20" s="135"/>
      <c r="VQ20" s="135"/>
      <c r="VR20" s="135"/>
      <c r="VS20" s="135"/>
      <c r="VT20" s="135"/>
      <c r="VU20" s="135"/>
      <c r="VV20" s="135"/>
      <c r="VW20" s="135"/>
      <c r="VX20" s="135"/>
      <c r="VY20" s="135"/>
      <c r="VZ20" s="135"/>
      <c r="WA20" s="135"/>
      <c r="WB20" s="135"/>
      <c r="WC20" s="135"/>
      <c r="WD20" s="135"/>
      <c r="WE20" s="135"/>
      <c r="WF20" s="135"/>
      <c r="WG20" s="135"/>
      <c r="WH20" s="135"/>
      <c r="WI20" s="135"/>
      <c r="WJ20" s="135"/>
      <c r="WK20" s="135"/>
      <c r="WL20" s="135"/>
      <c r="WM20" s="135"/>
      <c r="WN20" s="135"/>
      <c r="WO20" s="135"/>
      <c r="WP20" s="135"/>
      <c r="WQ20" s="135"/>
      <c r="WR20" s="135"/>
      <c r="WS20" s="135"/>
      <c r="WT20" s="135"/>
      <c r="WU20" s="135"/>
      <c r="WV20" s="135"/>
      <c r="WW20" s="135"/>
      <c r="WX20" s="135"/>
      <c r="WY20" s="135"/>
      <c r="WZ20" s="135"/>
      <c r="XA20" s="135"/>
      <c r="XB20" s="135"/>
      <c r="XC20" s="135"/>
      <c r="XD20" s="135"/>
      <c r="XE20" s="135"/>
      <c r="XF20" s="135"/>
      <c r="XG20" s="135"/>
      <c r="XH20" s="135"/>
      <c r="XI20" s="135"/>
      <c r="XJ20" s="135"/>
      <c r="XK20" s="135"/>
      <c r="XL20" s="135"/>
      <c r="XM20" s="135"/>
      <c r="XN20" s="135"/>
      <c r="XO20" s="135"/>
      <c r="XP20" s="135"/>
      <c r="XQ20" s="135"/>
      <c r="XR20" s="135"/>
      <c r="XS20" s="135"/>
      <c r="XT20" s="135"/>
      <c r="XU20" s="135"/>
      <c r="XV20" s="135"/>
      <c r="XW20" s="135"/>
      <c r="XX20" s="135"/>
      <c r="XY20" s="135"/>
      <c r="XZ20" s="135"/>
      <c r="YA20" s="135"/>
      <c r="YB20" s="135"/>
      <c r="YC20" s="135"/>
      <c r="YD20" s="135"/>
      <c r="YE20" s="135"/>
      <c r="YF20" s="135"/>
      <c r="YG20" s="135"/>
      <c r="YH20" s="135"/>
      <c r="YI20" s="135"/>
      <c r="YJ20" s="135"/>
      <c r="YK20" s="135"/>
      <c r="YL20" s="135"/>
      <c r="YM20" s="135"/>
      <c r="YN20" s="135"/>
      <c r="YO20" s="135"/>
      <c r="YP20" s="135"/>
      <c r="YQ20" s="135"/>
      <c r="YR20" s="135"/>
      <c r="YS20" s="135"/>
      <c r="YT20" s="135"/>
      <c r="YU20" s="135"/>
      <c r="YV20" s="135"/>
      <c r="YW20" s="135"/>
      <c r="YX20" s="135"/>
      <c r="YY20" s="135"/>
      <c r="YZ20" s="135"/>
      <c r="ZA20" s="135"/>
      <c r="ZB20" s="135"/>
      <c r="ZC20" s="135"/>
      <c r="ZD20" s="135"/>
      <c r="ZE20" s="135"/>
      <c r="ZF20" s="135"/>
      <c r="ZG20" s="135"/>
      <c r="ZH20" s="135"/>
      <c r="ZI20" s="135"/>
      <c r="ZJ20" s="135"/>
      <c r="ZK20" s="135"/>
      <c r="ZL20" s="135"/>
      <c r="ZM20" s="135"/>
      <c r="ZN20" s="135"/>
      <c r="ZO20" s="135"/>
      <c r="ZP20" s="135"/>
      <c r="ZQ20" s="135"/>
      <c r="ZR20" s="135"/>
      <c r="ZS20" s="135"/>
      <c r="ZT20" s="135"/>
      <c r="ZU20" s="135"/>
      <c r="ZV20" s="135"/>
      <c r="ZW20" s="135"/>
      <c r="ZX20" s="135"/>
      <c r="ZY20" s="135"/>
      <c r="ZZ20" s="135"/>
      <c r="AAA20" s="135"/>
      <c r="AAB20" s="135"/>
      <c r="AAC20" s="135"/>
      <c r="AAD20" s="135"/>
      <c r="AAE20" s="135"/>
      <c r="AAF20" s="135"/>
      <c r="AAG20" s="135"/>
      <c r="AAH20" s="135"/>
      <c r="AAI20" s="135"/>
      <c r="AAJ20" s="135"/>
      <c r="AAK20" s="135"/>
      <c r="AAL20" s="135"/>
      <c r="AAM20" s="135"/>
      <c r="AAN20" s="135"/>
      <c r="AAO20" s="135"/>
      <c r="AAP20" s="135"/>
      <c r="AAQ20" s="135"/>
      <c r="AAR20" s="135"/>
      <c r="AAS20" s="135"/>
      <c r="AAT20" s="135"/>
      <c r="AAU20" s="135"/>
      <c r="AAV20" s="135"/>
      <c r="AAW20" s="135"/>
      <c r="AAX20" s="135"/>
      <c r="AAY20" s="135"/>
      <c r="AAZ20" s="135"/>
      <c r="ABA20" s="135"/>
      <c r="ABB20" s="135"/>
      <c r="ABC20" s="135"/>
      <c r="ABD20" s="135"/>
      <c r="ABE20" s="135"/>
      <c r="ABF20" s="135"/>
      <c r="ABG20" s="135"/>
      <c r="ABH20" s="135"/>
      <c r="ABI20" s="135"/>
      <c r="ABJ20" s="135"/>
      <c r="ABK20" s="135"/>
      <c r="ABL20" s="135"/>
      <c r="ABM20" s="135"/>
      <c r="ABN20" s="135"/>
      <c r="ABO20" s="135"/>
      <c r="ABP20" s="135"/>
      <c r="ABQ20" s="135"/>
      <c r="ABR20" s="135"/>
      <c r="ABS20" s="135"/>
      <c r="ABT20" s="135"/>
      <c r="ABU20" s="135"/>
      <c r="ABV20" s="135"/>
      <c r="ABW20" s="135"/>
      <c r="ABX20" s="135"/>
      <c r="ABY20" s="135"/>
      <c r="ABZ20" s="135"/>
      <c r="ACA20" s="135"/>
      <c r="ACB20" s="135"/>
      <c r="ACC20" s="135"/>
      <c r="ACD20" s="135"/>
      <c r="ACE20" s="135"/>
      <c r="ACF20" s="135"/>
      <c r="ACG20" s="135"/>
      <c r="ACH20" s="135"/>
      <c r="ACI20" s="135"/>
      <c r="ACJ20" s="135"/>
      <c r="ACK20" s="135"/>
      <c r="ACL20" s="135"/>
      <c r="ACM20" s="135"/>
      <c r="ACN20" s="135"/>
      <c r="ACO20" s="135"/>
      <c r="ACP20" s="135"/>
      <c r="ACQ20" s="135"/>
      <c r="ACR20" s="135"/>
      <c r="ACS20" s="135"/>
      <c r="ACT20" s="135"/>
      <c r="ACU20" s="135"/>
      <c r="ACV20" s="135"/>
      <c r="ACW20" s="135"/>
      <c r="ACX20" s="135"/>
      <c r="ACY20" s="135"/>
      <c r="ACZ20" s="135"/>
      <c r="ADA20" s="135"/>
      <c r="ADB20" s="135"/>
      <c r="ADC20" s="135"/>
      <c r="ADD20" s="135"/>
      <c r="ADE20" s="135"/>
      <c r="ADF20" s="135"/>
      <c r="ADG20" s="135"/>
      <c r="ADH20" s="135"/>
      <c r="ADI20" s="135"/>
      <c r="ADJ20" s="135"/>
      <c r="ADK20" s="135"/>
      <c r="ADL20" s="135"/>
      <c r="ADM20" s="135"/>
      <c r="ADN20" s="135"/>
      <c r="ADO20" s="135"/>
      <c r="ADP20" s="135"/>
      <c r="ADQ20" s="135"/>
      <c r="ADR20" s="135"/>
      <c r="ADS20" s="135"/>
      <c r="ADT20" s="135"/>
      <c r="ADU20" s="135"/>
      <c r="ADV20" s="135"/>
      <c r="ADW20" s="135"/>
      <c r="ADX20" s="135"/>
      <c r="ADY20" s="135"/>
      <c r="ADZ20" s="135"/>
      <c r="AEA20" s="135"/>
      <c r="AEB20" s="135"/>
      <c r="AEC20" s="135"/>
      <c r="AED20" s="135"/>
      <c r="AEE20" s="135"/>
      <c r="AEF20" s="135"/>
      <c r="AEG20" s="135"/>
      <c r="AEH20" s="135"/>
      <c r="AEI20" s="135"/>
      <c r="AEJ20" s="135"/>
      <c r="AEK20" s="135"/>
      <c r="AEL20" s="135"/>
      <c r="AEM20" s="135"/>
      <c r="AEN20" s="135"/>
      <c r="AEO20" s="135"/>
      <c r="AEP20" s="135"/>
      <c r="AEQ20" s="135"/>
      <c r="AER20" s="135"/>
      <c r="AES20" s="135"/>
      <c r="AET20" s="135"/>
      <c r="AEU20" s="135"/>
      <c r="AEV20" s="135"/>
      <c r="AEW20" s="135"/>
      <c r="AEX20" s="135"/>
      <c r="AEY20" s="135"/>
      <c r="AEZ20" s="135"/>
      <c r="AFA20" s="135"/>
      <c r="AFB20" s="135"/>
      <c r="AFC20" s="135"/>
      <c r="AFD20" s="135"/>
      <c r="AFE20" s="135"/>
      <c r="AFF20" s="135"/>
      <c r="AFG20" s="135"/>
      <c r="AFH20" s="135"/>
      <c r="AFI20" s="135"/>
      <c r="AFJ20" s="135"/>
      <c r="AFK20" s="135"/>
      <c r="AFL20" s="135"/>
      <c r="AFM20" s="135"/>
      <c r="AFN20" s="135"/>
      <c r="AFO20" s="135"/>
      <c r="AFP20" s="135"/>
      <c r="AFQ20" s="135"/>
      <c r="AFR20" s="135"/>
      <c r="AFS20" s="135"/>
      <c r="AFT20" s="135"/>
      <c r="AFU20" s="135"/>
      <c r="AFV20" s="135"/>
      <c r="AFW20" s="135"/>
      <c r="AFX20" s="135"/>
      <c r="AFY20" s="135"/>
      <c r="AFZ20" s="135"/>
      <c r="AGA20" s="135"/>
      <c r="AGB20" s="135"/>
      <c r="AGC20" s="135"/>
      <c r="AGD20" s="135"/>
      <c r="AGE20" s="135"/>
      <c r="AGF20" s="135"/>
      <c r="AGG20" s="135"/>
      <c r="AGH20" s="135"/>
      <c r="AGI20" s="135"/>
      <c r="AGJ20" s="135"/>
      <c r="AGK20" s="135"/>
      <c r="AGL20" s="135"/>
      <c r="AGM20" s="135"/>
      <c r="AGN20" s="135"/>
      <c r="AGO20" s="135"/>
      <c r="AGP20" s="135"/>
      <c r="AGQ20" s="135"/>
      <c r="AGR20" s="135"/>
      <c r="AGS20" s="135"/>
      <c r="AGT20" s="135"/>
      <c r="AGU20" s="135"/>
      <c r="AGV20" s="135"/>
      <c r="AGW20" s="135"/>
      <c r="AGX20" s="135"/>
      <c r="AGY20" s="135"/>
      <c r="AGZ20" s="135"/>
      <c r="AHA20" s="135"/>
      <c r="AHB20" s="135"/>
      <c r="AHC20" s="135"/>
      <c r="AHD20" s="135"/>
      <c r="AHE20" s="135"/>
      <c r="AHF20" s="135"/>
      <c r="AHG20" s="135"/>
      <c r="AHH20" s="135"/>
      <c r="AHI20" s="135"/>
      <c r="AHJ20" s="135"/>
      <c r="AHK20" s="135"/>
      <c r="AHL20" s="135"/>
      <c r="AHM20" s="135"/>
      <c r="AHN20" s="135"/>
      <c r="AHO20" s="135"/>
      <c r="AHP20" s="135"/>
      <c r="AHQ20" s="135"/>
      <c r="AHR20" s="135"/>
      <c r="AHS20" s="135"/>
      <c r="AHT20" s="135"/>
      <c r="AHU20" s="135"/>
      <c r="AHV20" s="135"/>
      <c r="AHW20" s="135"/>
      <c r="AHX20" s="135"/>
      <c r="AHY20" s="135"/>
      <c r="AHZ20" s="135"/>
      <c r="AIA20" s="135"/>
      <c r="AIB20" s="135"/>
      <c r="AIC20" s="135"/>
      <c r="AID20" s="135"/>
      <c r="AIE20" s="135"/>
      <c r="AIF20" s="135"/>
      <c r="AIG20" s="135"/>
      <c r="AIH20" s="135"/>
      <c r="AII20" s="135"/>
      <c r="AIJ20" s="135"/>
      <c r="AIK20" s="135"/>
      <c r="AIL20" s="135"/>
      <c r="AIM20" s="135"/>
      <c r="AIN20" s="135"/>
      <c r="AIO20" s="135"/>
      <c r="AIP20" s="135"/>
      <c r="AIQ20" s="135"/>
      <c r="AIR20" s="135"/>
      <c r="AIS20" s="135"/>
      <c r="AIT20" s="135"/>
      <c r="AIU20" s="135"/>
      <c r="AIV20" s="135"/>
      <c r="AIW20" s="135"/>
      <c r="AIX20" s="135"/>
      <c r="AIY20" s="135"/>
      <c r="AIZ20" s="135"/>
      <c r="AJA20" s="135"/>
      <c r="AJB20" s="135"/>
      <c r="AJC20" s="135"/>
      <c r="AJD20" s="135"/>
      <c r="AJE20" s="135"/>
      <c r="AJF20" s="135"/>
      <c r="AJG20" s="135"/>
      <c r="AJH20" s="135"/>
      <c r="AJI20" s="135"/>
      <c r="AJJ20" s="135"/>
      <c r="AJK20" s="135"/>
      <c r="AJL20" s="135"/>
      <c r="AJM20" s="135"/>
      <c r="AJN20" s="135"/>
      <c r="AJO20" s="135"/>
      <c r="AJP20" s="135"/>
      <c r="AJQ20" s="135"/>
      <c r="AJR20" s="135"/>
      <c r="AJS20" s="135"/>
      <c r="AJT20" s="135"/>
      <c r="AJU20" s="135"/>
      <c r="AJV20" s="135"/>
      <c r="AJW20" s="135"/>
      <c r="AJX20" s="135"/>
      <c r="AJY20" s="135"/>
      <c r="AJZ20" s="135"/>
      <c r="AKA20" s="135"/>
      <c r="AKB20" s="135"/>
      <c r="AKC20" s="135"/>
      <c r="AKD20" s="135"/>
      <c r="AKE20" s="135"/>
      <c r="AKF20" s="135"/>
      <c r="AKG20" s="135"/>
      <c r="AKH20" s="135"/>
      <c r="AKI20" s="135"/>
      <c r="AKJ20" s="135"/>
      <c r="AKK20" s="135"/>
      <c r="AKL20" s="135"/>
      <c r="AKM20" s="135"/>
      <c r="AKN20" s="135"/>
      <c r="AKO20" s="135"/>
      <c r="AKP20" s="135"/>
      <c r="AKQ20" s="135"/>
      <c r="AKR20" s="135"/>
      <c r="AKS20" s="135"/>
      <c r="AKT20" s="135"/>
      <c r="AKU20" s="135"/>
      <c r="AKV20" s="135"/>
      <c r="AKW20" s="135"/>
      <c r="AKX20" s="135"/>
      <c r="AKY20" s="135"/>
      <c r="AKZ20" s="135"/>
      <c r="ALA20" s="135"/>
      <c r="ALB20" s="135"/>
      <c r="ALC20" s="135"/>
      <c r="ALD20" s="135"/>
      <c r="ALE20" s="135"/>
      <c r="ALF20" s="135"/>
      <c r="ALG20" s="135"/>
      <c r="ALH20" s="135"/>
      <c r="ALI20" s="135"/>
      <c r="ALJ20" s="135"/>
      <c r="ALK20" s="135"/>
      <c r="ALL20" s="135"/>
      <c r="ALM20" s="135"/>
      <c r="ALN20" s="135"/>
      <c r="ALO20" s="135"/>
      <c r="ALP20" s="135"/>
      <c r="ALQ20" s="135"/>
      <c r="ALR20" s="135"/>
      <c r="ALS20" s="135"/>
      <c r="ALT20" s="135"/>
      <c r="ALU20" s="135"/>
      <c r="ALV20" s="135"/>
      <c r="ALW20" s="135"/>
      <c r="ALX20" s="135"/>
      <c r="ALY20" s="135"/>
      <c r="ALZ20" s="135"/>
      <c r="AMA20" s="135"/>
      <c r="AMB20" s="135"/>
      <c r="AMC20" s="135"/>
      <c r="AMD20" s="135"/>
      <c r="AME20" s="135"/>
      <c r="AMF20" s="135"/>
      <c r="AMG20" s="135"/>
      <c r="AMH20" s="135"/>
      <c r="AMI20" s="135"/>
      <c r="AMJ20" s="135"/>
    </row>
    <row r="21" spans="1:1024" s="179" customFormat="1" x14ac:dyDescent="0.2">
      <c r="A21" s="135"/>
      <c r="B21" s="128" t="s">
        <v>47</v>
      </c>
      <c r="C21" s="117" t="s">
        <v>555</v>
      </c>
      <c r="D21" s="150"/>
      <c r="E21" s="161"/>
      <c r="F21" s="167"/>
      <c r="G21" s="137"/>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c r="BI21" s="135"/>
      <c r="BJ21" s="135"/>
      <c r="BK21" s="135"/>
      <c r="BL21" s="135"/>
      <c r="BM21" s="135"/>
      <c r="BN21" s="135"/>
      <c r="BO21" s="135"/>
      <c r="BP21" s="135"/>
      <c r="BQ21" s="135"/>
      <c r="BR21" s="135"/>
      <c r="BS21" s="135"/>
      <c r="BT21" s="135"/>
      <c r="BU21" s="135"/>
      <c r="BV21" s="135"/>
      <c r="BW21" s="135"/>
      <c r="BX21" s="135"/>
      <c r="BY21" s="135"/>
      <c r="BZ21" s="135"/>
      <c r="CA21" s="135"/>
      <c r="CB21" s="135"/>
      <c r="CC21" s="135"/>
      <c r="CD21" s="135"/>
      <c r="CE21" s="135"/>
      <c r="CF21" s="135"/>
      <c r="CG21" s="135"/>
      <c r="CH21" s="135"/>
      <c r="CI21" s="135"/>
      <c r="CJ21" s="135"/>
      <c r="CK21" s="135"/>
      <c r="CL21" s="135"/>
      <c r="CM21" s="135"/>
      <c r="CN21" s="135"/>
      <c r="CO21" s="135"/>
      <c r="CP21" s="135"/>
      <c r="CQ21" s="135"/>
      <c r="CR21" s="135"/>
      <c r="CS21" s="135"/>
      <c r="CT21" s="135"/>
      <c r="CU21" s="135"/>
      <c r="CV21" s="135"/>
      <c r="CW21" s="135"/>
      <c r="CX21" s="135"/>
      <c r="CY21" s="135"/>
      <c r="CZ21" s="135"/>
      <c r="DA21" s="135"/>
      <c r="DB21" s="135"/>
      <c r="DC21" s="135"/>
      <c r="DD21" s="135"/>
      <c r="DE21" s="135"/>
      <c r="DF21" s="135"/>
      <c r="DG21" s="135"/>
      <c r="DH21" s="135"/>
      <c r="DI21" s="135"/>
      <c r="DJ21" s="135"/>
      <c r="DK21" s="135"/>
      <c r="DL21" s="135"/>
      <c r="DM21" s="135"/>
      <c r="DN21" s="135"/>
      <c r="DO21" s="135"/>
      <c r="DP21" s="135"/>
      <c r="DQ21" s="135"/>
      <c r="DR21" s="135"/>
      <c r="DS21" s="135"/>
      <c r="DT21" s="135"/>
      <c r="DU21" s="135"/>
      <c r="DV21" s="135"/>
      <c r="DW21" s="135"/>
      <c r="DX21" s="135"/>
      <c r="DY21" s="135"/>
      <c r="DZ21" s="135"/>
      <c r="EA21" s="135"/>
      <c r="EB21" s="135"/>
      <c r="EC21" s="135"/>
      <c r="ED21" s="135"/>
      <c r="EE21" s="135"/>
      <c r="EF21" s="135"/>
      <c r="EG21" s="135"/>
      <c r="EH21" s="135"/>
      <c r="EI21" s="135"/>
      <c r="EJ21" s="135"/>
      <c r="EK21" s="135"/>
      <c r="EL21" s="135"/>
      <c r="EM21" s="135"/>
      <c r="EN21" s="135"/>
      <c r="EO21" s="135"/>
      <c r="EP21" s="135"/>
      <c r="EQ21" s="135"/>
      <c r="ER21" s="135"/>
      <c r="ES21" s="135"/>
      <c r="ET21" s="135"/>
      <c r="EU21" s="135"/>
      <c r="EV21" s="135"/>
      <c r="EW21" s="135"/>
      <c r="EX21" s="135"/>
      <c r="EY21" s="135"/>
      <c r="EZ21" s="135"/>
      <c r="FA21" s="135"/>
      <c r="FB21" s="135"/>
      <c r="FC21" s="135"/>
      <c r="FD21" s="135"/>
      <c r="FE21" s="135"/>
      <c r="FF21" s="135"/>
      <c r="FG21" s="135"/>
      <c r="FH21" s="135"/>
      <c r="FI21" s="135"/>
      <c r="FJ21" s="135"/>
      <c r="FK21" s="135"/>
      <c r="FL21" s="135"/>
      <c r="FM21" s="135"/>
      <c r="FN21" s="135"/>
      <c r="FO21" s="135"/>
      <c r="FP21" s="135"/>
      <c r="FQ21" s="135"/>
      <c r="FR21" s="135"/>
      <c r="FS21" s="135"/>
      <c r="FT21" s="135"/>
      <c r="FU21" s="135"/>
      <c r="FV21" s="135"/>
      <c r="FW21" s="135"/>
      <c r="FX21" s="135"/>
      <c r="FY21" s="135"/>
      <c r="FZ21" s="135"/>
      <c r="GA21" s="135"/>
      <c r="GB21" s="135"/>
      <c r="GC21" s="135"/>
      <c r="GD21" s="135"/>
      <c r="GE21" s="135"/>
      <c r="GF21" s="135"/>
      <c r="GG21" s="135"/>
      <c r="GH21" s="135"/>
      <c r="GI21" s="135"/>
      <c r="GJ21" s="135"/>
      <c r="GK21" s="135"/>
      <c r="GL21" s="135"/>
      <c r="GM21" s="135"/>
      <c r="GN21" s="135"/>
      <c r="GO21" s="135"/>
      <c r="GP21" s="135"/>
      <c r="GQ21" s="135"/>
      <c r="GR21" s="135"/>
      <c r="GS21" s="135"/>
      <c r="GT21" s="135"/>
      <c r="GU21" s="135"/>
      <c r="GV21" s="135"/>
      <c r="GW21" s="135"/>
      <c r="GX21" s="135"/>
      <c r="GY21" s="135"/>
      <c r="GZ21" s="135"/>
      <c r="HA21" s="135"/>
      <c r="HB21" s="135"/>
      <c r="HC21" s="135"/>
      <c r="HD21" s="135"/>
      <c r="HE21" s="135"/>
      <c r="HF21" s="135"/>
      <c r="HG21" s="135"/>
      <c r="HH21" s="135"/>
      <c r="HI21" s="135"/>
      <c r="HJ21" s="135"/>
      <c r="HK21" s="135"/>
      <c r="HL21" s="135"/>
      <c r="HM21" s="135"/>
      <c r="HN21" s="135"/>
      <c r="HO21" s="135"/>
      <c r="HP21" s="135"/>
      <c r="HQ21" s="135"/>
      <c r="HR21" s="135"/>
      <c r="HS21" s="135"/>
      <c r="HT21" s="135"/>
      <c r="HU21" s="135"/>
      <c r="HV21" s="135"/>
      <c r="HW21" s="135"/>
      <c r="HX21" s="135"/>
      <c r="HY21" s="135"/>
      <c r="HZ21" s="135"/>
      <c r="IA21" s="135"/>
      <c r="IB21" s="135"/>
      <c r="IC21" s="135"/>
      <c r="ID21" s="135"/>
      <c r="IE21" s="135"/>
      <c r="IF21" s="135"/>
      <c r="IG21" s="135"/>
      <c r="IH21" s="135"/>
      <c r="II21" s="135"/>
      <c r="IJ21" s="135"/>
      <c r="IK21" s="135"/>
      <c r="IL21" s="135"/>
      <c r="IM21" s="135"/>
      <c r="IN21" s="135"/>
      <c r="IO21" s="135"/>
      <c r="IP21" s="135"/>
      <c r="IQ21" s="135"/>
      <c r="IR21" s="135"/>
      <c r="IS21" s="135"/>
      <c r="IT21" s="135"/>
      <c r="IU21" s="135"/>
      <c r="IV21" s="135"/>
      <c r="IW21" s="135"/>
      <c r="IX21" s="135"/>
      <c r="IY21" s="135"/>
      <c r="IZ21" s="135"/>
      <c r="JA21" s="135"/>
      <c r="JB21" s="135"/>
      <c r="JC21" s="135"/>
      <c r="JD21" s="135"/>
      <c r="JE21" s="135"/>
      <c r="JF21" s="135"/>
      <c r="JG21" s="135"/>
      <c r="JH21" s="135"/>
      <c r="JI21" s="135"/>
      <c r="JJ21" s="135"/>
      <c r="JK21" s="135"/>
      <c r="JL21" s="135"/>
      <c r="JM21" s="135"/>
      <c r="JN21" s="135"/>
      <c r="JO21" s="135"/>
      <c r="JP21" s="135"/>
      <c r="JQ21" s="135"/>
      <c r="JR21" s="135"/>
      <c r="JS21" s="135"/>
      <c r="JT21" s="135"/>
      <c r="JU21" s="135"/>
      <c r="JV21" s="135"/>
      <c r="JW21" s="135"/>
      <c r="JX21" s="135"/>
      <c r="JY21" s="135"/>
      <c r="JZ21" s="135"/>
      <c r="KA21" s="135"/>
      <c r="KB21" s="135"/>
      <c r="KC21" s="135"/>
      <c r="KD21" s="135"/>
      <c r="KE21" s="135"/>
      <c r="KF21" s="135"/>
      <c r="KG21" s="135"/>
      <c r="KH21" s="135"/>
      <c r="KI21" s="135"/>
      <c r="KJ21" s="135"/>
      <c r="KK21" s="135"/>
      <c r="KL21" s="135"/>
      <c r="KM21" s="135"/>
      <c r="KN21" s="135"/>
      <c r="KO21" s="135"/>
      <c r="KP21" s="135"/>
      <c r="KQ21" s="135"/>
      <c r="KR21" s="135"/>
      <c r="KS21" s="135"/>
      <c r="KT21" s="135"/>
      <c r="KU21" s="135"/>
      <c r="KV21" s="135"/>
      <c r="KW21" s="135"/>
      <c r="KX21" s="135"/>
      <c r="KY21" s="135"/>
      <c r="KZ21" s="135"/>
      <c r="LA21" s="135"/>
      <c r="LB21" s="135"/>
      <c r="LC21" s="135"/>
      <c r="LD21" s="135"/>
      <c r="LE21" s="135"/>
      <c r="LF21" s="135"/>
      <c r="LG21" s="135"/>
      <c r="LH21" s="135"/>
      <c r="LI21" s="135"/>
      <c r="LJ21" s="135"/>
      <c r="LK21" s="135"/>
      <c r="LL21" s="135"/>
      <c r="LM21" s="135"/>
      <c r="LN21" s="135"/>
      <c r="LO21" s="135"/>
      <c r="LP21" s="135"/>
      <c r="LQ21" s="135"/>
      <c r="LR21" s="135"/>
      <c r="LS21" s="135"/>
      <c r="LT21" s="135"/>
      <c r="LU21" s="135"/>
      <c r="LV21" s="135"/>
      <c r="LW21" s="135"/>
      <c r="LX21" s="135"/>
      <c r="LY21" s="135"/>
      <c r="LZ21" s="135"/>
      <c r="MA21" s="135"/>
      <c r="MB21" s="135"/>
      <c r="MC21" s="135"/>
      <c r="MD21" s="135"/>
      <c r="ME21" s="135"/>
      <c r="MF21" s="135"/>
      <c r="MG21" s="135"/>
      <c r="MH21" s="135"/>
      <c r="MI21" s="135"/>
      <c r="MJ21" s="135"/>
      <c r="MK21" s="135"/>
      <c r="ML21" s="135"/>
      <c r="MM21" s="135"/>
      <c r="MN21" s="135"/>
      <c r="MO21" s="135"/>
      <c r="MP21" s="135"/>
      <c r="MQ21" s="135"/>
      <c r="MR21" s="135"/>
      <c r="MS21" s="135"/>
      <c r="MT21" s="135"/>
      <c r="MU21" s="135"/>
      <c r="MV21" s="135"/>
      <c r="MW21" s="135"/>
      <c r="MX21" s="135"/>
      <c r="MY21" s="135"/>
      <c r="MZ21" s="135"/>
      <c r="NA21" s="135"/>
      <c r="NB21" s="135"/>
      <c r="NC21" s="135"/>
      <c r="ND21" s="135"/>
      <c r="NE21" s="135"/>
      <c r="NF21" s="135"/>
      <c r="NG21" s="135"/>
      <c r="NH21" s="135"/>
      <c r="NI21" s="135"/>
      <c r="NJ21" s="135"/>
      <c r="NK21" s="135"/>
      <c r="NL21" s="135"/>
      <c r="NM21" s="135"/>
      <c r="NN21" s="135"/>
      <c r="NO21" s="135"/>
      <c r="NP21" s="135"/>
      <c r="NQ21" s="135"/>
      <c r="NR21" s="135"/>
      <c r="NS21" s="135"/>
      <c r="NT21" s="135"/>
      <c r="NU21" s="135"/>
      <c r="NV21" s="135"/>
      <c r="NW21" s="135"/>
      <c r="NX21" s="135"/>
      <c r="NY21" s="135"/>
      <c r="NZ21" s="135"/>
      <c r="OA21" s="135"/>
      <c r="OB21" s="135"/>
      <c r="OC21" s="135"/>
      <c r="OD21" s="135"/>
      <c r="OE21" s="135"/>
      <c r="OF21" s="135"/>
      <c r="OG21" s="135"/>
      <c r="OH21" s="135"/>
      <c r="OI21" s="135"/>
      <c r="OJ21" s="135"/>
      <c r="OK21" s="135"/>
      <c r="OL21" s="135"/>
      <c r="OM21" s="135"/>
      <c r="ON21" s="135"/>
      <c r="OO21" s="135"/>
      <c r="OP21" s="135"/>
      <c r="OQ21" s="135"/>
      <c r="OR21" s="135"/>
      <c r="OS21" s="135"/>
      <c r="OT21" s="135"/>
      <c r="OU21" s="135"/>
      <c r="OV21" s="135"/>
      <c r="OW21" s="135"/>
      <c r="OX21" s="135"/>
      <c r="OY21" s="135"/>
      <c r="OZ21" s="135"/>
      <c r="PA21" s="135"/>
      <c r="PB21" s="135"/>
      <c r="PC21" s="135"/>
      <c r="PD21" s="135"/>
      <c r="PE21" s="135"/>
      <c r="PF21" s="135"/>
      <c r="PG21" s="135"/>
      <c r="PH21" s="135"/>
      <c r="PI21" s="135"/>
      <c r="PJ21" s="135"/>
      <c r="PK21" s="135"/>
      <c r="PL21" s="135"/>
      <c r="PM21" s="135"/>
      <c r="PN21" s="135"/>
      <c r="PO21" s="135"/>
      <c r="PP21" s="135"/>
      <c r="PQ21" s="135"/>
      <c r="PR21" s="135"/>
      <c r="PS21" s="135"/>
      <c r="PT21" s="135"/>
      <c r="PU21" s="135"/>
      <c r="PV21" s="135"/>
      <c r="PW21" s="135"/>
      <c r="PX21" s="135"/>
      <c r="PY21" s="135"/>
      <c r="PZ21" s="135"/>
      <c r="QA21" s="135"/>
      <c r="QB21" s="135"/>
      <c r="QC21" s="135"/>
      <c r="QD21" s="135"/>
      <c r="QE21" s="135"/>
      <c r="QF21" s="135"/>
      <c r="QG21" s="135"/>
      <c r="QH21" s="135"/>
      <c r="QI21" s="135"/>
      <c r="QJ21" s="135"/>
      <c r="QK21" s="135"/>
      <c r="QL21" s="135"/>
      <c r="QM21" s="135"/>
      <c r="QN21" s="135"/>
      <c r="QO21" s="135"/>
      <c r="QP21" s="135"/>
      <c r="QQ21" s="135"/>
      <c r="QR21" s="135"/>
      <c r="QS21" s="135"/>
      <c r="QT21" s="135"/>
      <c r="QU21" s="135"/>
      <c r="QV21" s="135"/>
      <c r="QW21" s="135"/>
      <c r="QX21" s="135"/>
      <c r="QY21" s="135"/>
      <c r="QZ21" s="135"/>
      <c r="RA21" s="135"/>
      <c r="RB21" s="135"/>
      <c r="RC21" s="135"/>
      <c r="RD21" s="135"/>
      <c r="RE21" s="135"/>
      <c r="RF21" s="135"/>
      <c r="RG21" s="135"/>
      <c r="RH21" s="135"/>
      <c r="RI21" s="135"/>
      <c r="RJ21" s="135"/>
      <c r="RK21" s="135"/>
      <c r="RL21" s="135"/>
      <c r="RM21" s="135"/>
      <c r="RN21" s="135"/>
      <c r="RO21" s="135"/>
      <c r="RP21" s="135"/>
      <c r="RQ21" s="135"/>
      <c r="RR21" s="135"/>
      <c r="RS21" s="135"/>
      <c r="RT21" s="135"/>
      <c r="RU21" s="135"/>
      <c r="RV21" s="135"/>
      <c r="RW21" s="135"/>
      <c r="RX21" s="135"/>
      <c r="RY21" s="135"/>
      <c r="RZ21" s="135"/>
      <c r="SA21" s="135"/>
      <c r="SB21" s="135"/>
      <c r="SC21" s="135"/>
      <c r="SD21" s="135"/>
      <c r="SE21" s="135"/>
      <c r="SF21" s="135"/>
      <c r="SG21" s="135"/>
      <c r="SH21" s="135"/>
      <c r="SI21" s="135"/>
      <c r="SJ21" s="135"/>
      <c r="SK21" s="135"/>
      <c r="SL21" s="135"/>
      <c r="SM21" s="135"/>
      <c r="SN21" s="135"/>
      <c r="SO21" s="135"/>
      <c r="SP21" s="135"/>
      <c r="SQ21" s="135"/>
      <c r="SR21" s="135"/>
      <c r="SS21" s="135"/>
      <c r="ST21" s="135"/>
      <c r="SU21" s="135"/>
      <c r="SV21" s="135"/>
      <c r="SW21" s="135"/>
      <c r="SX21" s="135"/>
      <c r="SY21" s="135"/>
      <c r="SZ21" s="135"/>
      <c r="TA21" s="135"/>
      <c r="TB21" s="135"/>
      <c r="TC21" s="135"/>
      <c r="TD21" s="135"/>
      <c r="TE21" s="135"/>
      <c r="TF21" s="135"/>
      <c r="TG21" s="135"/>
      <c r="TH21" s="135"/>
      <c r="TI21" s="135"/>
      <c r="TJ21" s="135"/>
      <c r="TK21" s="135"/>
      <c r="TL21" s="135"/>
      <c r="TM21" s="135"/>
      <c r="TN21" s="135"/>
      <c r="TO21" s="135"/>
      <c r="TP21" s="135"/>
      <c r="TQ21" s="135"/>
      <c r="TR21" s="135"/>
      <c r="TS21" s="135"/>
      <c r="TT21" s="135"/>
      <c r="TU21" s="135"/>
      <c r="TV21" s="135"/>
      <c r="TW21" s="135"/>
      <c r="TX21" s="135"/>
      <c r="TY21" s="135"/>
      <c r="TZ21" s="135"/>
      <c r="UA21" s="135"/>
      <c r="UB21" s="135"/>
      <c r="UC21" s="135"/>
      <c r="UD21" s="135"/>
      <c r="UE21" s="135"/>
      <c r="UF21" s="135"/>
      <c r="UG21" s="135"/>
      <c r="UH21" s="135"/>
      <c r="UI21" s="135"/>
      <c r="UJ21" s="135"/>
      <c r="UK21" s="135"/>
      <c r="UL21" s="135"/>
      <c r="UM21" s="135"/>
      <c r="UN21" s="135"/>
      <c r="UO21" s="135"/>
      <c r="UP21" s="135"/>
      <c r="UQ21" s="135"/>
      <c r="UR21" s="135"/>
      <c r="US21" s="135"/>
      <c r="UT21" s="135"/>
      <c r="UU21" s="135"/>
      <c r="UV21" s="135"/>
      <c r="UW21" s="135"/>
      <c r="UX21" s="135"/>
      <c r="UY21" s="135"/>
      <c r="UZ21" s="135"/>
      <c r="VA21" s="135"/>
      <c r="VB21" s="135"/>
      <c r="VC21" s="135"/>
      <c r="VD21" s="135"/>
      <c r="VE21" s="135"/>
      <c r="VF21" s="135"/>
      <c r="VG21" s="135"/>
      <c r="VH21" s="135"/>
      <c r="VI21" s="135"/>
      <c r="VJ21" s="135"/>
      <c r="VK21" s="135"/>
      <c r="VL21" s="135"/>
      <c r="VM21" s="135"/>
      <c r="VN21" s="135"/>
      <c r="VO21" s="135"/>
      <c r="VP21" s="135"/>
      <c r="VQ21" s="135"/>
      <c r="VR21" s="135"/>
      <c r="VS21" s="135"/>
      <c r="VT21" s="135"/>
      <c r="VU21" s="135"/>
      <c r="VV21" s="135"/>
      <c r="VW21" s="135"/>
      <c r="VX21" s="135"/>
      <c r="VY21" s="135"/>
      <c r="VZ21" s="135"/>
      <c r="WA21" s="135"/>
      <c r="WB21" s="135"/>
      <c r="WC21" s="135"/>
      <c r="WD21" s="135"/>
      <c r="WE21" s="135"/>
      <c r="WF21" s="135"/>
      <c r="WG21" s="135"/>
      <c r="WH21" s="135"/>
      <c r="WI21" s="135"/>
      <c r="WJ21" s="135"/>
      <c r="WK21" s="135"/>
      <c r="WL21" s="135"/>
      <c r="WM21" s="135"/>
      <c r="WN21" s="135"/>
      <c r="WO21" s="135"/>
      <c r="WP21" s="135"/>
      <c r="WQ21" s="135"/>
      <c r="WR21" s="135"/>
      <c r="WS21" s="135"/>
      <c r="WT21" s="135"/>
      <c r="WU21" s="135"/>
      <c r="WV21" s="135"/>
      <c r="WW21" s="135"/>
      <c r="WX21" s="135"/>
      <c r="WY21" s="135"/>
      <c r="WZ21" s="135"/>
      <c r="XA21" s="135"/>
      <c r="XB21" s="135"/>
      <c r="XC21" s="135"/>
      <c r="XD21" s="135"/>
      <c r="XE21" s="135"/>
      <c r="XF21" s="135"/>
      <c r="XG21" s="135"/>
      <c r="XH21" s="135"/>
      <c r="XI21" s="135"/>
      <c r="XJ21" s="135"/>
      <c r="XK21" s="135"/>
      <c r="XL21" s="135"/>
      <c r="XM21" s="135"/>
      <c r="XN21" s="135"/>
      <c r="XO21" s="135"/>
      <c r="XP21" s="135"/>
      <c r="XQ21" s="135"/>
      <c r="XR21" s="135"/>
      <c r="XS21" s="135"/>
      <c r="XT21" s="135"/>
      <c r="XU21" s="135"/>
      <c r="XV21" s="135"/>
      <c r="XW21" s="135"/>
      <c r="XX21" s="135"/>
      <c r="XY21" s="135"/>
      <c r="XZ21" s="135"/>
      <c r="YA21" s="135"/>
      <c r="YB21" s="135"/>
      <c r="YC21" s="135"/>
      <c r="YD21" s="135"/>
      <c r="YE21" s="135"/>
      <c r="YF21" s="135"/>
      <c r="YG21" s="135"/>
      <c r="YH21" s="135"/>
      <c r="YI21" s="135"/>
      <c r="YJ21" s="135"/>
      <c r="YK21" s="135"/>
      <c r="YL21" s="135"/>
      <c r="YM21" s="135"/>
      <c r="YN21" s="135"/>
      <c r="YO21" s="135"/>
      <c r="YP21" s="135"/>
      <c r="YQ21" s="135"/>
      <c r="YR21" s="135"/>
      <c r="YS21" s="135"/>
      <c r="YT21" s="135"/>
      <c r="YU21" s="135"/>
      <c r="YV21" s="135"/>
      <c r="YW21" s="135"/>
      <c r="YX21" s="135"/>
      <c r="YY21" s="135"/>
      <c r="YZ21" s="135"/>
      <c r="ZA21" s="135"/>
      <c r="ZB21" s="135"/>
      <c r="ZC21" s="135"/>
      <c r="ZD21" s="135"/>
      <c r="ZE21" s="135"/>
      <c r="ZF21" s="135"/>
      <c r="ZG21" s="135"/>
      <c r="ZH21" s="135"/>
      <c r="ZI21" s="135"/>
      <c r="ZJ21" s="135"/>
      <c r="ZK21" s="135"/>
      <c r="ZL21" s="135"/>
      <c r="ZM21" s="135"/>
      <c r="ZN21" s="135"/>
      <c r="ZO21" s="135"/>
      <c r="ZP21" s="135"/>
      <c r="ZQ21" s="135"/>
      <c r="ZR21" s="135"/>
      <c r="ZS21" s="135"/>
      <c r="ZT21" s="135"/>
      <c r="ZU21" s="135"/>
      <c r="ZV21" s="135"/>
      <c r="ZW21" s="135"/>
      <c r="ZX21" s="135"/>
      <c r="ZY21" s="135"/>
      <c r="ZZ21" s="135"/>
      <c r="AAA21" s="135"/>
      <c r="AAB21" s="135"/>
      <c r="AAC21" s="135"/>
      <c r="AAD21" s="135"/>
      <c r="AAE21" s="135"/>
      <c r="AAF21" s="135"/>
      <c r="AAG21" s="135"/>
      <c r="AAH21" s="135"/>
      <c r="AAI21" s="135"/>
      <c r="AAJ21" s="135"/>
      <c r="AAK21" s="135"/>
      <c r="AAL21" s="135"/>
      <c r="AAM21" s="135"/>
      <c r="AAN21" s="135"/>
      <c r="AAO21" s="135"/>
      <c r="AAP21" s="135"/>
      <c r="AAQ21" s="135"/>
      <c r="AAR21" s="135"/>
      <c r="AAS21" s="135"/>
      <c r="AAT21" s="135"/>
      <c r="AAU21" s="135"/>
      <c r="AAV21" s="135"/>
      <c r="AAW21" s="135"/>
      <c r="AAX21" s="135"/>
      <c r="AAY21" s="135"/>
      <c r="AAZ21" s="135"/>
      <c r="ABA21" s="135"/>
      <c r="ABB21" s="135"/>
      <c r="ABC21" s="135"/>
      <c r="ABD21" s="135"/>
      <c r="ABE21" s="135"/>
      <c r="ABF21" s="135"/>
      <c r="ABG21" s="135"/>
      <c r="ABH21" s="135"/>
      <c r="ABI21" s="135"/>
      <c r="ABJ21" s="135"/>
      <c r="ABK21" s="135"/>
      <c r="ABL21" s="135"/>
      <c r="ABM21" s="135"/>
      <c r="ABN21" s="135"/>
      <c r="ABO21" s="135"/>
      <c r="ABP21" s="135"/>
      <c r="ABQ21" s="135"/>
      <c r="ABR21" s="135"/>
      <c r="ABS21" s="135"/>
      <c r="ABT21" s="135"/>
      <c r="ABU21" s="135"/>
      <c r="ABV21" s="135"/>
      <c r="ABW21" s="135"/>
      <c r="ABX21" s="135"/>
      <c r="ABY21" s="135"/>
      <c r="ABZ21" s="135"/>
      <c r="ACA21" s="135"/>
      <c r="ACB21" s="135"/>
      <c r="ACC21" s="135"/>
      <c r="ACD21" s="135"/>
      <c r="ACE21" s="135"/>
      <c r="ACF21" s="135"/>
      <c r="ACG21" s="135"/>
      <c r="ACH21" s="135"/>
      <c r="ACI21" s="135"/>
      <c r="ACJ21" s="135"/>
      <c r="ACK21" s="135"/>
      <c r="ACL21" s="135"/>
      <c r="ACM21" s="135"/>
      <c r="ACN21" s="135"/>
      <c r="ACO21" s="135"/>
      <c r="ACP21" s="135"/>
      <c r="ACQ21" s="135"/>
      <c r="ACR21" s="135"/>
      <c r="ACS21" s="135"/>
      <c r="ACT21" s="135"/>
      <c r="ACU21" s="135"/>
      <c r="ACV21" s="135"/>
      <c r="ACW21" s="135"/>
      <c r="ACX21" s="135"/>
      <c r="ACY21" s="135"/>
      <c r="ACZ21" s="135"/>
      <c r="ADA21" s="135"/>
      <c r="ADB21" s="135"/>
      <c r="ADC21" s="135"/>
      <c r="ADD21" s="135"/>
      <c r="ADE21" s="135"/>
      <c r="ADF21" s="135"/>
      <c r="ADG21" s="135"/>
      <c r="ADH21" s="135"/>
      <c r="ADI21" s="135"/>
      <c r="ADJ21" s="135"/>
      <c r="ADK21" s="135"/>
      <c r="ADL21" s="135"/>
      <c r="ADM21" s="135"/>
      <c r="ADN21" s="135"/>
      <c r="ADO21" s="135"/>
      <c r="ADP21" s="135"/>
      <c r="ADQ21" s="135"/>
      <c r="ADR21" s="135"/>
      <c r="ADS21" s="135"/>
      <c r="ADT21" s="135"/>
      <c r="ADU21" s="135"/>
      <c r="ADV21" s="135"/>
      <c r="ADW21" s="135"/>
      <c r="ADX21" s="135"/>
      <c r="ADY21" s="135"/>
      <c r="ADZ21" s="135"/>
      <c r="AEA21" s="135"/>
      <c r="AEB21" s="135"/>
      <c r="AEC21" s="135"/>
      <c r="AED21" s="135"/>
      <c r="AEE21" s="135"/>
      <c r="AEF21" s="135"/>
      <c r="AEG21" s="135"/>
      <c r="AEH21" s="135"/>
      <c r="AEI21" s="135"/>
      <c r="AEJ21" s="135"/>
      <c r="AEK21" s="135"/>
      <c r="AEL21" s="135"/>
      <c r="AEM21" s="135"/>
      <c r="AEN21" s="135"/>
      <c r="AEO21" s="135"/>
      <c r="AEP21" s="135"/>
      <c r="AEQ21" s="135"/>
      <c r="AER21" s="135"/>
      <c r="AES21" s="135"/>
      <c r="AET21" s="135"/>
      <c r="AEU21" s="135"/>
      <c r="AEV21" s="135"/>
      <c r="AEW21" s="135"/>
      <c r="AEX21" s="135"/>
      <c r="AEY21" s="135"/>
      <c r="AEZ21" s="135"/>
      <c r="AFA21" s="135"/>
      <c r="AFB21" s="135"/>
      <c r="AFC21" s="135"/>
      <c r="AFD21" s="135"/>
      <c r="AFE21" s="135"/>
      <c r="AFF21" s="135"/>
      <c r="AFG21" s="135"/>
      <c r="AFH21" s="135"/>
      <c r="AFI21" s="135"/>
      <c r="AFJ21" s="135"/>
      <c r="AFK21" s="135"/>
      <c r="AFL21" s="135"/>
      <c r="AFM21" s="135"/>
      <c r="AFN21" s="135"/>
      <c r="AFO21" s="135"/>
      <c r="AFP21" s="135"/>
      <c r="AFQ21" s="135"/>
      <c r="AFR21" s="135"/>
      <c r="AFS21" s="135"/>
      <c r="AFT21" s="135"/>
      <c r="AFU21" s="135"/>
      <c r="AFV21" s="135"/>
      <c r="AFW21" s="135"/>
      <c r="AFX21" s="135"/>
      <c r="AFY21" s="135"/>
      <c r="AFZ21" s="135"/>
      <c r="AGA21" s="135"/>
      <c r="AGB21" s="135"/>
      <c r="AGC21" s="135"/>
      <c r="AGD21" s="135"/>
      <c r="AGE21" s="135"/>
      <c r="AGF21" s="135"/>
      <c r="AGG21" s="135"/>
      <c r="AGH21" s="135"/>
      <c r="AGI21" s="135"/>
      <c r="AGJ21" s="135"/>
      <c r="AGK21" s="135"/>
      <c r="AGL21" s="135"/>
      <c r="AGM21" s="135"/>
      <c r="AGN21" s="135"/>
      <c r="AGO21" s="135"/>
      <c r="AGP21" s="135"/>
      <c r="AGQ21" s="135"/>
      <c r="AGR21" s="135"/>
      <c r="AGS21" s="135"/>
      <c r="AGT21" s="135"/>
      <c r="AGU21" s="135"/>
      <c r="AGV21" s="135"/>
      <c r="AGW21" s="135"/>
      <c r="AGX21" s="135"/>
      <c r="AGY21" s="135"/>
      <c r="AGZ21" s="135"/>
      <c r="AHA21" s="135"/>
      <c r="AHB21" s="135"/>
      <c r="AHC21" s="135"/>
      <c r="AHD21" s="135"/>
      <c r="AHE21" s="135"/>
      <c r="AHF21" s="135"/>
      <c r="AHG21" s="135"/>
      <c r="AHH21" s="135"/>
      <c r="AHI21" s="135"/>
      <c r="AHJ21" s="135"/>
      <c r="AHK21" s="135"/>
      <c r="AHL21" s="135"/>
      <c r="AHM21" s="135"/>
      <c r="AHN21" s="135"/>
      <c r="AHO21" s="135"/>
      <c r="AHP21" s="135"/>
      <c r="AHQ21" s="135"/>
      <c r="AHR21" s="135"/>
      <c r="AHS21" s="135"/>
      <c r="AHT21" s="135"/>
      <c r="AHU21" s="135"/>
      <c r="AHV21" s="135"/>
      <c r="AHW21" s="135"/>
      <c r="AHX21" s="135"/>
      <c r="AHY21" s="135"/>
      <c r="AHZ21" s="135"/>
      <c r="AIA21" s="135"/>
      <c r="AIB21" s="135"/>
      <c r="AIC21" s="135"/>
      <c r="AID21" s="135"/>
      <c r="AIE21" s="135"/>
      <c r="AIF21" s="135"/>
      <c r="AIG21" s="135"/>
      <c r="AIH21" s="135"/>
      <c r="AII21" s="135"/>
      <c r="AIJ21" s="135"/>
      <c r="AIK21" s="135"/>
      <c r="AIL21" s="135"/>
      <c r="AIM21" s="135"/>
      <c r="AIN21" s="135"/>
      <c r="AIO21" s="135"/>
      <c r="AIP21" s="135"/>
      <c r="AIQ21" s="135"/>
      <c r="AIR21" s="135"/>
      <c r="AIS21" s="135"/>
      <c r="AIT21" s="135"/>
      <c r="AIU21" s="135"/>
      <c r="AIV21" s="135"/>
      <c r="AIW21" s="135"/>
      <c r="AIX21" s="135"/>
      <c r="AIY21" s="135"/>
      <c r="AIZ21" s="135"/>
      <c r="AJA21" s="135"/>
      <c r="AJB21" s="135"/>
      <c r="AJC21" s="135"/>
      <c r="AJD21" s="135"/>
      <c r="AJE21" s="135"/>
      <c r="AJF21" s="135"/>
      <c r="AJG21" s="135"/>
      <c r="AJH21" s="135"/>
      <c r="AJI21" s="135"/>
      <c r="AJJ21" s="135"/>
      <c r="AJK21" s="135"/>
      <c r="AJL21" s="135"/>
      <c r="AJM21" s="135"/>
      <c r="AJN21" s="135"/>
      <c r="AJO21" s="135"/>
      <c r="AJP21" s="135"/>
      <c r="AJQ21" s="135"/>
      <c r="AJR21" s="135"/>
      <c r="AJS21" s="135"/>
      <c r="AJT21" s="135"/>
      <c r="AJU21" s="135"/>
      <c r="AJV21" s="135"/>
      <c r="AJW21" s="135"/>
      <c r="AJX21" s="135"/>
      <c r="AJY21" s="135"/>
      <c r="AJZ21" s="135"/>
      <c r="AKA21" s="135"/>
      <c r="AKB21" s="135"/>
      <c r="AKC21" s="135"/>
      <c r="AKD21" s="135"/>
      <c r="AKE21" s="135"/>
      <c r="AKF21" s="135"/>
      <c r="AKG21" s="135"/>
      <c r="AKH21" s="135"/>
      <c r="AKI21" s="135"/>
      <c r="AKJ21" s="135"/>
      <c r="AKK21" s="135"/>
      <c r="AKL21" s="135"/>
      <c r="AKM21" s="135"/>
      <c r="AKN21" s="135"/>
      <c r="AKO21" s="135"/>
      <c r="AKP21" s="135"/>
      <c r="AKQ21" s="135"/>
      <c r="AKR21" s="135"/>
      <c r="AKS21" s="135"/>
      <c r="AKT21" s="135"/>
      <c r="AKU21" s="135"/>
      <c r="AKV21" s="135"/>
      <c r="AKW21" s="135"/>
      <c r="AKX21" s="135"/>
      <c r="AKY21" s="135"/>
      <c r="AKZ21" s="135"/>
      <c r="ALA21" s="135"/>
      <c r="ALB21" s="135"/>
      <c r="ALC21" s="135"/>
      <c r="ALD21" s="135"/>
      <c r="ALE21" s="135"/>
      <c r="ALF21" s="135"/>
      <c r="ALG21" s="135"/>
      <c r="ALH21" s="135"/>
      <c r="ALI21" s="135"/>
      <c r="ALJ21" s="135"/>
      <c r="ALK21" s="135"/>
      <c r="ALL21" s="135"/>
      <c r="ALM21" s="135"/>
      <c r="ALN21" s="135"/>
      <c r="ALO21" s="135"/>
      <c r="ALP21" s="135"/>
      <c r="ALQ21" s="135"/>
      <c r="ALR21" s="135"/>
      <c r="ALS21" s="135"/>
      <c r="ALT21" s="135"/>
      <c r="ALU21" s="135"/>
      <c r="ALV21" s="135"/>
      <c r="ALW21" s="135"/>
      <c r="ALX21" s="135"/>
      <c r="ALY21" s="135"/>
      <c r="ALZ21" s="135"/>
      <c r="AMA21" s="135"/>
      <c r="AMB21" s="135"/>
      <c r="AMC21" s="135"/>
      <c r="AMD21" s="135"/>
      <c r="AME21" s="135"/>
      <c r="AMF21" s="135"/>
      <c r="AMG21" s="135"/>
      <c r="AMH21" s="135"/>
      <c r="AMI21" s="135"/>
      <c r="AMJ21" s="135"/>
    </row>
    <row r="22" spans="1:1024" s="179" customFormat="1" ht="76.5" x14ac:dyDescent="0.2">
      <c r="A22" s="135"/>
      <c r="B22" s="131" t="s">
        <v>94</v>
      </c>
      <c r="C22" s="164" t="s">
        <v>557</v>
      </c>
      <c r="D22" s="150" t="s">
        <v>33</v>
      </c>
      <c r="E22" s="151">
        <v>55</v>
      </c>
      <c r="F22" s="152"/>
      <c r="G22" s="153">
        <f t="shared" ref="G22:G23" si="1">+ROUND((E22*F22),2)</f>
        <v>0</v>
      </c>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c r="BI22" s="135"/>
      <c r="BJ22" s="135"/>
      <c r="BK22" s="135"/>
      <c r="BL22" s="135"/>
      <c r="BM22" s="135"/>
      <c r="BN22" s="135"/>
      <c r="BO22" s="135"/>
      <c r="BP22" s="135"/>
      <c r="BQ22" s="135"/>
      <c r="BR22" s="135"/>
      <c r="BS22" s="135"/>
      <c r="BT22" s="135"/>
      <c r="BU22" s="135"/>
      <c r="BV22" s="135"/>
      <c r="BW22" s="135"/>
      <c r="BX22" s="135"/>
      <c r="BY22" s="135"/>
      <c r="BZ22" s="135"/>
      <c r="CA22" s="135"/>
      <c r="CB22" s="135"/>
      <c r="CC22" s="135"/>
      <c r="CD22" s="135"/>
      <c r="CE22" s="135"/>
      <c r="CF22" s="135"/>
      <c r="CG22" s="135"/>
      <c r="CH22" s="135"/>
      <c r="CI22" s="135"/>
      <c r="CJ22" s="135"/>
      <c r="CK22" s="135"/>
      <c r="CL22" s="135"/>
      <c r="CM22" s="135"/>
      <c r="CN22" s="135"/>
      <c r="CO22" s="135"/>
      <c r="CP22" s="135"/>
      <c r="CQ22" s="135"/>
      <c r="CR22" s="135"/>
      <c r="CS22" s="135"/>
      <c r="CT22" s="135"/>
      <c r="CU22" s="135"/>
      <c r="CV22" s="135"/>
      <c r="CW22" s="135"/>
      <c r="CX22" s="135"/>
      <c r="CY22" s="135"/>
      <c r="CZ22" s="135"/>
      <c r="DA22" s="135"/>
      <c r="DB22" s="135"/>
      <c r="DC22" s="135"/>
      <c r="DD22" s="135"/>
      <c r="DE22" s="135"/>
      <c r="DF22" s="135"/>
      <c r="DG22" s="135"/>
      <c r="DH22" s="135"/>
      <c r="DI22" s="135"/>
      <c r="DJ22" s="135"/>
      <c r="DK22" s="135"/>
      <c r="DL22" s="135"/>
      <c r="DM22" s="135"/>
      <c r="DN22" s="135"/>
      <c r="DO22" s="135"/>
      <c r="DP22" s="135"/>
      <c r="DQ22" s="135"/>
      <c r="DR22" s="135"/>
      <c r="DS22" s="135"/>
      <c r="DT22" s="135"/>
      <c r="DU22" s="135"/>
      <c r="DV22" s="135"/>
      <c r="DW22" s="135"/>
      <c r="DX22" s="135"/>
      <c r="DY22" s="135"/>
      <c r="DZ22" s="135"/>
      <c r="EA22" s="135"/>
      <c r="EB22" s="135"/>
      <c r="EC22" s="135"/>
      <c r="ED22" s="135"/>
      <c r="EE22" s="135"/>
      <c r="EF22" s="135"/>
      <c r="EG22" s="135"/>
      <c r="EH22" s="135"/>
      <c r="EI22" s="135"/>
      <c r="EJ22" s="135"/>
      <c r="EK22" s="135"/>
      <c r="EL22" s="135"/>
      <c r="EM22" s="135"/>
      <c r="EN22" s="135"/>
      <c r="EO22" s="135"/>
      <c r="EP22" s="135"/>
      <c r="EQ22" s="135"/>
      <c r="ER22" s="135"/>
      <c r="ES22" s="135"/>
      <c r="ET22" s="135"/>
      <c r="EU22" s="135"/>
      <c r="EV22" s="135"/>
      <c r="EW22" s="135"/>
      <c r="EX22" s="135"/>
      <c r="EY22" s="135"/>
      <c r="EZ22" s="135"/>
      <c r="FA22" s="135"/>
      <c r="FB22" s="135"/>
      <c r="FC22" s="135"/>
      <c r="FD22" s="135"/>
      <c r="FE22" s="135"/>
      <c r="FF22" s="135"/>
      <c r="FG22" s="135"/>
      <c r="FH22" s="135"/>
      <c r="FI22" s="135"/>
      <c r="FJ22" s="135"/>
      <c r="FK22" s="135"/>
      <c r="FL22" s="135"/>
      <c r="FM22" s="135"/>
      <c r="FN22" s="135"/>
      <c r="FO22" s="135"/>
      <c r="FP22" s="135"/>
      <c r="FQ22" s="135"/>
      <c r="FR22" s="135"/>
      <c r="FS22" s="135"/>
      <c r="FT22" s="135"/>
      <c r="FU22" s="135"/>
      <c r="FV22" s="135"/>
      <c r="FW22" s="135"/>
      <c r="FX22" s="135"/>
      <c r="FY22" s="135"/>
      <c r="FZ22" s="135"/>
      <c r="GA22" s="135"/>
      <c r="GB22" s="135"/>
      <c r="GC22" s="135"/>
      <c r="GD22" s="135"/>
      <c r="GE22" s="135"/>
      <c r="GF22" s="135"/>
      <c r="GG22" s="135"/>
      <c r="GH22" s="135"/>
      <c r="GI22" s="135"/>
      <c r="GJ22" s="135"/>
      <c r="GK22" s="135"/>
      <c r="GL22" s="135"/>
      <c r="GM22" s="135"/>
      <c r="GN22" s="135"/>
      <c r="GO22" s="135"/>
      <c r="GP22" s="135"/>
      <c r="GQ22" s="135"/>
      <c r="GR22" s="135"/>
      <c r="GS22" s="135"/>
      <c r="GT22" s="135"/>
      <c r="GU22" s="135"/>
      <c r="GV22" s="135"/>
      <c r="GW22" s="135"/>
      <c r="GX22" s="135"/>
      <c r="GY22" s="135"/>
      <c r="GZ22" s="135"/>
      <c r="HA22" s="135"/>
      <c r="HB22" s="135"/>
      <c r="HC22" s="135"/>
      <c r="HD22" s="135"/>
      <c r="HE22" s="135"/>
      <c r="HF22" s="135"/>
      <c r="HG22" s="135"/>
      <c r="HH22" s="135"/>
      <c r="HI22" s="135"/>
      <c r="HJ22" s="135"/>
      <c r="HK22" s="135"/>
      <c r="HL22" s="135"/>
      <c r="HM22" s="135"/>
      <c r="HN22" s="135"/>
      <c r="HO22" s="135"/>
      <c r="HP22" s="135"/>
      <c r="HQ22" s="135"/>
      <c r="HR22" s="135"/>
      <c r="HS22" s="135"/>
      <c r="HT22" s="135"/>
      <c r="HU22" s="135"/>
      <c r="HV22" s="135"/>
      <c r="HW22" s="135"/>
      <c r="HX22" s="135"/>
      <c r="HY22" s="135"/>
      <c r="HZ22" s="135"/>
      <c r="IA22" s="135"/>
      <c r="IB22" s="135"/>
      <c r="IC22" s="135"/>
      <c r="ID22" s="135"/>
      <c r="IE22" s="135"/>
      <c r="IF22" s="135"/>
      <c r="IG22" s="135"/>
      <c r="IH22" s="135"/>
      <c r="II22" s="135"/>
      <c r="IJ22" s="135"/>
      <c r="IK22" s="135"/>
      <c r="IL22" s="135"/>
      <c r="IM22" s="135"/>
      <c r="IN22" s="135"/>
      <c r="IO22" s="135"/>
      <c r="IP22" s="135"/>
      <c r="IQ22" s="135"/>
      <c r="IR22" s="135"/>
      <c r="IS22" s="135"/>
      <c r="IT22" s="135"/>
      <c r="IU22" s="135"/>
      <c r="IV22" s="135"/>
      <c r="IW22" s="135"/>
      <c r="IX22" s="135"/>
      <c r="IY22" s="135"/>
      <c r="IZ22" s="135"/>
      <c r="JA22" s="135"/>
      <c r="JB22" s="135"/>
      <c r="JC22" s="135"/>
      <c r="JD22" s="135"/>
      <c r="JE22" s="135"/>
      <c r="JF22" s="135"/>
      <c r="JG22" s="135"/>
      <c r="JH22" s="135"/>
      <c r="JI22" s="135"/>
      <c r="JJ22" s="135"/>
      <c r="JK22" s="135"/>
      <c r="JL22" s="135"/>
      <c r="JM22" s="135"/>
      <c r="JN22" s="135"/>
      <c r="JO22" s="135"/>
      <c r="JP22" s="135"/>
      <c r="JQ22" s="135"/>
      <c r="JR22" s="135"/>
      <c r="JS22" s="135"/>
      <c r="JT22" s="135"/>
      <c r="JU22" s="135"/>
      <c r="JV22" s="135"/>
      <c r="JW22" s="135"/>
      <c r="JX22" s="135"/>
      <c r="JY22" s="135"/>
      <c r="JZ22" s="135"/>
      <c r="KA22" s="135"/>
      <c r="KB22" s="135"/>
      <c r="KC22" s="135"/>
      <c r="KD22" s="135"/>
      <c r="KE22" s="135"/>
      <c r="KF22" s="135"/>
      <c r="KG22" s="135"/>
      <c r="KH22" s="135"/>
      <c r="KI22" s="135"/>
      <c r="KJ22" s="135"/>
      <c r="KK22" s="135"/>
      <c r="KL22" s="135"/>
      <c r="KM22" s="135"/>
      <c r="KN22" s="135"/>
      <c r="KO22" s="135"/>
      <c r="KP22" s="135"/>
      <c r="KQ22" s="135"/>
      <c r="KR22" s="135"/>
      <c r="KS22" s="135"/>
      <c r="KT22" s="135"/>
      <c r="KU22" s="135"/>
      <c r="KV22" s="135"/>
      <c r="KW22" s="135"/>
      <c r="KX22" s="135"/>
      <c r="KY22" s="135"/>
      <c r="KZ22" s="135"/>
      <c r="LA22" s="135"/>
      <c r="LB22" s="135"/>
      <c r="LC22" s="135"/>
      <c r="LD22" s="135"/>
      <c r="LE22" s="135"/>
      <c r="LF22" s="135"/>
      <c r="LG22" s="135"/>
      <c r="LH22" s="135"/>
      <c r="LI22" s="135"/>
      <c r="LJ22" s="135"/>
      <c r="LK22" s="135"/>
      <c r="LL22" s="135"/>
      <c r="LM22" s="135"/>
      <c r="LN22" s="135"/>
      <c r="LO22" s="135"/>
      <c r="LP22" s="135"/>
      <c r="LQ22" s="135"/>
      <c r="LR22" s="135"/>
      <c r="LS22" s="135"/>
      <c r="LT22" s="135"/>
      <c r="LU22" s="135"/>
      <c r="LV22" s="135"/>
      <c r="LW22" s="135"/>
      <c r="LX22" s="135"/>
      <c r="LY22" s="135"/>
      <c r="LZ22" s="135"/>
      <c r="MA22" s="135"/>
      <c r="MB22" s="135"/>
      <c r="MC22" s="135"/>
      <c r="MD22" s="135"/>
      <c r="ME22" s="135"/>
      <c r="MF22" s="135"/>
      <c r="MG22" s="135"/>
      <c r="MH22" s="135"/>
      <c r="MI22" s="135"/>
      <c r="MJ22" s="135"/>
      <c r="MK22" s="135"/>
      <c r="ML22" s="135"/>
      <c r="MM22" s="135"/>
      <c r="MN22" s="135"/>
      <c r="MO22" s="135"/>
      <c r="MP22" s="135"/>
      <c r="MQ22" s="135"/>
      <c r="MR22" s="135"/>
      <c r="MS22" s="135"/>
      <c r="MT22" s="135"/>
      <c r="MU22" s="135"/>
      <c r="MV22" s="135"/>
      <c r="MW22" s="135"/>
      <c r="MX22" s="135"/>
      <c r="MY22" s="135"/>
      <c r="MZ22" s="135"/>
      <c r="NA22" s="135"/>
      <c r="NB22" s="135"/>
      <c r="NC22" s="135"/>
      <c r="ND22" s="135"/>
      <c r="NE22" s="135"/>
      <c r="NF22" s="135"/>
      <c r="NG22" s="135"/>
      <c r="NH22" s="135"/>
      <c r="NI22" s="135"/>
      <c r="NJ22" s="135"/>
      <c r="NK22" s="135"/>
      <c r="NL22" s="135"/>
      <c r="NM22" s="135"/>
      <c r="NN22" s="135"/>
      <c r="NO22" s="135"/>
      <c r="NP22" s="135"/>
      <c r="NQ22" s="135"/>
      <c r="NR22" s="135"/>
      <c r="NS22" s="135"/>
      <c r="NT22" s="135"/>
      <c r="NU22" s="135"/>
      <c r="NV22" s="135"/>
      <c r="NW22" s="135"/>
      <c r="NX22" s="135"/>
      <c r="NY22" s="135"/>
      <c r="NZ22" s="135"/>
      <c r="OA22" s="135"/>
      <c r="OB22" s="135"/>
      <c r="OC22" s="135"/>
      <c r="OD22" s="135"/>
      <c r="OE22" s="135"/>
      <c r="OF22" s="135"/>
      <c r="OG22" s="135"/>
      <c r="OH22" s="135"/>
      <c r="OI22" s="135"/>
      <c r="OJ22" s="135"/>
      <c r="OK22" s="135"/>
      <c r="OL22" s="135"/>
      <c r="OM22" s="135"/>
      <c r="ON22" s="135"/>
      <c r="OO22" s="135"/>
      <c r="OP22" s="135"/>
      <c r="OQ22" s="135"/>
      <c r="OR22" s="135"/>
      <c r="OS22" s="135"/>
      <c r="OT22" s="135"/>
      <c r="OU22" s="135"/>
      <c r="OV22" s="135"/>
      <c r="OW22" s="135"/>
      <c r="OX22" s="135"/>
      <c r="OY22" s="135"/>
      <c r="OZ22" s="135"/>
      <c r="PA22" s="135"/>
      <c r="PB22" s="135"/>
      <c r="PC22" s="135"/>
      <c r="PD22" s="135"/>
      <c r="PE22" s="135"/>
      <c r="PF22" s="135"/>
      <c r="PG22" s="135"/>
      <c r="PH22" s="135"/>
      <c r="PI22" s="135"/>
      <c r="PJ22" s="135"/>
      <c r="PK22" s="135"/>
      <c r="PL22" s="135"/>
      <c r="PM22" s="135"/>
      <c r="PN22" s="135"/>
      <c r="PO22" s="135"/>
      <c r="PP22" s="135"/>
      <c r="PQ22" s="135"/>
      <c r="PR22" s="135"/>
      <c r="PS22" s="135"/>
      <c r="PT22" s="135"/>
      <c r="PU22" s="135"/>
      <c r="PV22" s="135"/>
      <c r="PW22" s="135"/>
      <c r="PX22" s="135"/>
      <c r="PY22" s="135"/>
      <c r="PZ22" s="135"/>
      <c r="QA22" s="135"/>
      <c r="QB22" s="135"/>
      <c r="QC22" s="135"/>
      <c r="QD22" s="135"/>
      <c r="QE22" s="135"/>
      <c r="QF22" s="135"/>
      <c r="QG22" s="135"/>
      <c r="QH22" s="135"/>
      <c r="QI22" s="135"/>
      <c r="QJ22" s="135"/>
      <c r="QK22" s="135"/>
      <c r="QL22" s="135"/>
      <c r="QM22" s="135"/>
      <c r="QN22" s="135"/>
      <c r="QO22" s="135"/>
      <c r="QP22" s="135"/>
      <c r="QQ22" s="135"/>
      <c r="QR22" s="135"/>
      <c r="QS22" s="135"/>
      <c r="QT22" s="135"/>
      <c r="QU22" s="135"/>
      <c r="QV22" s="135"/>
      <c r="QW22" s="135"/>
      <c r="QX22" s="135"/>
      <c r="QY22" s="135"/>
      <c r="QZ22" s="135"/>
      <c r="RA22" s="135"/>
      <c r="RB22" s="135"/>
      <c r="RC22" s="135"/>
      <c r="RD22" s="135"/>
      <c r="RE22" s="135"/>
      <c r="RF22" s="135"/>
      <c r="RG22" s="135"/>
      <c r="RH22" s="135"/>
      <c r="RI22" s="135"/>
      <c r="RJ22" s="135"/>
      <c r="RK22" s="135"/>
      <c r="RL22" s="135"/>
      <c r="RM22" s="135"/>
      <c r="RN22" s="135"/>
      <c r="RO22" s="135"/>
      <c r="RP22" s="135"/>
      <c r="RQ22" s="135"/>
      <c r="RR22" s="135"/>
      <c r="RS22" s="135"/>
      <c r="RT22" s="135"/>
      <c r="RU22" s="135"/>
      <c r="RV22" s="135"/>
      <c r="RW22" s="135"/>
      <c r="RX22" s="135"/>
      <c r="RY22" s="135"/>
      <c r="RZ22" s="135"/>
      <c r="SA22" s="135"/>
      <c r="SB22" s="135"/>
      <c r="SC22" s="135"/>
      <c r="SD22" s="135"/>
      <c r="SE22" s="135"/>
      <c r="SF22" s="135"/>
      <c r="SG22" s="135"/>
      <c r="SH22" s="135"/>
      <c r="SI22" s="135"/>
      <c r="SJ22" s="135"/>
      <c r="SK22" s="135"/>
      <c r="SL22" s="135"/>
      <c r="SM22" s="135"/>
      <c r="SN22" s="135"/>
      <c r="SO22" s="135"/>
      <c r="SP22" s="135"/>
      <c r="SQ22" s="135"/>
      <c r="SR22" s="135"/>
      <c r="SS22" s="135"/>
      <c r="ST22" s="135"/>
      <c r="SU22" s="135"/>
      <c r="SV22" s="135"/>
      <c r="SW22" s="135"/>
      <c r="SX22" s="135"/>
      <c r="SY22" s="135"/>
      <c r="SZ22" s="135"/>
      <c r="TA22" s="135"/>
      <c r="TB22" s="135"/>
      <c r="TC22" s="135"/>
      <c r="TD22" s="135"/>
      <c r="TE22" s="135"/>
      <c r="TF22" s="135"/>
      <c r="TG22" s="135"/>
      <c r="TH22" s="135"/>
      <c r="TI22" s="135"/>
      <c r="TJ22" s="135"/>
      <c r="TK22" s="135"/>
      <c r="TL22" s="135"/>
      <c r="TM22" s="135"/>
      <c r="TN22" s="135"/>
      <c r="TO22" s="135"/>
      <c r="TP22" s="135"/>
      <c r="TQ22" s="135"/>
      <c r="TR22" s="135"/>
      <c r="TS22" s="135"/>
      <c r="TT22" s="135"/>
      <c r="TU22" s="135"/>
      <c r="TV22" s="135"/>
      <c r="TW22" s="135"/>
      <c r="TX22" s="135"/>
      <c r="TY22" s="135"/>
      <c r="TZ22" s="135"/>
      <c r="UA22" s="135"/>
      <c r="UB22" s="135"/>
      <c r="UC22" s="135"/>
      <c r="UD22" s="135"/>
      <c r="UE22" s="135"/>
      <c r="UF22" s="135"/>
      <c r="UG22" s="135"/>
      <c r="UH22" s="135"/>
      <c r="UI22" s="135"/>
      <c r="UJ22" s="135"/>
      <c r="UK22" s="135"/>
      <c r="UL22" s="135"/>
      <c r="UM22" s="135"/>
      <c r="UN22" s="135"/>
      <c r="UO22" s="135"/>
      <c r="UP22" s="135"/>
      <c r="UQ22" s="135"/>
      <c r="UR22" s="135"/>
      <c r="US22" s="135"/>
      <c r="UT22" s="135"/>
      <c r="UU22" s="135"/>
      <c r="UV22" s="135"/>
      <c r="UW22" s="135"/>
      <c r="UX22" s="135"/>
      <c r="UY22" s="135"/>
      <c r="UZ22" s="135"/>
      <c r="VA22" s="135"/>
      <c r="VB22" s="135"/>
      <c r="VC22" s="135"/>
      <c r="VD22" s="135"/>
      <c r="VE22" s="135"/>
      <c r="VF22" s="135"/>
      <c r="VG22" s="135"/>
      <c r="VH22" s="135"/>
      <c r="VI22" s="135"/>
      <c r="VJ22" s="135"/>
      <c r="VK22" s="135"/>
      <c r="VL22" s="135"/>
      <c r="VM22" s="135"/>
      <c r="VN22" s="135"/>
      <c r="VO22" s="135"/>
      <c r="VP22" s="135"/>
      <c r="VQ22" s="135"/>
      <c r="VR22" s="135"/>
      <c r="VS22" s="135"/>
      <c r="VT22" s="135"/>
      <c r="VU22" s="135"/>
      <c r="VV22" s="135"/>
      <c r="VW22" s="135"/>
      <c r="VX22" s="135"/>
      <c r="VY22" s="135"/>
      <c r="VZ22" s="135"/>
      <c r="WA22" s="135"/>
      <c r="WB22" s="135"/>
      <c r="WC22" s="135"/>
      <c r="WD22" s="135"/>
      <c r="WE22" s="135"/>
      <c r="WF22" s="135"/>
      <c r="WG22" s="135"/>
      <c r="WH22" s="135"/>
      <c r="WI22" s="135"/>
      <c r="WJ22" s="135"/>
      <c r="WK22" s="135"/>
      <c r="WL22" s="135"/>
      <c r="WM22" s="135"/>
      <c r="WN22" s="135"/>
      <c r="WO22" s="135"/>
      <c r="WP22" s="135"/>
      <c r="WQ22" s="135"/>
      <c r="WR22" s="135"/>
      <c r="WS22" s="135"/>
      <c r="WT22" s="135"/>
      <c r="WU22" s="135"/>
      <c r="WV22" s="135"/>
      <c r="WW22" s="135"/>
      <c r="WX22" s="135"/>
      <c r="WY22" s="135"/>
      <c r="WZ22" s="135"/>
      <c r="XA22" s="135"/>
      <c r="XB22" s="135"/>
      <c r="XC22" s="135"/>
      <c r="XD22" s="135"/>
      <c r="XE22" s="135"/>
      <c r="XF22" s="135"/>
      <c r="XG22" s="135"/>
      <c r="XH22" s="135"/>
      <c r="XI22" s="135"/>
      <c r="XJ22" s="135"/>
      <c r="XK22" s="135"/>
      <c r="XL22" s="135"/>
      <c r="XM22" s="135"/>
      <c r="XN22" s="135"/>
      <c r="XO22" s="135"/>
      <c r="XP22" s="135"/>
      <c r="XQ22" s="135"/>
      <c r="XR22" s="135"/>
      <c r="XS22" s="135"/>
      <c r="XT22" s="135"/>
      <c r="XU22" s="135"/>
      <c r="XV22" s="135"/>
      <c r="XW22" s="135"/>
      <c r="XX22" s="135"/>
      <c r="XY22" s="135"/>
      <c r="XZ22" s="135"/>
      <c r="YA22" s="135"/>
      <c r="YB22" s="135"/>
      <c r="YC22" s="135"/>
      <c r="YD22" s="135"/>
      <c r="YE22" s="135"/>
      <c r="YF22" s="135"/>
      <c r="YG22" s="135"/>
      <c r="YH22" s="135"/>
      <c r="YI22" s="135"/>
      <c r="YJ22" s="135"/>
      <c r="YK22" s="135"/>
      <c r="YL22" s="135"/>
      <c r="YM22" s="135"/>
      <c r="YN22" s="135"/>
      <c r="YO22" s="135"/>
      <c r="YP22" s="135"/>
      <c r="YQ22" s="135"/>
      <c r="YR22" s="135"/>
      <c r="YS22" s="135"/>
      <c r="YT22" s="135"/>
      <c r="YU22" s="135"/>
      <c r="YV22" s="135"/>
      <c r="YW22" s="135"/>
      <c r="YX22" s="135"/>
      <c r="YY22" s="135"/>
      <c r="YZ22" s="135"/>
      <c r="ZA22" s="135"/>
      <c r="ZB22" s="135"/>
      <c r="ZC22" s="135"/>
      <c r="ZD22" s="135"/>
      <c r="ZE22" s="135"/>
      <c r="ZF22" s="135"/>
      <c r="ZG22" s="135"/>
      <c r="ZH22" s="135"/>
      <c r="ZI22" s="135"/>
      <c r="ZJ22" s="135"/>
      <c r="ZK22" s="135"/>
      <c r="ZL22" s="135"/>
      <c r="ZM22" s="135"/>
      <c r="ZN22" s="135"/>
      <c r="ZO22" s="135"/>
      <c r="ZP22" s="135"/>
      <c r="ZQ22" s="135"/>
      <c r="ZR22" s="135"/>
      <c r="ZS22" s="135"/>
      <c r="ZT22" s="135"/>
      <c r="ZU22" s="135"/>
      <c r="ZV22" s="135"/>
      <c r="ZW22" s="135"/>
      <c r="ZX22" s="135"/>
      <c r="ZY22" s="135"/>
      <c r="ZZ22" s="135"/>
      <c r="AAA22" s="135"/>
      <c r="AAB22" s="135"/>
      <c r="AAC22" s="135"/>
      <c r="AAD22" s="135"/>
      <c r="AAE22" s="135"/>
      <c r="AAF22" s="135"/>
      <c r="AAG22" s="135"/>
      <c r="AAH22" s="135"/>
      <c r="AAI22" s="135"/>
      <c r="AAJ22" s="135"/>
      <c r="AAK22" s="135"/>
      <c r="AAL22" s="135"/>
      <c r="AAM22" s="135"/>
      <c r="AAN22" s="135"/>
      <c r="AAO22" s="135"/>
      <c r="AAP22" s="135"/>
      <c r="AAQ22" s="135"/>
      <c r="AAR22" s="135"/>
      <c r="AAS22" s="135"/>
      <c r="AAT22" s="135"/>
      <c r="AAU22" s="135"/>
      <c r="AAV22" s="135"/>
      <c r="AAW22" s="135"/>
      <c r="AAX22" s="135"/>
      <c r="AAY22" s="135"/>
      <c r="AAZ22" s="135"/>
      <c r="ABA22" s="135"/>
      <c r="ABB22" s="135"/>
      <c r="ABC22" s="135"/>
      <c r="ABD22" s="135"/>
      <c r="ABE22" s="135"/>
      <c r="ABF22" s="135"/>
      <c r="ABG22" s="135"/>
      <c r="ABH22" s="135"/>
      <c r="ABI22" s="135"/>
      <c r="ABJ22" s="135"/>
      <c r="ABK22" s="135"/>
      <c r="ABL22" s="135"/>
      <c r="ABM22" s="135"/>
      <c r="ABN22" s="135"/>
      <c r="ABO22" s="135"/>
      <c r="ABP22" s="135"/>
      <c r="ABQ22" s="135"/>
      <c r="ABR22" s="135"/>
      <c r="ABS22" s="135"/>
      <c r="ABT22" s="135"/>
      <c r="ABU22" s="135"/>
      <c r="ABV22" s="135"/>
      <c r="ABW22" s="135"/>
      <c r="ABX22" s="135"/>
      <c r="ABY22" s="135"/>
      <c r="ABZ22" s="135"/>
      <c r="ACA22" s="135"/>
      <c r="ACB22" s="135"/>
      <c r="ACC22" s="135"/>
      <c r="ACD22" s="135"/>
      <c r="ACE22" s="135"/>
      <c r="ACF22" s="135"/>
      <c r="ACG22" s="135"/>
      <c r="ACH22" s="135"/>
      <c r="ACI22" s="135"/>
      <c r="ACJ22" s="135"/>
      <c r="ACK22" s="135"/>
      <c r="ACL22" s="135"/>
      <c r="ACM22" s="135"/>
      <c r="ACN22" s="135"/>
      <c r="ACO22" s="135"/>
      <c r="ACP22" s="135"/>
      <c r="ACQ22" s="135"/>
      <c r="ACR22" s="135"/>
      <c r="ACS22" s="135"/>
      <c r="ACT22" s="135"/>
      <c r="ACU22" s="135"/>
      <c r="ACV22" s="135"/>
      <c r="ACW22" s="135"/>
      <c r="ACX22" s="135"/>
      <c r="ACY22" s="135"/>
      <c r="ACZ22" s="135"/>
      <c r="ADA22" s="135"/>
      <c r="ADB22" s="135"/>
      <c r="ADC22" s="135"/>
      <c r="ADD22" s="135"/>
      <c r="ADE22" s="135"/>
      <c r="ADF22" s="135"/>
      <c r="ADG22" s="135"/>
      <c r="ADH22" s="135"/>
      <c r="ADI22" s="135"/>
      <c r="ADJ22" s="135"/>
      <c r="ADK22" s="135"/>
      <c r="ADL22" s="135"/>
      <c r="ADM22" s="135"/>
      <c r="ADN22" s="135"/>
      <c r="ADO22" s="135"/>
      <c r="ADP22" s="135"/>
      <c r="ADQ22" s="135"/>
      <c r="ADR22" s="135"/>
      <c r="ADS22" s="135"/>
      <c r="ADT22" s="135"/>
      <c r="ADU22" s="135"/>
      <c r="ADV22" s="135"/>
      <c r="ADW22" s="135"/>
      <c r="ADX22" s="135"/>
      <c r="ADY22" s="135"/>
      <c r="ADZ22" s="135"/>
      <c r="AEA22" s="135"/>
      <c r="AEB22" s="135"/>
      <c r="AEC22" s="135"/>
      <c r="AED22" s="135"/>
      <c r="AEE22" s="135"/>
      <c r="AEF22" s="135"/>
      <c r="AEG22" s="135"/>
      <c r="AEH22" s="135"/>
      <c r="AEI22" s="135"/>
      <c r="AEJ22" s="135"/>
      <c r="AEK22" s="135"/>
      <c r="AEL22" s="135"/>
      <c r="AEM22" s="135"/>
      <c r="AEN22" s="135"/>
      <c r="AEO22" s="135"/>
      <c r="AEP22" s="135"/>
      <c r="AEQ22" s="135"/>
      <c r="AER22" s="135"/>
      <c r="AES22" s="135"/>
      <c r="AET22" s="135"/>
      <c r="AEU22" s="135"/>
      <c r="AEV22" s="135"/>
      <c r="AEW22" s="135"/>
      <c r="AEX22" s="135"/>
      <c r="AEY22" s="135"/>
      <c r="AEZ22" s="135"/>
      <c r="AFA22" s="135"/>
      <c r="AFB22" s="135"/>
      <c r="AFC22" s="135"/>
      <c r="AFD22" s="135"/>
      <c r="AFE22" s="135"/>
      <c r="AFF22" s="135"/>
      <c r="AFG22" s="135"/>
      <c r="AFH22" s="135"/>
      <c r="AFI22" s="135"/>
      <c r="AFJ22" s="135"/>
      <c r="AFK22" s="135"/>
      <c r="AFL22" s="135"/>
      <c r="AFM22" s="135"/>
      <c r="AFN22" s="135"/>
      <c r="AFO22" s="135"/>
      <c r="AFP22" s="135"/>
      <c r="AFQ22" s="135"/>
      <c r="AFR22" s="135"/>
      <c r="AFS22" s="135"/>
      <c r="AFT22" s="135"/>
      <c r="AFU22" s="135"/>
      <c r="AFV22" s="135"/>
      <c r="AFW22" s="135"/>
      <c r="AFX22" s="135"/>
      <c r="AFY22" s="135"/>
      <c r="AFZ22" s="135"/>
      <c r="AGA22" s="135"/>
      <c r="AGB22" s="135"/>
      <c r="AGC22" s="135"/>
      <c r="AGD22" s="135"/>
      <c r="AGE22" s="135"/>
      <c r="AGF22" s="135"/>
      <c r="AGG22" s="135"/>
      <c r="AGH22" s="135"/>
      <c r="AGI22" s="135"/>
      <c r="AGJ22" s="135"/>
      <c r="AGK22" s="135"/>
      <c r="AGL22" s="135"/>
      <c r="AGM22" s="135"/>
      <c r="AGN22" s="135"/>
      <c r="AGO22" s="135"/>
      <c r="AGP22" s="135"/>
      <c r="AGQ22" s="135"/>
      <c r="AGR22" s="135"/>
      <c r="AGS22" s="135"/>
      <c r="AGT22" s="135"/>
      <c r="AGU22" s="135"/>
      <c r="AGV22" s="135"/>
      <c r="AGW22" s="135"/>
      <c r="AGX22" s="135"/>
      <c r="AGY22" s="135"/>
      <c r="AGZ22" s="135"/>
      <c r="AHA22" s="135"/>
      <c r="AHB22" s="135"/>
      <c r="AHC22" s="135"/>
      <c r="AHD22" s="135"/>
      <c r="AHE22" s="135"/>
      <c r="AHF22" s="135"/>
      <c r="AHG22" s="135"/>
      <c r="AHH22" s="135"/>
      <c r="AHI22" s="135"/>
      <c r="AHJ22" s="135"/>
      <c r="AHK22" s="135"/>
      <c r="AHL22" s="135"/>
      <c r="AHM22" s="135"/>
      <c r="AHN22" s="135"/>
      <c r="AHO22" s="135"/>
      <c r="AHP22" s="135"/>
      <c r="AHQ22" s="135"/>
      <c r="AHR22" s="135"/>
      <c r="AHS22" s="135"/>
      <c r="AHT22" s="135"/>
      <c r="AHU22" s="135"/>
      <c r="AHV22" s="135"/>
      <c r="AHW22" s="135"/>
      <c r="AHX22" s="135"/>
      <c r="AHY22" s="135"/>
      <c r="AHZ22" s="135"/>
      <c r="AIA22" s="135"/>
      <c r="AIB22" s="135"/>
      <c r="AIC22" s="135"/>
      <c r="AID22" s="135"/>
      <c r="AIE22" s="135"/>
      <c r="AIF22" s="135"/>
      <c r="AIG22" s="135"/>
      <c r="AIH22" s="135"/>
      <c r="AII22" s="135"/>
      <c r="AIJ22" s="135"/>
      <c r="AIK22" s="135"/>
      <c r="AIL22" s="135"/>
      <c r="AIM22" s="135"/>
      <c r="AIN22" s="135"/>
      <c r="AIO22" s="135"/>
      <c r="AIP22" s="135"/>
      <c r="AIQ22" s="135"/>
      <c r="AIR22" s="135"/>
      <c r="AIS22" s="135"/>
      <c r="AIT22" s="135"/>
      <c r="AIU22" s="135"/>
      <c r="AIV22" s="135"/>
      <c r="AIW22" s="135"/>
      <c r="AIX22" s="135"/>
      <c r="AIY22" s="135"/>
      <c r="AIZ22" s="135"/>
      <c r="AJA22" s="135"/>
      <c r="AJB22" s="135"/>
      <c r="AJC22" s="135"/>
      <c r="AJD22" s="135"/>
      <c r="AJE22" s="135"/>
      <c r="AJF22" s="135"/>
      <c r="AJG22" s="135"/>
      <c r="AJH22" s="135"/>
      <c r="AJI22" s="135"/>
      <c r="AJJ22" s="135"/>
      <c r="AJK22" s="135"/>
      <c r="AJL22" s="135"/>
      <c r="AJM22" s="135"/>
      <c r="AJN22" s="135"/>
      <c r="AJO22" s="135"/>
      <c r="AJP22" s="135"/>
      <c r="AJQ22" s="135"/>
      <c r="AJR22" s="135"/>
      <c r="AJS22" s="135"/>
      <c r="AJT22" s="135"/>
      <c r="AJU22" s="135"/>
      <c r="AJV22" s="135"/>
      <c r="AJW22" s="135"/>
      <c r="AJX22" s="135"/>
      <c r="AJY22" s="135"/>
      <c r="AJZ22" s="135"/>
      <c r="AKA22" s="135"/>
      <c r="AKB22" s="135"/>
      <c r="AKC22" s="135"/>
      <c r="AKD22" s="135"/>
      <c r="AKE22" s="135"/>
      <c r="AKF22" s="135"/>
      <c r="AKG22" s="135"/>
      <c r="AKH22" s="135"/>
      <c r="AKI22" s="135"/>
      <c r="AKJ22" s="135"/>
      <c r="AKK22" s="135"/>
      <c r="AKL22" s="135"/>
      <c r="AKM22" s="135"/>
      <c r="AKN22" s="135"/>
      <c r="AKO22" s="135"/>
      <c r="AKP22" s="135"/>
      <c r="AKQ22" s="135"/>
      <c r="AKR22" s="135"/>
      <c r="AKS22" s="135"/>
      <c r="AKT22" s="135"/>
      <c r="AKU22" s="135"/>
      <c r="AKV22" s="135"/>
      <c r="AKW22" s="135"/>
      <c r="AKX22" s="135"/>
      <c r="AKY22" s="135"/>
      <c r="AKZ22" s="135"/>
      <c r="ALA22" s="135"/>
      <c r="ALB22" s="135"/>
      <c r="ALC22" s="135"/>
      <c r="ALD22" s="135"/>
      <c r="ALE22" s="135"/>
      <c r="ALF22" s="135"/>
      <c r="ALG22" s="135"/>
      <c r="ALH22" s="135"/>
      <c r="ALI22" s="135"/>
      <c r="ALJ22" s="135"/>
      <c r="ALK22" s="135"/>
      <c r="ALL22" s="135"/>
      <c r="ALM22" s="135"/>
      <c r="ALN22" s="135"/>
      <c r="ALO22" s="135"/>
      <c r="ALP22" s="135"/>
      <c r="ALQ22" s="135"/>
      <c r="ALR22" s="135"/>
      <c r="ALS22" s="135"/>
      <c r="ALT22" s="135"/>
      <c r="ALU22" s="135"/>
      <c r="ALV22" s="135"/>
      <c r="ALW22" s="135"/>
      <c r="ALX22" s="135"/>
      <c r="ALY22" s="135"/>
      <c r="ALZ22" s="135"/>
      <c r="AMA22" s="135"/>
      <c r="AMB22" s="135"/>
      <c r="AMC22" s="135"/>
      <c r="AMD22" s="135"/>
      <c r="AME22" s="135"/>
      <c r="AMF22" s="135"/>
      <c r="AMG22" s="135"/>
      <c r="AMH22" s="135"/>
      <c r="AMI22" s="135"/>
      <c r="AMJ22" s="135"/>
    </row>
    <row r="23" spans="1:1024" s="179" customFormat="1" ht="89.25" x14ac:dyDescent="0.2">
      <c r="A23" s="135"/>
      <c r="B23" s="131" t="s">
        <v>96</v>
      </c>
      <c r="C23" s="164" t="s">
        <v>559</v>
      </c>
      <c r="D23" s="150" t="s">
        <v>33</v>
      </c>
      <c r="E23" s="151">
        <v>72</v>
      </c>
      <c r="F23" s="152"/>
      <c r="G23" s="153">
        <f t="shared" si="1"/>
        <v>0</v>
      </c>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c r="BI23" s="135"/>
      <c r="BJ23" s="135"/>
      <c r="BK23" s="135"/>
      <c r="BL23" s="135"/>
      <c r="BM23" s="135"/>
      <c r="BN23" s="135"/>
      <c r="BO23" s="135"/>
      <c r="BP23" s="135"/>
      <c r="BQ23" s="135"/>
      <c r="BR23" s="135"/>
      <c r="BS23" s="135"/>
      <c r="BT23" s="135"/>
      <c r="BU23" s="135"/>
      <c r="BV23" s="135"/>
      <c r="BW23" s="135"/>
      <c r="BX23" s="135"/>
      <c r="BY23" s="135"/>
      <c r="BZ23" s="135"/>
      <c r="CA23" s="135"/>
      <c r="CB23" s="135"/>
      <c r="CC23" s="135"/>
      <c r="CD23" s="135"/>
      <c r="CE23" s="135"/>
      <c r="CF23" s="135"/>
      <c r="CG23" s="135"/>
      <c r="CH23" s="135"/>
      <c r="CI23" s="135"/>
      <c r="CJ23" s="135"/>
      <c r="CK23" s="135"/>
      <c r="CL23" s="135"/>
      <c r="CM23" s="135"/>
      <c r="CN23" s="135"/>
      <c r="CO23" s="135"/>
      <c r="CP23" s="135"/>
      <c r="CQ23" s="135"/>
      <c r="CR23" s="135"/>
      <c r="CS23" s="135"/>
      <c r="CT23" s="135"/>
      <c r="CU23" s="135"/>
      <c r="CV23" s="135"/>
      <c r="CW23" s="135"/>
      <c r="CX23" s="135"/>
      <c r="CY23" s="135"/>
      <c r="CZ23" s="135"/>
      <c r="DA23" s="135"/>
      <c r="DB23" s="135"/>
      <c r="DC23" s="135"/>
      <c r="DD23" s="135"/>
      <c r="DE23" s="135"/>
      <c r="DF23" s="135"/>
      <c r="DG23" s="135"/>
      <c r="DH23" s="135"/>
      <c r="DI23" s="135"/>
      <c r="DJ23" s="135"/>
      <c r="DK23" s="135"/>
      <c r="DL23" s="135"/>
      <c r="DM23" s="135"/>
      <c r="DN23" s="135"/>
      <c r="DO23" s="135"/>
      <c r="DP23" s="135"/>
      <c r="DQ23" s="135"/>
      <c r="DR23" s="135"/>
      <c r="DS23" s="135"/>
      <c r="DT23" s="135"/>
      <c r="DU23" s="135"/>
      <c r="DV23" s="135"/>
      <c r="DW23" s="135"/>
      <c r="DX23" s="135"/>
      <c r="DY23" s="135"/>
      <c r="DZ23" s="135"/>
      <c r="EA23" s="135"/>
      <c r="EB23" s="135"/>
      <c r="EC23" s="135"/>
      <c r="ED23" s="135"/>
      <c r="EE23" s="135"/>
      <c r="EF23" s="135"/>
      <c r="EG23" s="135"/>
      <c r="EH23" s="135"/>
      <c r="EI23" s="135"/>
      <c r="EJ23" s="135"/>
      <c r="EK23" s="135"/>
      <c r="EL23" s="135"/>
      <c r="EM23" s="135"/>
      <c r="EN23" s="135"/>
      <c r="EO23" s="135"/>
      <c r="EP23" s="135"/>
      <c r="EQ23" s="135"/>
      <c r="ER23" s="135"/>
      <c r="ES23" s="135"/>
      <c r="ET23" s="135"/>
      <c r="EU23" s="135"/>
      <c r="EV23" s="135"/>
      <c r="EW23" s="135"/>
      <c r="EX23" s="135"/>
      <c r="EY23" s="135"/>
      <c r="EZ23" s="135"/>
      <c r="FA23" s="135"/>
      <c r="FB23" s="135"/>
      <c r="FC23" s="135"/>
      <c r="FD23" s="135"/>
      <c r="FE23" s="135"/>
      <c r="FF23" s="135"/>
      <c r="FG23" s="135"/>
      <c r="FH23" s="135"/>
      <c r="FI23" s="135"/>
      <c r="FJ23" s="135"/>
      <c r="FK23" s="135"/>
      <c r="FL23" s="135"/>
      <c r="FM23" s="135"/>
      <c r="FN23" s="135"/>
      <c r="FO23" s="135"/>
      <c r="FP23" s="135"/>
      <c r="FQ23" s="135"/>
      <c r="FR23" s="135"/>
      <c r="FS23" s="135"/>
      <c r="FT23" s="135"/>
      <c r="FU23" s="135"/>
      <c r="FV23" s="135"/>
      <c r="FW23" s="135"/>
      <c r="FX23" s="135"/>
      <c r="FY23" s="135"/>
      <c r="FZ23" s="135"/>
      <c r="GA23" s="135"/>
      <c r="GB23" s="135"/>
      <c r="GC23" s="135"/>
      <c r="GD23" s="135"/>
      <c r="GE23" s="135"/>
      <c r="GF23" s="135"/>
      <c r="GG23" s="135"/>
      <c r="GH23" s="135"/>
      <c r="GI23" s="135"/>
      <c r="GJ23" s="135"/>
      <c r="GK23" s="135"/>
      <c r="GL23" s="135"/>
      <c r="GM23" s="135"/>
      <c r="GN23" s="135"/>
      <c r="GO23" s="135"/>
      <c r="GP23" s="135"/>
      <c r="GQ23" s="135"/>
      <c r="GR23" s="135"/>
      <c r="GS23" s="135"/>
      <c r="GT23" s="135"/>
      <c r="GU23" s="135"/>
      <c r="GV23" s="135"/>
      <c r="GW23" s="135"/>
      <c r="GX23" s="135"/>
      <c r="GY23" s="135"/>
      <c r="GZ23" s="135"/>
      <c r="HA23" s="135"/>
      <c r="HB23" s="135"/>
      <c r="HC23" s="135"/>
      <c r="HD23" s="135"/>
      <c r="HE23" s="135"/>
      <c r="HF23" s="135"/>
      <c r="HG23" s="135"/>
      <c r="HH23" s="135"/>
      <c r="HI23" s="135"/>
      <c r="HJ23" s="135"/>
      <c r="HK23" s="135"/>
      <c r="HL23" s="135"/>
      <c r="HM23" s="135"/>
      <c r="HN23" s="135"/>
      <c r="HO23" s="135"/>
      <c r="HP23" s="135"/>
      <c r="HQ23" s="135"/>
      <c r="HR23" s="135"/>
      <c r="HS23" s="135"/>
      <c r="HT23" s="135"/>
      <c r="HU23" s="135"/>
      <c r="HV23" s="135"/>
      <c r="HW23" s="135"/>
      <c r="HX23" s="135"/>
      <c r="HY23" s="135"/>
      <c r="HZ23" s="135"/>
      <c r="IA23" s="135"/>
      <c r="IB23" s="135"/>
      <c r="IC23" s="135"/>
      <c r="ID23" s="135"/>
      <c r="IE23" s="135"/>
      <c r="IF23" s="135"/>
      <c r="IG23" s="135"/>
      <c r="IH23" s="135"/>
      <c r="II23" s="135"/>
      <c r="IJ23" s="135"/>
      <c r="IK23" s="135"/>
      <c r="IL23" s="135"/>
      <c r="IM23" s="135"/>
      <c r="IN23" s="135"/>
      <c r="IO23" s="135"/>
      <c r="IP23" s="135"/>
      <c r="IQ23" s="135"/>
      <c r="IR23" s="135"/>
      <c r="IS23" s="135"/>
      <c r="IT23" s="135"/>
      <c r="IU23" s="135"/>
      <c r="IV23" s="135"/>
      <c r="IW23" s="135"/>
      <c r="IX23" s="135"/>
      <c r="IY23" s="135"/>
      <c r="IZ23" s="135"/>
      <c r="JA23" s="135"/>
      <c r="JB23" s="135"/>
      <c r="JC23" s="135"/>
      <c r="JD23" s="135"/>
      <c r="JE23" s="135"/>
      <c r="JF23" s="135"/>
      <c r="JG23" s="135"/>
      <c r="JH23" s="135"/>
      <c r="JI23" s="135"/>
      <c r="JJ23" s="135"/>
      <c r="JK23" s="135"/>
      <c r="JL23" s="135"/>
      <c r="JM23" s="135"/>
      <c r="JN23" s="135"/>
      <c r="JO23" s="135"/>
      <c r="JP23" s="135"/>
      <c r="JQ23" s="135"/>
      <c r="JR23" s="135"/>
      <c r="JS23" s="135"/>
      <c r="JT23" s="135"/>
      <c r="JU23" s="135"/>
      <c r="JV23" s="135"/>
      <c r="JW23" s="135"/>
      <c r="JX23" s="135"/>
      <c r="JY23" s="135"/>
      <c r="JZ23" s="135"/>
      <c r="KA23" s="135"/>
      <c r="KB23" s="135"/>
      <c r="KC23" s="135"/>
      <c r="KD23" s="135"/>
      <c r="KE23" s="135"/>
      <c r="KF23" s="135"/>
      <c r="KG23" s="135"/>
      <c r="KH23" s="135"/>
      <c r="KI23" s="135"/>
      <c r="KJ23" s="135"/>
      <c r="KK23" s="135"/>
      <c r="KL23" s="135"/>
      <c r="KM23" s="135"/>
      <c r="KN23" s="135"/>
      <c r="KO23" s="135"/>
      <c r="KP23" s="135"/>
      <c r="KQ23" s="135"/>
      <c r="KR23" s="135"/>
      <c r="KS23" s="135"/>
      <c r="KT23" s="135"/>
      <c r="KU23" s="135"/>
      <c r="KV23" s="135"/>
      <c r="KW23" s="135"/>
      <c r="KX23" s="135"/>
      <c r="KY23" s="135"/>
      <c r="KZ23" s="135"/>
      <c r="LA23" s="135"/>
      <c r="LB23" s="135"/>
      <c r="LC23" s="135"/>
      <c r="LD23" s="135"/>
      <c r="LE23" s="135"/>
      <c r="LF23" s="135"/>
      <c r="LG23" s="135"/>
      <c r="LH23" s="135"/>
      <c r="LI23" s="135"/>
      <c r="LJ23" s="135"/>
      <c r="LK23" s="135"/>
      <c r="LL23" s="135"/>
      <c r="LM23" s="135"/>
      <c r="LN23" s="135"/>
      <c r="LO23" s="135"/>
      <c r="LP23" s="135"/>
      <c r="LQ23" s="135"/>
      <c r="LR23" s="135"/>
      <c r="LS23" s="135"/>
      <c r="LT23" s="135"/>
      <c r="LU23" s="135"/>
      <c r="LV23" s="135"/>
      <c r="LW23" s="135"/>
      <c r="LX23" s="135"/>
      <c r="LY23" s="135"/>
      <c r="LZ23" s="135"/>
      <c r="MA23" s="135"/>
      <c r="MB23" s="135"/>
      <c r="MC23" s="135"/>
      <c r="MD23" s="135"/>
      <c r="ME23" s="135"/>
      <c r="MF23" s="135"/>
      <c r="MG23" s="135"/>
      <c r="MH23" s="135"/>
      <c r="MI23" s="135"/>
      <c r="MJ23" s="135"/>
      <c r="MK23" s="135"/>
      <c r="ML23" s="135"/>
      <c r="MM23" s="135"/>
      <c r="MN23" s="135"/>
      <c r="MO23" s="135"/>
      <c r="MP23" s="135"/>
      <c r="MQ23" s="135"/>
      <c r="MR23" s="135"/>
      <c r="MS23" s="135"/>
      <c r="MT23" s="135"/>
      <c r="MU23" s="135"/>
      <c r="MV23" s="135"/>
      <c r="MW23" s="135"/>
      <c r="MX23" s="135"/>
      <c r="MY23" s="135"/>
      <c r="MZ23" s="135"/>
      <c r="NA23" s="135"/>
      <c r="NB23" s="135"/>
      <c r="NC23" s="135"/>
      <c r="ND23" s="135"/>
      <c r="NE23" s="135"/>
      <c r="NF23" s="135"/>
      <c r="NG23" s="135"/>
      <c r="NH23" s="135"/>
      <c r="NI23" s="135"/>
      <c r="NJ23" s="135"/>
      <c r="NK23" s="135"/>
      <c r="NL23" s="135"/>
      <c r="NM23" s="135"/>
      <c r="NN23" s="135"/>
      <c r="NO23" s="135"/>
      <c r="NP23" s="135"/>
      <c r="NQ23" s="135"/>
      <c r="NR23" s="135"/>
      <c r="NS23" s="135"/>
      <c r="NT23" s="135"/>
      <c r="NU23" s="135"/>
      <c r="NV23" s="135"/>
      <c r="NW23" s="135"/>
      <c r="NX23" s="135"/>
      <c r="NY23" s="135"/>
      <c r="NZ23" s="135"/>
      <c r="OA23" s="135"/>
      <c r="OB23" s="135"/>
      <c r="OC23" s="135"/>
      <c r="OD23" s="135"/>
      <c r="OE23" s="135"/>
      <c r="OF23" s="135"/>
      <c r="OG23" s="135"/>
      <c r="OH23" s="135"/>
      <c r="OI23" s="135"/>
      <c r="OJ23" s="135"/>
      <c r="OK23" s="135"/>
      <c r="OL23" s="135"/>
      <c r="OM23" s="135"/>
      <c r="ON23" s="135"/>
      <c r="OO23" s="135"/>
      <c r="OP23" s="135"/>
      <c r="OQ23" s="135"/>
      <c r="OR23" s="135"/>
      <c r="OS23" s="135"/>
      <c r="OT23" s="135"/>
      <c r="OU23" s="135"/>
      <c r="OV23" s="135"/>
      <c r="OW23" s="135"/>
      <c r="OX23" s="135"/>
      <c r="OY23" s="135"/>
      <c r="OZ23" s="135"/>
      <c r="PA23" s="135"/>
      <c r="PB23" s="135"/>
      <c r="PC23" s="135"/>
      <c r="PD23" s="135"/>
      <c r="PE23" s="135"/>
      <c r="PF23" s="135"/>
      <c r="PG23" s="135"/>
      <c r="PH23" s="135"/>
      <c r="PI23" s="135"/>
      <c r="PJ23" s="135"/>
      <c r="PK23" s="135"/>
      <c r="PL23" s="135"/>
      <c r="PM23" s="135"/>
      <c r="PN23" s="135"/>
      <c r="PO23" s="135"/>
      <c r="PP23" s="135"/>
      <c r="PQ23" s="135"/>
      <c r="PR23" s="135"/>
      <c r="PS23" s="135"/>
      <c r="PT23" s="135"/>
      <c r="PU23" s="135"/>
      <c r="PV23" s="135"/>
      <c r="PW23" s="135"/>
      <c r="PX23" s="135"/>
      <c r="PY23" s="135"/>
      <c r="PZ23" s="135"/>
      <c r="QA23" s="135"/>
      <c r="QB23" s="135"/>
      <c r="QC23" s="135"/>
      <c r="QD23" s="135"/>
      <c r="QE23" s="135"/>
      <c r="QF23" s="135"/>
      <c r="QG23" s="135"/>
      <c r="QH23" s="135"/>
      <c r="QI23" s="135"/>
      <c r="QJ23" s="135"/>
      <c r="QK23" s="135"/>
      <c r="QL23" s="135"/>
      <c r="QM23" s="135"/>
      <c r="QN23" s="135"/>
      <c r="QO23" s="135"/>
      <c r="QP23" s="135"/>
      <c r="QQ23" s="135"/>
      <c r="QR23" s="135"/>
      <c r="QS23" s="135"/>
      <c r="QT23" s="135"/>
      <c r="QU23" s="135"/>
      <c r="QV23" s="135"/>
      <c r="QW23" s="135"/>
      <c r="QX23" s="135"/>
      <c r="QY23" s="135"/>
      <c r="QZ23" s="135"/>
      <c r="RA23" s="135"/>
      <c r="RB23" s="135"/>
      <c r="RC23" s="135"/>
      <c r="RD23" s="135"/>
      <c r="RE23" s="135"/>
      <c r="RF23" s="135"/>
      <c r="RG23" s="135"/>
      <c r="RH23" s="135"/>
      <c r="RI23" s="135"/>
      <c r="RJ23" s="135"/>
      <c r="RK23" s="135"/>
      <c r="RL23" s="135"/>
      <c r="RM23" s="135"/>
      <c r="RN23" s="135"/>
      <c r="RO23" s="135"/>
      <c r="RP23" s="135"/>
      <c r="RQ23" s="135"/>
      <c r="RR23" s="135"/>
      <c r="RS23" s="135"/>
      <c r="RT23" s="135"/>
      <c r="RU23" s="135"/>
      <c r="RV23" s="135"/>
      <c r="RW23" s="135"/>
      <c r="RX23" s="135"/>
      <c r="RY23" s="135"/>
      <c r="RZ23" s="135"/>
      <c r="SA23" s="135"/>
      <c r="SB23" s="135"/>
      <c r="SC23" s="135"/>
      <c r="SD23" s="135"/>
      <c r="SE23" s="135"/>
      <c r="SF23" s="135"/>
      <c r="SG23" s="135"/>
      <c r="SH23" s="135"/>
      <c r="SI23" s="135"/>
      <c r="SJ23" s="135"/>
      <c r="SK23" s="135"/>
      <c r="SL23" s="135"/>
      <c r="SM23" s="135"/>
      <c r="SN23" s="135"/>
      <c r="SO23" s="135"/>
      <c r="SP23" s="135"/>
      <c r="SQ23" s="135"/>
      <c r="SR23" s="135"/>
      <c r="SS23" s="135"/>
      <c r="ST23" s="135"/>
      <c r="SU23" s="135"/>
      <c r="SV23" s="135"/>
      <c r="SW23" s="135"/>
      <c r="SX23" s="135"/>
      <c r="SY23" s="135"/>
      <c r="SZ23" s="135"/>
      <c r="TA23" s="135"/>
      <c r="TB23" s="135"/>
      <c r="TC23" s="135"/>
      <c r="TD23" s="135"/>
      <c r="TE23" s="135"/>
      <c r="TF23" s="135"/>
      <c r="TG23" s="135"/>
      <c r="TH23" s="135"/>
      <c r="TI23" s="135"/>
      <c r="TJ23" s="135"/>
      <c r="TK23" s="135"/>
      <c r="TL23" s="135"/>
      <c r="TM23" s="135"/>
      <c r="TN23" s="135"/>
      <c r="TO23" s="135"/>
      <c r="TP23" s="135"/>
      <c r="TQ23" s="135"/>
      <c r="TR23" s="135"/>
      <c r="TS23" s="135"/>
      <c r="TT23" s="135"/>
      <c r="TU23" s="135"/>
      <c r="TV23" s="135"/>
      <c r="TW23" s="135"/>
      <c r="TX23" s="135"/>
      <c r="TY23" s="135"/>
      <c r="TZ23" s="135"/>
      <c r="UA23" s="135"/>
      <c r="UB23" s="135"/>
      <c r="UC23" s="135"/>
      <c r="UD23" s="135"/>
      <c r="UE23" s="135"/>
      <c r="UF23" s="135"/>
      <c r="UG23" s="135"/>
      <c r="UH23" s="135"/>
      <c r="UI23" s="135"/>
      <c r="UJ23" s="135"/>
      <c r="UK23" s="135"/>
      <c r="UL23" s="135"/>
      <c r="UM23" s="135"/>
      <c r="UN23" s="135"/>
      <c r="UO23" s="135"/>
      <c r="UP23" s="135"/>
      <c r="UQ23" s="135"/>
      <c r="UR23" s="135"/>
      <c r="US23" s="135"/>
      <c r="UT23" s="135"/>
      <c r="UU23" s="135"/>
      <c r="UV23" s="135"/>
      <c r="UW23" s="135"/>
      <c r="UX23" s="135"/>
      <c r="UY23" s="135"/>
      <c r="UZ23" s="135"/>
      <c r="VA23" s="135"/>
      <c r="VB23" s="135"/>
      <c r="VC23" s="135"/>
      <c r="VD23" s="135"/>
      <c r="VE23" s="135"/>
      <c r="VF23" s="135"/>
      <c r="VG23" s="135"/>
      <c r="VH23" s="135"/>
      <c r="VI23" s="135"/>
      <c r="VJ23" s="135"/>
      <c r="VK23" s="135"/>
      <c r="VL23" s="135"/>
      <c r="VM23" s="135"/>
      <c r="VN23" s="135"/>
      <c r="VO23" s="135"/>
      <c r="VP23" s="135"/>
      <c r="VQ23" s="135"/>
      <c r="VR23" s="135"/>
      <c r="VS23" s="135"/>
      <c r="VT23" s="135"/>
      <c r="VU23" s="135"/>
      <c r="VV23" s="135"/>
      <c r="VW23" s="135"/>
      <c r="VX23" s="135"/>
      <c r="VY23" s="135"/>
      <c r="VZ23" s="135"/>
      <c r="WA23" s="135"/>
      <c r="WB23" s="135"/>
      <c r="WC23" s="135"/>
      <c r="WD23" s="135"/>
      <c r="WE23" s="135"/>
      <c r="WF23" s="135"/>
      <c r="WG23" s="135"/>
      <c r="WH23" s="135"/>
      <c r="WI23" s="135"/>
      <c r="WJ23" s="135"/>
      <c r="WK23" s="135"/>
      <c r="WL23" s="135"/>
      <c r="WM23" s="135"/>
      <c r="WN23" s="135"/>
      <c r="WO23" s="135"/>
      <c r="WP23" s="135"/>
      <c r="WQ23" s="135"/>
      <c r="WR23" s="135"/>
      <c r="WS23" s="135"/>
      <c r="WT23" s="135"/>
      <c r="WU23" s="135"/>
      <c r="WV23" s="135"/>
      <c r="WW23" s="135"/>
      <c r="WX23" s="135"/>
      <c r="WY23" s="135"/>
      <c r="WZ23" s="135"/>
      <c r="XA23" s="135"/>
      <c r="XB23" s="135"/>
      <c r="XC23" s="135"/>
      <c r="XD23" s="135"/>
      <c r="XE23" s="135"/>
      <c r="XF23" s="135"/>
      <c r="XG23" s="135"/>
      <c r="XH23" s="135"/>
      <c r="XI23" s="135"/>
      <c r="XJ23" s="135"/>
      <c r="XK23" s="135"/>
      <c r="XL23" s="135"/>
      <c r="XM23" s="135"/>
      <c r="XN23" s="135"/>
      <c r="XO23" s="135"/>
      <c r="XP23" s="135"/>
      <c r="XQ23" s="135"/>
      <c r="XR23" s="135"/>
      <c r="XS23" s="135"/>
      <c r="XT23" s="135"/>
      <c r="XU23" s="135"/>
      <c r="XV23" s="135"/>
      <c r="XW23" s="135"/>
      <c r="XX23" s="135"/>
      <c r="XY23" s="135"/>
      <c r="XZ23" s="135"/>
      <c r="YA23" s="135"/>
      <c r="YB23" s="135"/>
      <c r="YC23" s="135"/>
      <c r="YD23" s="135"/>
      <c r="YE23" s="135"/>
      <c r="YF23" s="135"/>
      <c r="YG23" s="135"/>
      <c r="YH23" s="135"/>
      <c r="YI23" s="135"/>
      <c r="YJ23" s="135"/>
      <c r="YK23" s="135"/>
      <c r="YL23" s="135"/>
      <c r="YM23" s="135"/>
      <c r="YN23" s="135"/>
      <c r="YO23" s="135"/>
      <c r="YP23" s="135"/>
      <c r="YQ23" s="135"/>
      <c r="YR23" s="135"/>
      <c r="YS23" s="135"/>
      <c r="YT23" s="135"/>
      <c r="YU23" s="135"/>
      <c r="YV23" s="135"/>
      <c r="YW23" s="135"/>
      <c r="YX23" s="135"/>
      <c r="YY23" s="135"/>
      <c r="YZ23" s="135"/>
      <c r="ZA23" s="135"/>
      <c r="ZB23" s="135"/>
      <c r="ZC23" s="135"/>
      <c r="ZD23" s="135"/>
      <c r="ZE23" s="135"/>
      <c r="ZF23" s="135"/>
      <c r="ZG23" s="135"/>
      <c r="ZH23" s="135"/>
      <c r="ZI23" s="135"/>
      <c r="ZJ23" s="135"/>
      <c r="ZK23" s="135"/>
      <c r="ZL23" s="135"/>
      <c r="ZM23" s="135"/>
      <c r="ZN23" s="135"/>
      <c r="ZO23" s="135"/>
      <c r="ZP23" s="135"/>
      <c r="ZQ23" s="135"/>
      <c r="ZR23" s="135"/>
      <c r="ZS23" s="135"/>
      <c r="ZT23" s="135"/>
      <c r="ZU23" s="135"/>
      <c r="ZV23" s="135"/>
      <c r="ZW23" s="135"/>
      <c r="ZX23" s="135"/>
      <c r="ZY23" s="135"/>
      <c r="ZZ23" s="135"/>
      <c r="AAA23" s="135"/>
      <c r="AAB23" s="135"/>
      <c r="AAC23" s="135"/>
      <c r="AAD23" s="135"/>
      <c r="AAE23" s="135"/>
      <c r="AAF23" s="135"/>
      <c r="AAG23" s="135"/>
      <c r="AAH23" s="135"/>
      <c r="AAI23" s="135"/>
      <c r="AAJ23" s="135"/>
      <c r="AAK23" s="135"/>
      <c r="AAL23" s="135"/>
      <c r="AAM23" s="135"/>
      <c r="AAN23" s="135"/>
      <c r="AAO23" s="135"/>
      <c r="AAP23" s="135"/>
      <c r="AAQ23" s="135"/>
      <c r="AAR23" s="135"/>
      <c r="AAS23" s="135"/>
      <c r="AAT23" s="135"/>
      <c r="AAU23" s="135"/>
      <c r="AAV23" s="135"/>
      <c r="AAW23" s="135"/>
      <c r="AAX23" s="135"/>
      <c r="AAY23" s="135"/>
      <c r="AAZ23" s="135"/>
      <c r="ABA23" s="135"/>
      <c r="ABB23" s="135"/>
      <c r="ABC23" s="135"/>
      <c r="ABD23" s="135"/>
      <c r="ABE23" s="135"/>
      <c r="ABF23" s="135"/>
      <c r="ABG23" s="135"/>
      <c r="ABH23" s="135"/>
      <c r="ABI23" s="135"/>
      <c r="ABJ23" s="135"/>
      <c r="ABK23" s="135"/>
      <c r="ABL23" s="135"/>
      <c r="ABM23" s="135"/>
      <c r="ABN23" s="135"/>
      <c r="ABO23" s="135"/>
      <c r="ABP23" s="135"/>
      <c r="ABQ23" s="135"/>
      <c r="ABR23" s="135"/>
      <c r="ABS23" s="135"/>
      <c r="ABT23" s="135"/>
      <c r="ABU23" s="135"/>
      <c r="ABV23" s="135"/>
      <c r="ABW23" s="135"/>
      <c r="ABX23" s="135"/>
      <c r="ABY23" s="135"/>
      <c r="ABZ23" s="135"/>
      <c r="ACA23" s="135"/>
      <c r="ACB23" s="135"/>
      <c r="ACC23" s="135"/>
      <c r="ACD23" s="135"/>
      <c r="ACE23" s="135"/>
      <c r="ACF23" s="135"/>
      <c r="ACG23" s="135"/>
      <c r="ACH23" s="135"/>
      <c r="ACI23" s="135"/>
      <c r="ACJ23" s="135"/>
      <c r="ACK23" s="135"/>
      <c r="ACL23" s="135"/>
      <c r="ACM23" s="135"/>
      <c r="ACN23" s="135"/>
      <c r="ACO23" s="135"/>
      <c r="ACP23" s="135"/>
      <c r="ACQ23" s="135"/>
      <c r="ACR23" s="135"/>
      <c r="ACS23" s="135"/>
      <c r="ACT23" s="135"/>
      <c r="ACU23" s="135"/>
      <c r="ACV23" s="135"/>
      <c r="ACW23" s="135"/>
      <c r="ACX23" s="135"/>
      <c r="ACY23" s="135"/>
      <c r="ACZ23" s="135"/>
      <c r="ADA23" s="135"/>
      <c r="ADB23" s="135"/>
      <c r="ADC23" s="135"/>
      <c r="ADD23" s="135"/>
      <c r="ADE23" s="135"/>
      <c r="ADF23" s="135"/>
      <c r="ADG23" s="135"/>
      <c r="ADH23" s="135"/>
      <c r="ADI23" s="135"/>
      <c r="ADJ23" s="135"/>
      <c r="ADK23" s="135"/>
      <c r="ADL23" s="135"/>
      <c r="ADM23" s="135"/>
      <c r="ADN23" s="135"/>
      <c r="ADO23" s="135"/>
      <c r="ADP23" s="135"/>
      <c r="ADQ23" s="135"/>
      <c r="ADR23" s="135"/>
      <c r="ADS23" s="135"/>
      <c r="ADT23" s="135"/>
      <c r="ADU23" s="135"/>
      <c r="ADV23" s="135"/>
      <c r="ADW23" s="135"/>
      <c r="ADX23" s="135"/>
      <c r="ADY23" s="135"/>
      <c r="ADZ23" s="135"/>
      <c r="AEA23" s="135"/>
      <c r="AEB23" s="135"/>
      <c r="AEC23" s="135"/>
      <c r="AED23" s="135"/>
      <c r="AEE23" s="135"/>
      <c r="AEF23" s="135"/>
      <c r="AEG23" s="135"/>
      <c r="AEH23" s="135"/>
      <c r="AEI23" s="135"/>
      <c r="AEJ23" s="135"/>
      <c r="AEK23" s="135"/>
      <c r="AEL23" s="135"/>
      <c r="AEM23" s="135"/>
      <c r="AEN23" s="135"/>
      <c r="AEO23" s="135"/>
      <c r="AEP23" s="135"/>
      <c r="AEQ23" s="135"/>
      <c r="AER23" s="135"/>
      <c r="AES23" s="135"/>
      <c r="AET23" s="135"/>
      <c r="AEU23" s="135"/>
      <c r="AEV23" s="135"/>
      <c r="AEW23" s="135"/>
      <c r="AEX23" s="135"/>
      <c r="AEY23" s="135"/>
      <c r="AEZ23" s="135"/>
      <c r="AFA23" s="135"/>
      <c r="AFB23" s="135"/>
      <c r="AFC23" s="135"/>
      <c r="AFD23" s="135"/>
      <c r="AFE23" s="135"/>
      <c r="AFF23" s="135"/>
      <c r="AFG23" s="135"/>
      <c r="AFH23" s="135"/>
      <c r="AFI23" s="135"/>
      <c r="AFJ23" s="135"/>
      <c r="AFK23" s="135"/>
      <c r="AFL23" s="135"/>
      <c r="AFM23" s="135"/>
      <c r="AFN23" s="135"/>
      <c r="AFO23" s="135"/>
      <c r="AFP23" s="135"/>
      <c r="AFQ23" s="135"/>
      <c r="AFR23" s="135"/>
      <c r="AFS23" s="135"/>
      <c r="AFT23" s="135"/>
      <c r="AFU23" s="135"/>
      <c r="AFV23" s="135"/>
      <c r="AFW23" s="135"/>
      <c r="AFX23" s="135"/>
      <c r="AFY23" s="135"/>
      <c r="AFZ23" s="135"/>
      <c r="AGA23" s="135"/>
      <c r="AGB23" s="135"/>
      <c r="AGC23" s="135"/>
      <c r="AGD23" s="135"/>
      <c r="AGE23" s="135"/>
      <c r="AGF23" s="135"/>
      <c r="AGG23" s="135"/>
      <c r="AGH23" s="135"/>
      <c r="AGI23" s="135"/>
      <c r="AGJ23" s="135"/>
      <c r="AGK23" s="135"/>
      <c r="AGL23" s="135"/>
      <c r="AGM23" s="135"/>
      <c r="AGN23" s="135"/>
      <c r="AGO23" s="135"/>
      <c r="AGP23" s="135"/>
      <c r="AGQ23" s="135"/>
      <c r="AGR23" s="135"/>
      <c r="AGS23" s="135"/>
      <c r="AGT23" s="135"/>
      <c r="AGU23" s="135"/>
      <c r="AGV23" s="135"/>
      <c r="AGW23" s="135"/>
      <c r="AGX23" s="135"/>
      <c r="AGY23" s="135"/>
      <c r="AGZ23" s="135"/>
      <c r="AHA23" s="135"/>
      <c r="AHB23" s="135"/>
      <c r="AHC23" s="135"/>
      <c r="AHD23" s="135"/>
      <c r="AHE23" s="135"/>
      <c r="AHF23" s="135"/>
      <c r="AHG23" s="135"/>
      <c r="AHH23" s="135"/>
      <c r="AHI23" s="135"/>
      <c r="AHJ23" s="135"/>
      <c r="AHK23" s="135"/>
      <c r="AHL23" s="135"/>
      <c r="AHM23" s="135"/>
      <c r="AHN23" s="135"/>
      <c r="AHO23" s="135"/>
      <c r="AHP23" s="135"/>
      <c r="AHQ23" s="135"/>
      <c r="AHR23" s="135"/>
      <c r="AHS23" s="135"/>
      <c r="AHT23" s="135"/>
      <c r="AHU23" s="135"/>
      <c r="AHV23" s="135"/>
      <c r="AHW23" s="135"/>
      <c r="AHX23" s="135"/>
      <c r="AHY23" s="135"/>
      <c r="AHZ23" s="135"/>
      <c r="AIA23" s="135"/>
      <c r="AIB23" s="135"/>
      <c r="AIC23" s="135"/>
      <c r="AID23" s="135"/>
      <c r="AIE23" s="135"/>
      <c r="AIF23" s="135"/>
      <c r="AIG23" s="135"/>
      <c r="AIH23" s="135"/>
      <c r="AII23" s="135"/>
      <c r="AIJ23" s="135"/>
      <c r="AIK23" s="135"/>
      <c r="AIL23" s="135"/>
      <c r="AIM23" s="135"/>
      <c r="AIN23" s="135"/>
      <c r="AIO23" s="135"/>
      <c r="AIP23" s="135"/>
      <c r="AIQ23" s="135"/>
      <c r="AIR23" s="135"/>
      <c r="AIS23" s="135"/>
      <c r="AIT23" s="135"/>
      <c r="AIU23" s="135"/>
      <c r="AIV23" s="135"/>
      <c r="AIW23" s="135"/>
      <c r="AIX23" s="135"/>
      <c r="AIY23" s="135"/>
      <c r="AIZ23" s="135"/>
      <c r="AJA23" s="135"/>
      <c r="AJB23" s="135"/>
      <c r="AJC23" s="135"/>
      <c r="AJD23" s="135"/>
      <c r="AJE23" s="135"/>
      <c r="AJF23" s="135"/>
      <c r="AJG23" s="135"/>
      <c r="AJH23" s="135"/>
      <c r="AJI23" s="135"/>
      <c r="AJJ23" s="135"/>
      <c r="AJK23" s="135"/>
      <c r="AJL23" s="135"/>
      <c r="AJM23" s="135"/>
      <c r="AJN23" s="135"/>
      <c r="AJO23" s="135"/>
      <c r="AJP23" s="135"/>
      <c r="AJQ23" s="135"/>
      <c r="AJR23" s="135"/>
      <c r="AJS23" s="135"/>
      <c r="AJT23" s="135"/>
      <c r="AJU23" s="135"/>
      <c r="AJV23" s="135"/>
      <c r="AJW23" s="135"/>
      <c r="AJX23" s="135"/>
      <c r="AJY23" s="135"/>
      <c r="AJZ23" s="135"/>
      <c r="AKA23" s="135"/>
      <c r="AKB23" s="135"/>
      <c r="AKC23" s="135"/>
      <c r="AKD23" s="135"/>
      <c r="AKE23" s="135"/>
      <c r="AKF23" s="135"/>
      <c r="AKG23" s="135"/>
      <c r="AKH23" s="135"/>
      <c r="AKI23" s="135"/>
      <c r="AKJ23" s="135"/>
      <c r="AKK23" s="135"/>
      <c r="AKL23" s="135"/>
      <c r="AKM23" s="135"/>
      <c r="AKN23" s="135"/>
      <c r="AKO23" s="135"/>
      <c r="AKP23" s="135"/>
      <c r="AKQ23" s="135"/>
      <c r="AKR23" s="135"/>
      <c r="AKS23" s="135"/>
      <c r="AKT23" s="135"/>
      <c r="AKU23" s="135"/>
      <c r="AKV23" s="135"/>
      <c r="AKW23" s="135"/>
      <c r="AKX23" s="135"/>
      <c r="AKY23" s="135"/>
      <c r="AKZ23" s="135"/>
      <c r="ALA23" s="135"/>
      <c r="ALB23" s="135"/>
      <c r="ALC23" s="135"/>
      <c r="ALD23" s="135"/>
      <c r="ALE23" s="135"/>
      <c r="ALF23" s="135"/>
      <c r="ALG23" s="135"/>
      <c r="ALH23" s="135"/>
      <c r="ALI23" s="135"/>
      <c r="ALJ23" s="135"/>
      <c r="ALK23" s="135"/>
      <c r="ALL23" s="135"/>
      <c r="ALM23" s="135"/>
      <c r="ALN23" s="135"/>
      <c r="ALO23" s="135"/>
      <c r="ALP23" s="135"/>
      <c r="ALQ23" s="135"/>
      <c r="ALR23" s="135"/>
      <c r="ALS23" s="135"/>
      <c r="ALT23" s="135"/>
      <c r="ALU23" s="135"/>
      <c r="ALV23" s="135"/>
      <c r="ALW23" s="135"/>
      <c r="ALX23" s="135"/>
      <c r="ALY23" s="135"/>
      <c r="ALZ23" s="135"/>
      <c r="AMA23" s="135"/>
      <c r="AMB23" s="135"/>
      <c r="AMC23" s="135"/>
      <c r="AMD23" s="135"/>
      <c r="AME23" s="135"/>
      <c r="AMF23" s="135"/>
      <c r="AMG23" s="135"/>
      <c r="AMH23" s="135"/>
      <c r="AMI23" s="135"/>
      <c r="AMJ23" s="135"/>
    </row>
    <row r="24" spans="1:1024" s="179" customFormat="1" ht="89.25" x14ac:dyDescent="0.2">
      <c r="A24" s="135"/>
      <c r="B24" s="131" t="s">
        <v>98</v>
      </c>
      <c r="C24" s="164" t="s">
        <v>560</v>
      </c>
      <c r="D24" s="150" t="s">
        <v>33</v>
      </c>
      <c r="E24" s="151">
        <v>36</v>
      </c>
      <c r="F24" s="152"/>
      <c r="G24" s="153">
        <f t="shared" ref="G24" si="2">+ROUND((E24*F24),2)</f>
        <v>0</v>
      </c>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5"/>
      <c r="BR24" s="135"/>
      <c r="BS24" s="135"/>
      <c r="BT24" s="135"/>
      <c r="BU24" s="135"/>
      <c r="BV24" s="135"/>
      <c r="BW24" s="135"/>
      <c r="BX24" s="135"/>
      <c r="BY24" s="135"/>
      <c r="BZ24" s="135"/>
      <c r="CA24" s="135"/>
      <c r="CB24" s="135"/>
      <c r="CC24" s="135"/>
      <c r="CD24" s="135"/>
      <c r="CE24" s="135"/>
      <c r="CF24" s="135"/>
      <c r="CG24" s="135"/>
      <c r="CH24" s="135"/>
      <c r="CI24" s="135"/>
      <c r="CJ24" s="135"/>
      <c r="CK24" s="135"/>
      <c r="CL24" s="135"/>
      <c r="CM24" s="135"/>
      <c r="CN24" s="135"/>
      <c r="CO24" s="135"/>
      <c r="CP24" s="135"/>
      <c r="CQ24" s="135"/>
      <c r="CR24" s="135"/>
      <c r="CS24" s="135"/>
      <c r="CT24" s="135"/>
      <c r="CU24" s="135"/>
      <c r="CV24" s="135"/>
      <c r="CW24" s="135"/>
      <c r="CX24" s="135"/>
      <c r="CY24" s="135"/>
      <c r="CZ24" s="135"/>
      <c r="DA24" s="135"/>
      <c r="DB24" s="135"/>
      <c r="DC24" s="135"/>
      <c r="DD24" s="135"/>
      <c r="DE24" s="135"/>
      <c r="DF24" s="135"/>
      <c r="DG24" s="135"/>
      <c r="DH24" s="135"/>
      <c r="DI24" s="135"/>
      <c r="DJ24" s="135"/>
      <c r="DK24" s="135"/>
      <c r="DL24" s="135"/>
      <c r="DM24" s="135"/>
      <c r="DN24" s="135"/>
      <c r="DO24" s="135"/>
      <c r="DP24" s="135"/>
      <c r="DQ24" s="135"/>
      <c r="DR24" s="135"/>
      <c r="DS24" s="135"/>
      <c r="DT24" s="135"/>
      <c r="DU24" s="135"/>
      <c r="DV24" s="135"/>
      <c r="DW24" s="135"/>
      <c r="DX24" s="135"/>
      <c r="DY24" s="135"/>
      <c r="DZ24" s="135"/>
      <c r="EA24" s="135"/>
      <c r="EB24" s="135"/>
      <c r="EC24" s="135"/>
      <c r="ED24" s="135"/>
      <c r="EE24" s="135"/>
      <c r="EF24" s="135"/>
      <c r="EG24" s="135"/>
      <c r="EH24" s="135"/>
      <c r="EI24" s="135"/>
      <c r="EJ24" s="135"/>
      <c r="EK24" s="135"/>
      <c r="EL24" s="135"/>
      <c r="EM24" s="135"/>
      <c r="EN24" s="135"/>
      <c r="EO24" s="135"/>
      <c r="EP24" s="135"/>
      <c r="EQ24" s="135"/>
      <c r="ER24" s="135"/>
      <c r="ES24" s="135"/>
      <c r="ET24" s="135"/>
      <c r="EU24" s="135"/>
      <c r="EV24" s="135"/>
      <c r="EW24" s="135"/>
      <c r="EX24" s="135"/>
      <c r="EY24" s="135"/>
      <c r="EZ24" s="135"/>
      <c r="FA24" s="135"/>
      <c r="FB24" s="135"/>
      <c r="FC24" s="135"/>
      <c r="FD24" s="135"/>
      <c r="FE24" s="135"/>
      <c r="FF24" s="135"/>
      <c r="FG24" s="135"/>
      <c r="FH24" s="135"/>
      <c r="FI24" s="135"/>
      <c r="FJ24" s="135"/>
      <c r="FK24" s="135"/>
      <c r="FL24" s="135"/>
      <c r="FM24" s="135"/>
      <c r="FN24" s="135"/>
      <c r="FO24" s="135"/>
      <c r="FP24" s="135"/>
      <c r="FQ24" s="135"/>
      <c r="FR24" s="135"/>
      <c r="FS24" s="135"/>
      <c r="FT24" s="135"/>
      <c r="FU24" s="135"/>
      <c r="FV24" s="135"/>
      <c r="FW24" s="135"/>
      <c r="FX24" s="135"/>
      <c r="FY24" s="135"/>
      <c r="FZ24" s="135"/>
      <c r="GA24" s="135"/>
      <c r="GB24" s="135"/>
      <c r="GC24" s="135"/>
      <c r="GD24" s="135"/>
      <c r="GE24" s="135"/>
      <c r="GF24" s="135"/>
      <c r="GG24" s="135"/>
      <c r="GH24" s="135"/>
      <c r="GI24" s="135"/>
      <c r="GJ24" s="135"/>
      <c r="GK24" s="135"/>
      <c r="GL24" s="135"/>
      <c r="GM24" s="135"/>
      <c r="GN24" s="135"/>
      <c r="GO24" s="135"/>
      <c r="GP24" s="135"/>
      <c r="GQ24" s="135"/>
      <c r="GR24" s="135"/>
      <c r="GS24" s="135"/>
      <c r="GT24" s="135"/>
      <c r="GU24" s="135"/>
      <c r="GV24" s="135"/>
      <c r="GW24" s="135"/>
      <c r="GX24" s="135"/>
      <c r="GY24" s="135"/>
      <c r="GZ24" s="135"/>
      <c r="HA24" s="135"/>
      <c r="HB24" s="135"/>
      <c r="HC24" s="135"/>
      <c r="HD24" s="135"/>
      <c r="HE24" s="135"/>
      <c r="HF24" s="135"/>
      <c r="HG24" s="135"/>
      <c r="HH24" s="135"/>
      <c r="HI24" s="135"/>
      <c r="HJ24" s="135"/>
      <c r="HK24" s="135"/>
      <c r="HL24" s="135"/>
      <c r="HM24" s="135"/>
      <c r="HN24" s="135"/>
      <c r="HO24" s="135"/>
      <c r="HP24" s="135"/>
      <c r="HQ24" s="135"/>
      <c r="HR24" s="135"/>
      <c r="HS24" s="135"/>
      <c r="HT24" s="135"/>
      <c r="HU24" s="135"/>
      <c r="HV24" s="135"/>
      <c r="HW24" s="135"/>
      <c r="HX24" s="135"/>
      <c r="HY24" s="135"/>
      <c r="HZ24" s="135"/>
      <c r="IA24" s="135"/>
      <c r="IB24" s="135"/>
      <c r="IC24" s="135"/>
      <c r="ID24" s="135"/>
      <c r="IE24" s="135"/>
      <c r="IF24" s="135"/>
      <c r="IG24" s="135"/>
      <c r="IH24" s="135"/>
      <c r="II24" s="135"/>
      <c r="IJ24" s="135"/>
      <c r="IK24" s="135"/>
      <c r="IL24" s="135"/>
      <c r="IM24" s="135"/>
      <c r="IN24" s="135"/>
      <c r="IO24" s="135"/>
      <c r="IP24" s="135"/>
      <c r="IQ24" s="135"/>
      <c r="IR24" s="135"/>
      <c r="IS24" s="135"/>
      <c r="IT24" s="135"/>
      <c r="IU24" s="135"/>
      <c r="IV24" s="135"/>
      <c r="IW24" s="135"/>
      <c r="IX24" s="135"/>
      <c r="IY24" s="135"/>
      <c r="IZ24" s="135"/>
      <c r="JA24" s="135"/>
      <c r="JB24" s="135"/>
      <c r="JC24" s="135"/>
      <c r="JD24" s="135"/>
      <c r="JE24" s="135"/>
      <c r="JF24" s="135"/>
      <c r="JG24" s="135"/>
      <c r="JH24" s="135"/>
      <c r="JI24" s="135"/>
      <c r="JJ24" s="135"/>
      <c r="JK24" s="135"/>
      <c r="JL24" s="135"/>
      <c r="JM24" s="135"/>
      <c r="JN24" s="135"/>
      <c r="JO24" s="135"/>
      <c r="JP24" s="135"/>
      <c r="JQ24" s="135"/>
      <c r="JR24" s="135"/>
      <c r="JS24" s="135"/>
      <c r="JT24" s="135"/>
      <c r="JU24" s="135"/>
      <c r="JV24" s="135"/>
      <c r="JW24" s="135"/>
      <c r="JX24" s="135"/>
      <c r="JY24" s="135"/>
      <c r="JZ24" s="135"/>
      <c r="KA24" s="135"/>
      <c r="KB24" s="135"/>
      <c r="KC24" s="135"/>
      <c r="KD24" s="135"/>
      <c r="KE24" s="135"/>
      <c r="KF24" s="135"/>
      <c r="KG24" s="135"/>
      <c r="KH24" s="135"/>
      <c r="KI24" s="135"/>
      <c r="KJ24" s="135"/>
      <c r="KK24" s="135"/>
      <c r="KL24" s="135"/>
      <c r="KM24" s="135"/>
      <c r="KN24" s="135"/>
      <c r="KO24" s="135"/>
      <c r="KP24" s="135"/>
      <c r="KQ24" s="135"/>
      <c r="KR24" s="135"/>
      <c r="KS24" s="135"/>
      <c r="KT24" s="135"/>
      <c r="KU24" s="135"/>
      <c r="KV24" s="135"/>
      <c r="KW24" s="135"/>
      <c r="KX24" s="135"/>
      <c r="KY24" s="135"/>
      <c r="KZ24" s="135"/>
      <c r="LA24" s="135"/>
      <c r="LB24" s="135"/>
      <c r="LC24" s="135"/>
      <c r="LD24" s="135"/>
      <c r="LE24" s="135"/>
      <c r="LF24" s="135"/>
      <c r="LG24" s="135"/>
      <c r="LH24" s="135"/>
      <c r="LI24" s="135"/>
      <c r="LJ24" s="135"/>
      <c r="LK24" s="135"/>
      <c r="LL24" s="135"/>
      <c r="LM24" s="135"/>
      <c r="LN24" s="135"/>
      <c r="LO24" s="135"/>
      <c r="LP24" s="135"/>
      <c r="LQ24" s="135"/>
      <c r="LR24" s="135"/>
      <c r="LS24" s="135"/>
      <c r="LT24" s="135"/>
      <c r="LU24" s="135"/>
      <c r="LV24" s="135"/>
      <c r="LW24" s="135"/>
      <c r="LX24" s="135"/>
      <c r="LY24" s="135"/>
      <c r="LZ24" s="135"/>
      <c r="MA24" s="135"/>
      <c r="MB24" s="135"/>
      <c r="MC24" s="135"/>
      <c r="MD24" s="135"/>
      <c r="ME24" s="135"/>
      <c r="MF24" s="135"/>
      <c r="MG24" s="135"/>
      <c r="MH24" s="135"/>
      <c r="MI24" s="135"/>
      <c r="MJ24" s="135"/>
      <c r="MK24" s="135"/>
      <c r="ML24" s="135"/>
      <c r="MM24" s="135"/>
      <c r="MN24" s="135"/>
      <c r="MO24" s="135"/>
      <c r="MP24" s="135"/>
      <c r="MQ24" s="135"/>
      <c r="MR24" s="135"/>
      <c r="MS24" s="135"/>
      <c r="MT24" s="135"/>
      <c r="MU24" s="135"/>
      <c r="MV24" s="135"/>
      <c r="MW24" s="135"/>
      <c r="MX24" s="135"/>
      <c r="MY24" s="135"/>
      <c r="MZ24" s="135"/>
      <c r="NA24" s="135"/>
      <c r="NB24" s="135"/>
      <c r="NC24" s="135"/>
      <c r="ND24" s="135"/>
      <c r="NE24" s="135"/>
      <c r="NF24" s="135"/>
      <c r="NG24" s="135"/>
      <c r="NH24" s="135"/>
      <c r="NI24" s="135"/>
      <c r="NJ24" s="135"/>
      <c r="NK24" s="135"/>
      <c r="NL24" s="135"/>
      <c r="NM24" s="135"/>
      <c r="NN24" s="135"/>
      <c r="NO24" s="135"/>
      <c r="NP24" s="135"/>
      <c r="NQ24" s="135"/>
      <c r="NR24" s="135"/>
      <c r="NS24" s="135"/>
      <c r="NT24" s="135"/>
      <c r="NU24" s="135"/>
      <c r="NV24" s="135"/>
      <c r="NW24" s="135"/>
      <c r="NX24" s="135"/>
      <c r="NY24" s="135"/>
      <c r="NZ24" s="135"/>
      <c r="OA24" s="135"/>
      <c r="OB24" s="135"/>
      <c r="OC24" s="135"/>
      <c r="OD24" s="135"/>
      <c r="OE24" s="135"/>
      <c r="OF24" s="135"/>
      <c r="OG24" s="135"/>
      <c r="OH24" s="135"/>
      <c r="OI24" s="135"/>
      <c r="OJ24" s="135"/>
      <c r="OK24" s="135"/>
      <c r="OL24" s="135"/>
      <c r="OM24" s="135"/>
      <c r="ON24" s="135"/>
      <c r="OO24" s="135"/>
      <c r="OP24" s="135"/>
      <c r="OQ24" s="135"/>
      <c r="OR24" s="135"/>
      <c r="OS24" s="135"/>
      <c r="OT24" s="135"/>
      <c r="OU24" s="135"/>
      <c r="OV24" s="135"/>
      <c r="OW24" s="135"/>
      <c r="OX24" s="135"/>
      <c r="OY24" s="135"/>
      <c r="OZ24" s="135"/>
      <c r="PA24" s="135"/>
      <c r="PB24" s="135"/>
      <c r="PC24" s="135"/>
      <c r="PD24" s="135"/>
      <c r="PE24" s="135"/>
      <c r="PF24" s="135"/>
      <c r="PG24" s="135"/>
      <c r="PH24" s="135"/>
      <c r="PI24" s="135"/>
      <c r="PJ24" s="135"/>
      <c r="PK24" s="135"/>
      <c r="PL24" s="135"/>
      <c r="PM24" s="135"/>
      <c r="PN24" s="135"/>
      <c r="PO24" s="135"/>
      <c r="PP24" s="135"/>
      <c r="PQ24" s="135"/>
      <c r="PR24" s="135"/>
      <c r="PS24" s="135"/>
      <c r="PT24" s="135"/>
      <c r="PU24" s="135"/>
      <c r="PV24" s="135"/>
      <c r="PW24" s="135"/>
      <c r="PX24" s="135"/>
      <c r="PY24" s="135"/>
      <c r="PZ24" s="135"/>
      <c r="QA24" s="135"/>
      <c r="QB24" s="135"/>
      <c r="QC24" s="135"/>
      <c r="QD24" s="135"/>
      <c r="QE24" s="135"/>
      <c r="QF24" s="135"/>
      <c r="QG24" s="135"/>
      <c r="QH24" s="135"/>
      <c r="QI24" s="135"/>
      <c r="QJ24" s="135"/>
      <c r="QK24" s="135"/>
      <c r="QL24" s="135"/>
      <c r="QM24" s="135"/>
      <c r="QN24" s="135"/>
      <c r="QO24" s="135"/>
      <c r="QP24" s="135"/>
      <c r="QQ24" s="135"/>
      <c r="QR24" s="135"/>
      <c r="QS24" s="135"/>
      <c r="QT24" s="135"/>
      <c r="QU24" s="135"/>
      <c r="QV24" s="135"/>
      <c r="QW24" s="135"/>
      <c r="QX24" s="135"/>
      <c r="QY24" s="135"/>
      <c r="QZ24" s="135"/>
      <c r="RA24" s="135"/>
      <c r="RB24" s="135"/>
      <c r="RC24" s="135"/>
      <c r="RD24" s="135"/>
      <c r="RE24" s="135"/>
      <c r="RF24" s="135"/>
      <c r="RG24" s="135"/>
      <c r="RH24" s="135"/>
      <c r="RI24" s="135"/>
      <c r="RJ24" s="135"/>
      <c r="RK24" s="135"/>
      <c r="RL24" s="135"/>
      <c r="RM24" s="135"/>
      <c r="RN24" s="135"/>
      <c r="RO24" s="135"/>
      <c r="RP24" s="135"/>
      <c r="RQ24" s="135"/>
      <c r="RR24" s="135"/>
      <c r="RS24" s="135"/>
      <c r="RT24" s="135"/>
      <c r="RU24" s="135"/>
      <c r="RV24" s="135"/>
      <c r="RW24" s="135"/>
      <c r="RX24" s="135"/>
      <c r="RY24" s="135"/>
      <c r="RZ24" s="135"/>
      <c r="SA24" s="135"/>
      <c r="SB24" s="135"/>
      <c r="SC24" s="135"/>
      <c r="SD24" s="135"/>
      <c r="SE24" s="135"/>
      <c r="SF24" s="135"/>
      <c r="SG24" s="135"/>
      <c r="SH24" s="135"/>
      <c r="SI24" s="135"/>
      <c r="SJ24" s="135"/>
      <c r="SK24" s="135"/>
      <c r="SL24" s="135"/>
      <c r="SM24" s="135"/>
      <c r="SN24" s="135"/>
      <c r="SO24" s="135"/>
      <c r="SP24" s="135"/>
      <c r="SQ24" s="135"/>
      <c r="SR24" s="135"/>
      <c r="SS24" s="135"/>
      <c r="ST24" s="135"/>
      <c r="SU24" s="135"/>
      <c r="SV24" s="135"/>
      <c r="SW24" s="135"/>
      <c r="SX24" s="135"/>
      <c r="SY24" s="135"/>
      <c r="SZ24" s="135"/>
      <c r="TA24" s="135"/>
      <c r="TB24" s="135"/>
      <c r="TC24" s="135"/>
      <c r="TD24" s="135"/>
      <c r="TE24" s="135"/>
      <c r="TF24" s="135"/>
      <c r="TG24" s="135"/>
      <c r="TH24" s="135"/>
      <c r="TI24" s="135"/>
      <c r="TJ24" s="135"/>
      <c r="TK24" s="135"/>
      <c r="TL24" s="135"/>
      <c r="TM24" s="135"/>
      <c r="TN24" s="135"/>
      <c r="TO24" s="135"/>
      <c r="TP24" s="135"/>
      <c r="TQ24" s="135"/>
      <c r="TR24" s="135"/>
      <c r="TS24" s="135"/>
      <c r="TT24" s="135"/>
      <c r="TU24" s="135"/>
      <c r="TV24" s="135"/>
      <c r="TW24" s="135"/>
      <c r="TX24" s="135"/>
      <c r="TY24" s="135"/>
      <c r="TZ24" s="135"/>
      <c r="UA24" s="135"/>
      <c r="UB24" s="135"/>
      <c r="UC24" s="135"/>
      <c r="UD24" s="135"/>
      <c r="UE24" s="135"/>
      <c r="UF24" s="135"/>
      <c r="UG24" s="135"/>
      <c r="UH24" s="135"/>
      <c r="UI24" s="135"/>
      <c r="UJ24" s="135"/>
      <c r="UK24" s="135"/>
      <c r="UL24" s="135"/>
      <c r="UM24" s="135"/>
      <c r="UN24" s="135"/>
      <c r="UO24" s="135"/>
      <c r="UP24" s="135"/>
      <c r="UQ24" s="135"/>
      <c r="UR24" s="135"/>
      <c r="US24" s="135"/>
      <c r="UT24" s="135"/>
      <c r="UU24" s="135"/>
      <c r="UV24" s="135"/>
      <c r="UW24" s="135"/>
      <c r="UX24" s="135"/>
      <c r="UY24" s="135"/>
      <c r="UZ24" s="135"/>
      <c r="VA24" s="135"/>
      <c r="VB24" s="135"/>
      <c r="VC24" s="135"/>
      <c r="VD24" s="135"/>
      <c r="VE24" s="135"/>
      <c r="VF24" s="135"/>
      <c r="VG24" s="135"/>
      <c r="VH24" s="135"/>
      <c r="VI24" s="135"/>
      <c r="VJ24" s="135"/>
      <c r="VK24" s="135"/>
      <c r="VL24" s="135"/>
      <c r="VM24" s="135"/>
      <c r="VN24" s="135"/>
      <c r="VO24" s="135"/>
      <c r="VP24" s="135"/>
      <c r="VQ24" s="135"/>
      <c r="VR24" s="135"/>
      <c r="VS24" s="135"/>
      <c r="VT24" s="135"/>
      <c r="VU24" s="135"/>
      <c r="VV24" s="135"/>
      <c r="VW24" s="135"/>
      <c r="VX24" s="135"/>
      <c r="VY24" s="135"/>
      <c r="VZ24" s="135"/>
      <c r="WA24" s="135"/>
      <c r="WB24" s="135"/>
      <c r="WC24" s="135"/>
      <c r="WD24" s="135"/>
      <c r="WE24" s="135"/>
      <c r="WF24" s="135"/>
      <c r="WG24" s="135"/>
      <c r="WH24" s="135"/>
      <c r="WI24" s="135"/>
      <c r="WJ24" s="135"/>
      <c r="WK24" s="135"/>
      <c r="WL24" s="135"/>
      <c r="WM24" s="135"/>
      <c r="WN24" s="135"/>
      <c r="WO24" s="135"/>
      <c r="WP24" s="135"/>
      <c r="WQ24" s="135"/>
      <c r="WR24" s="135"/>
      <c r="WS24" s="135"/>
      <c r="WT24" s="135"/>
      <c r="WU24" s="135"/>
      <c r="WV24" s="135"/>
      <c r="WW24" s="135"/>
      <c r="WX24" s="135"/>
      <c r="WY24" s="135"/>
      <c r="WZ24" s="135"/>
      <c r="XA24" s="135"/>
      <c r="XB24" s="135"/>
      <c r="XC24" s="135"/>
      <c r="XD24" s="135"/>
      <c r="XE24" s="135"/>
      <c r="XF24" s="135"/>
      <c r="XG24" s="135"/>
      <c r="XH24" s="135"/>
      <c r="XI24" s="135"/>
      <c r="XJ24" s="135"/>
      <c r="XK24" s="135"/>
      <c r="XL24" s="135"/>
      <c r="XM24" s="135"/>
      <c r="XN24" s="135"/>
      <c r="XO24" s="135"/>
      <c r="XP24" s="135"/>
      <c r="XQ24" s="135"/>
      <c r="XR24" s="135"/>
      <c r="XS24" s="135"/>
      <c r="XT24" s="135"/>
      <c r="XU24" s="135"/>
      <c r="XV24" s="135"/>
      <c r="XW24" s="135"/>
      <c r="XX24" s="135"/>
      <c r="XY24" s="135"/>
      <c r="XZ24" s="135"/>
      <c r="YA24" s="135"/>
      <c r="YB24" s="135"/>
      <c r="YC24" s="135"/>
      <c r="YD24" s="135"/>
      <c r="YE24" s="135"/>
      <c r="YF24" s="135"/>
      <c r="YG24" s="135"/>
      <c r="YH24" s="135"/>
      <c r="YI24" s="135"/>
      <c r="YJ24" s="135"/>
      <c r="YK24" s="135"/>
      <c r="YL24" s="135"/>
      <c r="YM24" s="135"/>
      <c r="YN24" s="135"/>
      <c r="YO24" s="135"/>
      <c r="YP24" s="135"/>
      <c r="YQ24" s="135"/>
      <c r="YR24" s="135"/>
      <c r="YS24" s="135"/>
      <c r="YT24" s="135"/>
      <c r="YU24" s="135"/>
      <c r="YV24" s="135"/>
      <c r="YW24" s="135"/>
      <c r="YX24" s="135"/>
      <c r="YY24" s="135"/>
      <c r="YZ24" s="135"/>
      <c r="ZA24" s="135"/>
      <c r="ZB24" s="135"/>
      <c r="ZC24" s="135"/>
      <c r="ZD24" s="135"/>
      <c r="ZE24" s="135"/>
      <c r="ZF24" s="135"/>
      <c r="ZG24" s="135"/>
      <c r="ZH24" s="135"/>
      <c r="ZI24" s="135"/>
      <c r="ZJ24" s="135"/>
      <c r="ZK24" s="135"/>
      <c r="ZL24" s="135"/>
      <c r="ZM24" s="135"/>
      <c r="ZN24" s="135"/>
      <c r="ZO24" s="135"/>
      <c r="ZP24" s="135"/>
      <c r="ZQ24" s="135"/>
      <c r="ZR24" s="135"/>
      <c r="ZS24" s="135"/>
      <c r="ZT24" s="135"/>
      <c r="ZU24" s="135"/>
      <c r="ZV24" s="135"/>
      <c r="ZW24" s="135"/>
      <c r="ZX24" s="135"/>
      <c r="ZY24" s="135"/>
      <c r="ZZ24" s="135"/>
      <c r="AAA24" s="135"/>
      <c r="AAB24" s="135"/>
      <c r="AAC24" s="135"/>
      <c r="AAD24" s="135"/>
      <c r="AAE24" s="135"/>
      <c r="AAF24" s="135"/>
      <c r="AAG24" s="135"/>
      <c r="AAH24" s="135"/>
      <c r="AAI24" s="135"/>
      <c r="AAJ24" s="135"/>
      <c r="AAK24" s="135"/>
      <c r="AAL24" s="135"/>
      <c r="AAM24" s="135"/>
      <c r="AAN24" s="135"/>
      <c r="AAO24" s="135"/>
      <c r="AAP24" s="135"/>
      <c r="AAQ24" s="135"/>
      <c r="AAR24" s="135"/>
      <c r="AAS24" s="135"/>
      <c r="AAT24" s="135"/>
      <c r="AAU24" s="135"/>
      <c r="AAV24" s="135"/>
      <c r="AAW24" s="135"/>
      <c r="AAX24" s="135"/>
      <c r="AAY24" s="135"/>
      <c r="AAZ24" s="135"/>
      <c r="ABA24" s="135"/>
      <c r="ABB24" s="135"/>
      <c r="ABC24" s="135"/>
      <c r="ABD24" s="135"/>
      <c r="ABE24" s="135"/>
      <c r="ABF24" s="135"/>
      <c r="ABG24" s="135"/>
      <c r="ABH24" s="135"/>
      <c r="ABI24" s="135"/>
      <c r="ABJ24" s="135"/>
      <c r="ABK24" s="135"/>
      <c r="ABL24" s="135"/>
      <c r="ABM24" s="135"/>
      <c r="ABN24" s="135"/>
      <c r="ABO24" s="135"/>
      <c r="ABP24" s="135"/>
      <c r="ABQ24" s="135"/>
      <c r="ABR24" s="135"/>
      <c r="ABS24" s="135"/>
      <c r="ABT24" s="135"/>
      <c r="ABU24" s="135"/>
      <c r="ABV24" s="135"/>
      <c r="ABW24" s="135"/>
      <c r="ABX24" s="135"/>
      <c r="ABY24" s="135"/>
      <c r="ABZ24" s="135"/>
      <c r="ACA24" s="135"/>
      <c r="ACB24" s="135"/>
      <c r="ACC24" s="135"/>
      <c r="ACD24" s="135"/>
      <c r="ACE24" s="135"/>
      <c r="ACF24" s="135"/>
      <c r="ACG24" s="135"/>
      <c r="ACH24" s="135"/>
      <c r="ACI24" s="135"/>
      <c r="ACJ24" s="135"/>
      <c r="ACK24" s="135"/>
      <c r="ACL24" s="135"/>
      <c r="ACM24" s="135"/>
      <c r="ACN24" s="135"/>
      <c r="ACO24" s="135"/>
      <c r="ACP24" s="135"/>
      <c r="ACQ24" s="135"/>
      <c r="ACR24" s="135"/>
      <c r="ACS24" s="135"/>
      <c r="ACT24" s="135"/>
      <c r="ACU24" s="135"/>
      <c r="ACV24" s="135"/>
      <c r="ACW24" s="135"/>
      <c r="ACX24" s="135"/>
      <c r="ACY24" s="135"/>
      <c r="ACZ24" s="135"/>
      <c r="ADA24" s="135"/>
      <c r="ADB24" s="135"/>
      <c r="ADC24" s="135"/>
      <c r="ADD24" s="135"/>
      <c r="ADE24" s="135"/>
      <c r="ADF24" s="135"/>
      <c r="ADG24" s="135"/>
      <c r="ADH24" s="135"/>
      <c r="ADI24" s="135"/>
      <c r="ADJ24" s="135"/>
      <c r="ADK24" s="135"/>
      <c r="ADL24" s="135"/>
      <c r="ADM24" s="135"/>
      <c r="ADN24" s="135"/>
      <c r="ADO24" s="135"/>
      <c r="ADP24" s="135"/>
      <c r="ADQ24" s="135"/>
      <c r="ADR24" s="135"/>
      <c r="ADS24" s="135"/>
      <c r="ADT24" s="135"/>
      <c r="ADU24" s="135"/>
      <c r="ADV24" s="135"/>
      <c r="ADW24" s="135"/>
      <c r="ADX24" s="135"/>
      <c r="ADY24" s="135"/>
      <c r="ADZ24" s="135"/>
      <c r="AEA24" s="135"/>
      <c r="AEB24" s="135"/>
      <c r="AEC24" s="135"/>
      <c r="AED24" s="135"/>
      <c r="AEE24" s="135"/>
      <c r="AEF24" s="135"/>
      <c r="AEG24" s="135"/>
      <c r="AEH24" s="135"/>
      <c r="AEI24" s="135"/>
      <c r="AEJ24" s="135"/>
      <c r="AEK24" s="135"/>
      <c r="AEL24" s="135"/>
      <c r="AEM24" s="135"/>
      <c r="AEN24" s="135"/>
      <c r="AEO24" s="135"/>
      <c r="AEP24" s="135"/>
      <c r="AEQ24" s="135"/>
      <c r="AER24" s="135"/>
      <c r="AES24" s="135"/>
      <c r="AET24" s="135"/>
      <c r="AEU24" s="135"/>
      <c r="AEV24" s="135"/>
      <c r="AEW24" s="135"/>
      <c r="AEX24" s="135"/>
      <c r="AEY24" s="135"/>
      <c r="AEZ24" s="135"/>
      <c r="AFA24" s="135"/>
      <c r="AFB24" s="135"/>
      <c r="AFC24" s="135"/>
      <c r="AFD24" s="135"/>
      <c r="AFE24" s="135"/>
      <c r="AFF24" s="135"/>
      <c r="AFG24" s="135"/>
      <c r="AFH24" s="135"/>
      <c r="AFI24" s="135"/>
      <c r="AFJ24" s="135"/>
      <c r="AFK24" s="135"/>
      <c r="AFL24" s="135"/>
      <c r="AFM24" s="135"/>
      <c r="AFN24" s="135"/>
      <c r="AFO24" s="135"/>
      <c r="AFP24" s="135"/>
      <c r="AFQ24" s="135"/>
      <c r="AFR24" s="135"/>
      <c r="AFS24" s="135"/>
      <c r="AFT24" s="135"/>
      <c r="AFU24" s="135"/>
      <c r="AFV24" s="135"/>
      <c r="AFW24" s="135"/>
      <c r="AFX24" s="135"/>
      <c r="AFY24" s="135"/>
      <c r="AFZ24" s="135"/>
      <c r="AGA24" s="135"/>
      <c r="AGB24" s="135"/>
      <c r="AGC24" s="135"/>
      <c r="AGD24" s="135"/>
      <c r="AGE24" s="135"/>
      <c r="AGF24" s="135"/>
      <c r="AGG24" s="135"/>
      <c r="AGH24" s="135"/>
      <c r="AGI24" s="135"/>
      <c r="AGJ24" s="135"/>
      <c r="AGK24" s="135"/>
      <c r="AGL24" s="135"/>
      <c r="AGM24" s="135"/>
      <c r="AGN24" s="135"/>
      <c r="AGO24" s="135"/>
      <c r="AGP24" s="135"/>
      <c r="AGQ24" s="135"/>
      <c r="AGR24" s="135"/>
      <c r="AGS24" s="135"/>
      <c r="AGT24" s="135"/>
      <c r="AGU24" s="135"/>
      <c r="AGV24" s="135"/>
      <c r="AGW24" s="135"/>
      <c r="AGX24" s="135"/>
      <c r="AGY24" s="135"/>
      <c r="AGZ24" s="135"/>
      <c r="AHA24" s="135"/>
      <c r="AHB24" s="135"/>
      <c r="AHC24" s="135"/>
      <c r="AHD24" s="135"/>
      <c r="AHE24" s="135"/>
      <c r="AHF24" s="135"/>
      <c r="AHG24" s="135"/>
      <c r="AHH24" s="135"/>
      <c r="AHI24" s="135"/>
      <c r="AHJ24" s="135"/>
      <c r="AHK24" s="135"/>
      <c r="AHL24" s="135"/>
      <c r="AHM24" s="135"/>
      <c r="AHN24" s="135"/>
      <c r="AHO24" s="135"/>
      <c r="AHP24" s="135"/>
      <c r="AHQ24" s="135"/>
      <c r="AHR24" s="135"/>
      <c r="AHS24" s="135"/>
      <c r="AHT24" s="135"/>
      <c r="AHU24" s="135"/>
      <c r="AHV24" s="135"/>
      <c r="AHW24" s="135"/>
      <c r="AHX24" s="135"/>
      <c r="AHY24" s="135"/>
      <c r="AHZ24" s="135"/>
      <c r="AIA24" s="135"/>
      <c r="AIB24" s="135"/>
      <c r="AIC24" s="135"/>
      <c r="AID24" s="135"/>
      <c r="AIE24" s="135"/>
      <c r="AIF24" s="135"/>
      <c r="AIG24" s="135"/>
      <c r="AIH24" s="135"/>
      <c r="AII24" s="135"/>
      <c r="AIJ24" s="135"/>
      <c r="AIK24" s="135"/>
      <c r="AIL24" s="135"/>
      <c r="AIM24" s="135"/>
      <c r="AIN24" s="135"/>
      <c r="AIO24" s="135"/>
      <c r="AIP24" s="135"/>
      <c r="AIQ24" s="135"/>
      <c r="AIR24" s="135"/>
      <c r="AIS24" s="135"/>
      <c r="AIT24" s="135"/>
      <c r="AIU24" s="135"/>
      <c r="AIV24" s="135"/>
      <c r="AIW24" s="135"/>
      <c r="AIX24" s="135"/>
      <c r="AIY24" s="135"/>
      <c r="AIZ24" s="135"/>
      <c r="AJA24" s="135"/>
      <c r="AJB24" s="135"/>
      <c r="AJC24" s="135"/>
      <c r="AJD24" s="135"/>
      <c r="AJE24" s="135"/>
      <c r="AJF24" s="135"/>
      <c r="AJG24" s="135"/>
      <c r="AJH24" s="135"/>
      <c r="AJI24" s="135"/>
      <c r="AJJ24" s="135"/>
      <c r="AJK24" s="135"/>
      <c r="AJL24" s="135"/>
      <c r="AJM24" s="135"/>
      <c r="AJN24" s="135"/>
      <c r="AJO24" s="135"/>
      <c r="AJP24" s="135"/>
      <c r="AJQ24" s="135"/>
      <c r="AJR24" s="135"/>
      <c r="AJS24" s="135"/>
      <c r="AJT24" s="135"/>
      <c r="AJU24" s="135"/>
      <c r="AJV24" s="135"/>
      <c r="AJW24" s="135"/>
      <c r="AJX24" s="135"/>
      <c r="AJY24" s="135"/>
      <c r="AJZ24" s="135"/>
      <c r="AKA24" s="135"/>
      <c r="AKB24" s="135"/>
      <c r="AKC24" s="135"/>
      <c r="AKD24" s="135"/>
      <c r="AKE24" s="135"/>
      <c r="AKF24" s="135"/>
      <c r="AKG24" s="135"/>
      <c r="AKH24" s="135"/>
      <c r="AKI24" s="135"/>
      <c r="AKJ24" s="135"/>
      <c r="AKK24" s="135"/>
      <c r="AKL24" s="135"/>
      <c r="AKM24" s="135"/>
      <c r="AKN24" s="135"/>
      <c r="AKO24" s="135"/>
      <c r="AKP24" s="135"/>
      <c r="AKQ24" s="135"/>
      <c r="AKR24" s="135"/>
      <c r="AKS24" s="135"/>
      <c r="AKT24" s="135"/>
      <c r="AKU24" s="135"/>
      <c r="AKV24" s="135"/>
      <c r="AKW24" s="135"/>
      <c r="AKX24" s="135"/>
      <c r="AKY24" s="135"/>
      <c r="AKZ24" s="135"/>
      <c r="ALA24" s="135"/>
      <c r="ALB24" s="135"/>
      <c r="ALC24" s="135"/>
      <c r="ALD24" s="135"/>
      <c r="ALE24" s="135"/>
      <c r="ALF24" s="135"/>
      <c r="ALG24" s="135"/>
      <c r="ALH24" s="135"/>
      <c r="ALI24" s="135"/>
      <c r="ALJ24" s="135"/>
      <c r="ALK24" s="135"/>
      <c r="ALL24" s="135"/>
      <c r="ALM24" s="135"/>
      <c r="ALN24" s="135"/>
      <c r="ALO24" s="135"/>
      <c r="ALP24" s="135"/>
      <c r="ALQ24" s="135"/>
      <c r="ALR24" s="135"/>
      <c r="ALS24" s="135"/>
      <c r="ALT24" s="135"/>
      <c r="ALU24" s="135"/>
      <c r="ALV24" s="135"/>
      <c r="ALW24" s="135"/>
      <c r="ALX24" s="135"/>
      <c r="ALY24" s="135"/>
      <c r="ALZ24" s="135"/>
      <c r="AMA24" s="135"/>
      <c r="AMB24" s="135"/>
      <c r="AMC24" s="135"/>
      <c r="AMD24" s="135"/>
      <c r="AME24" s="135"/>
      <c r="AMF24" s="135"/>
      <c r="AMG24" s="135"/>
      <c r="AMH24" s="135"/>
      <c r="AMI24" s="135"/>
      <c r="AMJ24" s="135"/>
    </row>
    <row r="25" spans="1:1024" s="19" customFormat="1" x14ac:dyDescent="0.2">
      <c r="B25" s="131"/>
      <c r="C25" s="107"/>
      <c r="D25" s="105"/>
      <c r="E25" s="103"/>
      <c r="F25" s="108"/>
      <c r="G25" s="104"/>
    </row>
    <row r="26" spans="1:1024" s="19" customFormat="1" x14ac:dyDescent="0.2">
      <c r="B26" s="106"/>
      <c r="C26" s="117" t="s">
        <v>12</v>
      </c>
      <c r="D26" s="105"/>
      <c r="E26" s="103"/>
      <c r="F26" s="108"/>
      <c r="G26" s="129">
        <f>SUM(G22:G25)</f>
        <v>0</v>
      </c>
    </row>
    <row r="27" spans="1:1024" s="19" customFormat="1" x14ac:dyDescent="0.2">
      <c r="B27" s="106"/>
      <c r="C27" s="117"/>
      <c r="D27" s="105"/>
      <c r="E27" s="103"/>
      <c r="F27" s="108"/>
      <c r="G27" s="129"/>
    </row>
    <row r="28" spans="1:1024" s="19" customFormat="1" x14ac:dyDescent="0.2">
      <c r="B28" s="106"/>
      <c r="C28" s="117"/>
      <c r="D28" s="105"/>
      <c r="E28" s="103"/>
      <c r="F28" s="108"/>
      <c r="G28" s="129"/>
    </row>
    <row r="29" spans="1:1024" s="19" customFormat="1" x14ac:dyDescent="0.2">
      <c r="B29" s="92"/>
      <c r="C29" s="100"/>
      <c r="D29" s="93"/>
      <c r="E29" s="96"/>
      <c r="F29" s="101"/>
      <c r="G29" s="97"/>
    </row>
    <row r="30" spans="1:1024" s="19" customFormat="1" x14ac:dyDescent="0.2">
      <c r="B30" s="92"/>
      <c r="C30" s="100"/>
      <c r="D30" s="93"/>
      <c r="E30" s="96"/>
      <c r="F30" s="101"/>
      <c r="G30" s="97"/>
    </row>
    <row r="31" spans="1:1024" s="19" customFormat="1" x14ac:dyDescent="0.2">
      <c r="B31" s="92"/>
      <c r="C31" s="100"/>
      <c r="D31" s="93"/>
      <c r="E31" s="96"/>
      <c r="F31" s="101"/>
      <c r="G31" s="97"/>
    </row>
    <row r="32" spans="1:1024" s="19" customFormat="1" x14ac:dyDescent="0.2">
      <c r="B32" s="92"/>
      <c r="C32" s="100"/>
      <c r="D32" s="95"/>
      <c r="E32" s="102"/>
      <c r="F32" s="101"/>
      <c r="G32" s="97"/>
    </row>
    <row r="33" spans="2:7" s="19" customFormat="1" x14ac:dyDescent="0.2">
      <c r="B33" s="92"/>
      <c r="C33" s="100"/>
      <c r="D33" s="93"/>
      <c r="E33" s="96"/>
      <c r="F33" s="101"/>
      <c r="G33" s="97"/>
    </row>
    <row r="34" spans="2:7" s="19" customFormat="1" x14ac:dyDescent="0.2">
      <c r="B34" s="92"/>
      <c r="C34" s="100"/>
      <c r="D34" s="93"/>
      <c r="E34" s="96"/>
      <c r="F34" s="101"/>
      <c r="G34" s="97"/>
    </row>
    <row r="35" spans="2:7" s="19" customFormat="1" x14ac:dyDescent="0.2">
      <c r="B35" s="92"/>
      <c r="C35" s="96"/>
      <c r="D35" s="95"/>
      <c r="E35" s="96"/>
      <c r="F35" s="101"/>
      <c r="G35" s="97"/>
    </row>
    <row r="36" spans="2:7" s="19" customFormat="1" x14ac:dyDescent="0.2">
      <c r="B36" s="92"/>
      <c r="C36" s="97"/>
      <c r="D36" s="93"/>
      <c r="E36" s="96"/>
      <c r="F36" s="101"/>
      <c r="G36" s="97"/>
    </row>
    <row r="37" spans="2:7" s="19" customFormat="1" x14ac:dyDescent="0.2">
      <c r="B37" s="92"/>
      <c r="D37" s="95"/>
      <c r="E37" s="96"/>
      <c r="F37" s="101"/>
      <c r="G37" s="97"/>
    </row>
    <row r="38" spans="2:7" s="19" customFormat="1" x14ac:dyDescent="0.2">
      <c r="B38" s="92"/>
      <c r="C38" s="100"/>
      <c r="D38" s="93"/>
      <c r="E38" s="96"/>
      <c r="F38" s="101"/>
      <c r="G38" s="97"/>
    </row>
    <row r="39" spans="2:7" s="19" customFormat="1" x14ac:dyDescent="0.2">
      <c r="B39" s="92"/>
      <c r="C39" s="97"/>
      <c r="D39" s="93"/>
      <c r="E39" s="96"/>
      <c r="F39" s="101"/>
      <c r="G39" s="97"/>
    </row>
    <row r="40" spans="2:7" s="19" customFormat="1" x14ac:dyDescent="0.2">
      <c r="B40" s="92"/>
      <c r="C40" s="100"/>
      <c r="D40" s="93"/>
      <c r="E40" s="96"/>
      <c r="F40" s="101"/>
      <c r="G40" s="97"/>
    </row>
    <row r="41" spans="2:7" s="19" customFormat="1" x14ac:dyDescent="0.2">
      <c r="B41" s="92"/>
      <c r="C41" s="100"/>
      <c r="D41" s="93"/>
      <c r="E41" s="96"/>
      <c r="F41" s="101"/>
      <c r="G41" s="97"/>
    </row>
    <row r="42" spans="2:7" s="19" customFormat="1" x14ac:dyDescent="0.2">
      <c r="B42" s="92"/>
      <c r="C42" s="97"/>
      <c r="D42" s="95"/>
      <c r="E42" s="96"/>
      <c r="F42" s="101"/>
      <c r="G42" s="97"/>
    </row>
    <row r="43" spans="2:7" s="19" customFormat="1" x14ac:dyDescent="0.2">
      <c r="B43" s="92"/>
      <c r="C43" s="100"/>
      <c r="D43" s="93"/>
      <c r="E43" s="96"/>
      <c r="F43" s="101"/>
      <c r="G43" s="97"/>
    </row>
    <row r="45" spans="2:7" s="19" customFormat="1" x14ac:dyDescent="0.2"/>
    <row r="46" spans="2:7" s="19" customFormat="1" x14ac:dyDescent="0.2">
      <c r="B46" s="92"/>
      <c r="C46" s="100"/>
      <c r="D46" s="93"/>
      <c r="E46" s="96"/>
      <c r="F46" s="101"/>
      <c r="G46" s="97"/>
    </row>
    <row r="47" spans="2:7" s="19" customFormat="1" x14ac:dyDescent="0.2"/>
    <row r="48" spans="2:7" s="19" customFormat="1" x14ac:dyDescent="0.2"/>
    <row r="49" spans="2:7" s="19" customFormat="1" x14ac:dyDescent="0.2"/>
    <row r="50" spans="2:7" s="19" customFormat="1" x14ac:dyDescent="0.2"/>
    <row r="51" spans="2:7" s="19" customFormat="1" x14ac:dyDescent="0.2">
      <c r="B51" s="92"/>
      <c r="D51" s="95"/>
      <c r="E51" s="96"/>
      <c r="F51" s="101"/>
      <c r="G51" s="97"/>
    </row>
  </sheetData>
  <sheetProtection algorithmName="SHA-512" hashValue="AoQd4KeEopBHtuzkRpGNY5e6xJy9UN9J+eUlirGSdW5Cik8tHFIRxeMCv70fMdMXU8wl52hVAwan/5ZZ99so2w==" saltValue="vWbpB1VEroeGkg5dyD7Ffg==" spinCount="100000" sheet="1" objects="1" scenarios="1"/>
  <phoneticPr fontId="28" type="noConversion"/>
  <pageMargins left="0.9055118110236221" right="0.47244094488188981" top="0.78740157480314965" bottom="0.78740157480314965" header="0.51181102362204722" footer="0"/>
  <pageSetup paperSize="9" scale="90" firstPageNumber="0" fitToHeight="19" orientation="portrait" r:id="rId1"/>
  <headerFooter>
    <oddFooter>&amp;L&amp;A&amp;R&amp;9Stran &amp;P/&amp;N</oddFooter>
  </headerFooter>
  <rowBreaks count="1" manualBreakCount="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FE3AE6DC8A2654EB41BEBF1B116602A" ma:contentTypeVersion="16" ma:contentTypeDescription="Ustvari nov dokument." ma:contentTypeScope="" ma:versionID="c72b0ece41c8a7d0daaa67c190ea628e">
  <xsd:schema xmlns:xsd="http://www.w3.org/2001/XMLSchema" xmlns:xs="http://www.w3.org/2001/XMLSchema" xmlns:p="http://schemas.microsoft.com/office/2006/metadata/properties" xmlns:ns2="1d8c6844-1077-43d4-a890-b6ca6e9a2c7c" xmlns:ns3="85a31844-e540-4052-9a08-950e64f2cd37" xmlns:ns4="e1cd2f36-721d-433b-a567-9d4b1a57d3b8" targetNamespace="http://schemas.microsoft.com/office/2006/metadata/properties" ma:root="true" ma:fieldsID="34f5c48dbba823b84f65825f0679b981" ns2:_="" ns3:_="" ns4:_="">
    <xsd:import namespace="1d8c6844-1077-43d4-a890-b6ca6e9a2c7c"/>
    <xsd:import namespace="85a31844-e540-4052-9a08-950e64f2cd37"/>
    <xsd:import namespace="e1cd2f36-721d-433b-a567-9d4b1a57d3b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8c6844-1077-43d4-a890-b6ca6e9a2c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Oznake slike" ma:readOnly="false" ma:fieldId="{5cf76f15-5ced-4ddc-b409-7134ff3c332f}" ma:taxonomyMulti="true" ma:sspId="3cdd2db9-37dc-43b4-aed3-0eea83ec817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5a31844-e540-4052-9a08-950e64f2cd37" elementFormDefault="qualified">
    <xsd:import namespace="http://schemas.microsoft.com/office/2006/documentManagement/types"/>
    <xsd:import namespace="http://schemas.microsoft.com/office/infopath/2007/PartnerControls"/>
    <xsd:element name="SharedWithUsers" ma:index="10"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V skupni rabi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cd2f36-721d-433b-a567-9d4b1a57d3b8" elementFormDefault="qualified">
    <xsd:import namespace="http://schemas.microsoft.com/office/2006/documentManagement/types"/>
    <xsd:import namespace="http://schemas.microsoft.com/office/infopath/2007/PartnerControls"/>
    <xsd:element name="TaxCatchAll" ma:index="23" nillable="true" ma:displayName="Stolpec za razvrstitev izrazja »Ujemi vse«" ma:hidden="true" ma:list="{494ca93c-7ce1-45dd-bf88-830e81e5b174}" ma:internalName="TaxCatchAll" ma:showField="CatchAllData" ma:web="e1cd2f36-721d-433b-a567-9d4b1a57d3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335334-463C-447F-AC47-11573E012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8c6844-1077-43d4-a890-b6ca6e9a2c7c"/>
    <ds:schemaRef ds:uri="85a31844-e540-4052-9a08-950e64f2cd37"/>
    <ds:schemaRef ds:uri="e1cd2f36-721d-433b-a567-9d4b1a57d3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E595EA-A9C3-4B1B-9711-FACB3D66F6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115</TotalTime>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Rekapitulacija</vt:lpstr>
      <vt:lpstr>Opombe</vt:lpstr>
      <vt:lpstr>0-Preddela</vt:lpstr>
      <vt:lpstr>A-Prestavitev zbiralnika</vt:lpstr>
      <vt:lpstr>B-Prevezava javne kanalizacije</vt:lpstr>
      <vt:lpstr>C-Zaščita in prestavitve vodov</vt:lpstr>
      <vt:lpstr>'0-Preddela'!Področje_tiskanja</vt:lpstr>
      <vt:lpstr>'A-Prestavitev zbiralnika'!Področje_tiskanja</vt:lpstr>
      <vt:lpstr>'B-Prevezava javne kanalizacije'!Področje_tiskanja</vt:lpstr>
      <vt:lpstr>'C-Zaščita in prestavitve vodov'!Področje_tiskanja</vt:lpstr>
      <vt:lpstr>Opombe!Področje_tiskanja</vt:lpstr>
      <vt:lpstr>Rekapitulacija!Področje_tiskanja</vt:lpstr>
      <vt:lpstr>'0-Preddela'!Tiskanje_naslovov</vt:lpstr>
      <vt:lpstr>'A-Prestavitev zbiralnika'!Tiskanje_naslovov</vt:lpstr>
      <vt:lpstr>'B-Prevezava javne kanalizacije'!Tiskanje_naslovov</vt:lpstr>
      <vt:lpstr>'C-Zaščita in prestavitve vodov'!Tiskanje_naslovov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dc:creator>
  <dc:description/>
  <cp:lastModifiedBy>Zoran</cp:lastModifiedBy>
  <cp:revision>23</cp:revision>
  <cp:lastPrinted>2023-04-26T08:29:51Z</cp:lastPrinted>
  <dcterms:created xsi:type="dcterms:W3CDTF">2001-04-14T14:29:31Z</dcterms:created>
  <dcterms:modified xsi:type="dcterms:W3CDTF">2023-04-26T11:39:41Z</dcterms:modified>
  <dc:language>sl-SI</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