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DD_javna_narocila\razno\Dobrova_ČN_K11402\PZI_6C16027-30_projekt še ni revidiran\100_popisi del\informativni-razpis\"/>
    </mc:Choice>
  </mc:AlternateContent>
  <bookViews>
    <workbookView xWindow="300" yWindow="480" windowWidth="13680" windowHeight="13560" tabRatio="609" activeTab="1"/>
  </bookViews>
  <sheets>
    <sheet name="R-zunanja" sheetId="34" r:id="rId1"/>
    <sheet name="popis" sheetId="26" r:id="rId2"/>
  </sheets>
  <definedNames>
    <definedName name="_xlnm.Print_Area" localSheetId="1">popis!$A$1:$F$416</definedName>
    <definedName name="_xlnm.Print_Area" localSheetId="0">'R-zunanja'!$A$1:$C$32</definedName>
    <definedName name="_xlnm.Print_Titles" localSheetId="1">popis!$1:$2</definedName>
  </definedNames>
  <calcPr calcId="162913"/>
</workbook>
</file>

<file path=xl/calcChain.xml><?xml version="1.0" encoding="utf-8"?>
<calcChain xmlns="http://schemas.openxmlformats.org/spreadsheetml/2006/main">
  <c r="F324" i="26" l="1"/>
  <c r="F170" i="26"/>
  <c r="F132" i="26"/>
  <c r="F119" i="26"/>
  <c r="F42" i="26"/>
  <c r="F39" i="26"/>
  <c r="F151" i="26" l="1"/>
  <c r="D351" i="26"/>
  <c r="D369" i="26"/>
  <c r="F301" i="26"/>
  <c r="F203" i="26"/>
  <c r="F204" i="26"/>
  <c r="D212" i="26"/>
  <c r="F212" i="26" s="1"/>
  <c r="F205" i="26"/>
  <c r="F200" i="26"/>
  <c r="F98" i="26"/>
  <c r="F96" i="26"/>
  <c r="F305" i="26"/>
  <c r="F304" i="26"/>
  <c r="F102" i="26"/>
  <c r="F101" i="26"/>
  <c r="F97" i="26"/>
  <c r="F95" i="26"/>
  <c r="F88" i="26"/>
  <c r="F84" i="26"/>
  <c r="F295" i="26"/>
  <c r="D248" i="26"/>
  <c r="F248" i="26" s="1"/>
  <c r="F289" i="26"/>
  <c r="F283" i="26"/>
  <c r="D265" i="26"/>
  <c r="F265" i="26" s="1"/>
  <c r="F262" i="26"/>
  <c r="F254" i="26"/>
  <c r="F256" i="26"/>
  <c r="F224" i="26"/>
  <c r="F223" i="26"/>
  <c r="F222" i="26"/>
  <c r="F221" i="26"/>
  <c r="F220" i="26"/>
  <c r="F219" i="26"/>
  <c r="F218" i="26"/>
  <c r="F141" i="26"/>
  <c r="F135" i="26"/>
  <c r="F148" i="26"/>
  <c r="D74" i="26"/>
  <c r="F74" i="26" s="1"/>
  <c r="D341" i="26"/>
  <c r="D350" i="26" s="1"/>
  <c r="D343" i="26"/>
  <c r="F343" i="26" s="1"/>
  <c r="F407" i="26"/>
  <c r="F404" i="26"/>
  <c r="F401" i="26"/>
  <c r="D394" i="26"/>
  <c r="F394" i="26"/>
  <c r="F398" i="26"/>
  <c r="D67" i="26"/>
  <c r="F67" i="26" s="1"/>
  <c r="F176" i="26"/>
  <c r="D395" i="26"/>
  <c r="F395" i="26" s="1"/>
  <c r="F388" i="26"/>
  <c r="F48" i="26"/>
  <c r="F45" i="26"/>
  <c r="F235" i="26"/>
  <c r="F234" i="26"/>
  <c r="F233" i="26"/>
  <c r="F232" i="26"/>
  <c r="F231" i="26"/>
  <c r="F230" i="26"/>
  <c r="F229" i="26"/>
  <c r="F228" i="26"/>
  <c r="F115" i="26"/>
  <c r="D214" i="26"/>
  <c r="F214" i="26"/>
  <c r="D213" i="26"/>
  <c r="F213" i="26" s="1"/>
  <c r="D211" i="26"/>
  <c r="F211" i="26"/>
  <c r="D215" i="26"/>
  <c r="F215" i="26" s="1"/>
  <c r="D210" i="26"/>
  <c r="F210" i="26"/>
  <c r="D209" i="26"/>
  <c r="F209" i="26" s="1"/>
  <c r="D62" i="26"/>
  <c r="F62" i="26"/>
  <c r="F54" i="26"/>
  <c r="D77" i="26"/>
  <c r="F77" i="26" s="1"/>
  <c r="D360" i="26"/>
  <c r="D355" i="26"/>
  <c r="D347" i="26"/>
  <c r="D348" i="26"/>
  <c r="D349" i="26"/>
  <c r="D346" i="26"/>
  <c r="F321" i="26"/>
  <c r="F317" i="26"/>
  <c r="F316" i="26"/>
  <c r="F313" i="26"/>
  <c r="F312" i="26"/>
  <c r="F274" i="26"/>
  <c r="F259" i="26"/>
  <c r="F292" i="26"/>
  <c r="F286" i="26"/>
  <c r="F280" i="26"/>
  <c r="F255" i="26"/>
  <c r="F253" i="26"/>
  <c r="F252" i="26"/>
  <c r="F251" i="26"/>
  <c r="F173" i="26"/>
  <c r="F186" i="26"/>
  <c r="F183" i="26"/>
  <c r="F180" i="26"/>
  <c r="F154" i="26"/>
  <c r="F138" i="26"/>
  <c r="D356" i="26"/>
  <c r="D357" i="26"/>
  <c r="D358" i="26"/>
  <c r="F201" i="26"/>
  <c r="F202" i="26"/>
  <c r="D373" i="26"/>
  <c r="F298" i="26"/>
  <c r="F144" i="26"/>
  <c r="F114" i="26"/>
  <c r="F410" i="26"/>
  <c r="F391" i="26"/>
  <c r="D376" i="26"/>
  <c r="D379" i="26" s="1"/>
  <c r="F379" i="26" s="1"/>
  <c r="D375" i="26"/>
  <c r="D374" i="26"/>
  <c r="F277" i="26"/>
  <c r="F108" i="26"/>
  <c r="F385" i="26"/>
  <c r="F116" i="26"/>
  <c r="B355" i="26"/>
  <c r="B373" i="26" s="1"/>
  <c r="B356" i="26"/>
  <c r="B374" i="26" s="1"/>
  <c r="B357" i="26"/>
  <c r="B375" i="26" s="1"/>
  <c r="B358" i="26"/>
  <c r="B376" i="26" s="1"/>
  <c r="B359" i="26"/>
  <c r="B377" i="26" s="1"/>
  <c r="B360" i="26"/>
  <c r="B378" i="26" s="1"/>
  <c r="B346" i="26"/>
  <c r="B364" i="26" s="1"/>
  <c r="B347" i="26"/>
  <c r="B365" i="26" s="1"/>
  <c r="B348" i="26"/>
  <c r="B366" i="26" s="1"/>
  <c r="B349" i="26"/>
  <c r="B367" i="26" s="1"/>
  <c r="B350" i="26"/>
  <c r="B368" i="26" s="1"/>
  <c r="B351" i="26"/>
  <c r="B369" i="26" s="1"/>
  <c r="F157" i="26"/>
  <c r="F105" i="26"/>
  <c r="F109" i="26"/>
  <c r="F268" i="26"/>
  <c r="F51" i="26"/>
  <c r="F57" i="26"/>
  <c r="D366" i="26"/>
  <c r="D377" i="26"/>
  <c r="D364" i="26"/>
  <c r="F161" i="26" l="1"/>
  <c r="F163" i="26" s="1"/>
  <c r="C16" i="34" s="1"/>
  <c r="D365" i="26"/>
  <c r="D367" i="26"/>
  <c r="D359" i="26"/>
  <c r="D361" i="26" s="1"/>
  <c r="F361" i="26" s="1"/>
  <c r="D271" i="26"/>
  <c r="F271" i="26" s="1"/>
  <c r="F239" i="26"/>
  <c r="F241" i="26" s="1"/>
  <c r="C20" i="34" s="1"/>
  <c r="F190" i="26"/>
  <c r="F192" i="26" s="1"/>
  <c r="C18" i="34" s="1"/>
  <c r="F328" i="26"/>
  <c r="F330" i="26" s="1"/>
  <c r="C22" i="34" s="1"/>
  <c r="D368" i="26"/>
  <c r="D370" i="26" s="1"/>
  <c r="F370" i="26" s="1"/>
  <c r="D352" i="26"/>
  <c r="D80" i="26"/>
  <c r="F80" i="26" s="1"/>
  <c r="F123" i="26" s="1"/>
  <c r="F125" i="26" l="1"/>
  <c r="C14" i="34" s="1"/>
  <c r="F352" i="26"/>
  <c r="D382" i="26"/>
  <c r="F382" i="26" s="1"/>
  <c r="F414" i="26" l="1"/>
  <c r="F416" i="26" s="1"/>
  <c r="C24" i="34" s="1"/>
  <c r="C27" i="34" s="1"/>
  <c r="C29" i="34" s="1"/>
  <c r="C31" i="34" s="1"/>
</calcChain>
</file>

<file path=xl/sharedStrings.xml><?xml version="1.0" encoding="utf-8"?>
<sst xmlns="http://schemas.openxmlformats.org/spreadsheetml/2006/main" count="465" uniqueCount="281">
  <si>
    <t>ozn.</t>
  </si>
  <si>
    <t>postavka / enota</t>
  </si>
  <si>
    <t>količina</t>
  </si>
  <si>
    <t>kos</t>
  </si>
  <si>
    <t>OSTALI ZUNANJI RAZVODI</t>
  </si>
  <si>
    <t>OSTALI ZUNANJI RAZVODI SKUPAJ:</t>
  </si>
  <si>
    <t>REKAPITULACIJA - ZUNANJA UREDITEV</t>
  </si>
  <si>
    <t>PRIPRAVLJALNA IN ZAKLJUČNA DELA</t>
  </si>
  <si>
    <t>PRIPRAVLJALNA IN ZAKLJUČNA DELA SKUPAJ:</t>
  </si>
  <si>
    <t>Zatravitev površin</t>
  </si>
  <si>
    <t>Zakoličba trase z višinsko navezavo in zavarovanjem zakoličbe.</t>
  </si>
  <si>
    <t>Dobava, transport in izdelava asfaltnih površin z ustreznim vzdolžnim in prečnim naklonom v slojih:</t>
  </si>
  <si>
    <t>Ročno planiranje dna jarkov s točnostjo +- 3cm in utrjevanje dna jarka.</t>
  </si>
  <si>
    <t>Zasip cevi v plasteh po 15cm ter komprimacija z lahkimi komprimacijskimi sredstvi.</t>
  </si>
  <si>
    <t>%</t>
  </si>
  <si>
    <t>ocena (10% vseh del).</t>
  </si>
  <si>
    <t>enota</t>
  </si>
  <si>
    <r>
      <t>m</t>
    </r>
    <r>
      <rPr>
        <vertAlign val="superscript"/>
        <sz val="10"/>
        <rFont val="Arial CE"/>
        <family val="2"/>
        <charset val="238"/>
      </rPr>
      <t>3</t>
    </r>
  </si>
  <si>
    <r>
      <t>m</t>
    </r>
    <r>
      <rPr>
        <vertAlign val="superscript"/>
        <sz val="10"/>
        <rFont val="Arial CE"/>
        <family val="2"/>
        <charset val="238"/>
      </rPr>
      <t>2</t>
    </r>
  </si>
  <si>
    <r>
      <t>m</t>
    </r>
    <r>
      <rPr>
        <vertAlign val="superscript"/>
        <sz val="10"/>
        <rFont val="Arial CE"/>
        <family val="2"/>
        <charset val="238"/>
      </rPr>
      <t>1</t>
    </r>
  </si>
  <si>
    <t>EUR</t>
  </si>
  <si>
    <t>EUR/enoto</t>
  </si>
  <si>
    <t>Zakoličba platoja z višinsko navezavo in zavarovanjem zakoličbe.</t>
  </si>
  <si>
    <t>Planiranje in valjanje planuma spodnjega ustroja</t>
  </si>
  <si>
    <t>Priprava in organizacija gradbišča. Zajeta morajo biti vsa organizacijska, logistična, transportna, montažna in ostala dela, ki so potrebna za pripravo popolno obratujočega gradbišča, vključno s priklopom na potrebne komunalne priključke. Čiščenje planuma gradbene parcele vsega rastlinja in odvoz le tega.</t>
  </si>
  <si>
    <t>Razna manjša dela, potrebna za dokončanje ureditve, obračun po porabljenem času in materialu</t>
  </si>
  <si>
    <t>Obbetoniranje cevi pod povoznimi površinami z betonom C16/20.</t>
  </si>
  <si>
    <t>Strojno planiranje dna gradbene jame s točnostjo +- 3cm in strojno utrjevanje dna gradbene jame.</t>
  </si>
  <si>
    <t>Dobava, transport, in polaganje filterske polsti pred nasipanjem tampona (politlak filc 300g).</t>
  </si>
  <si>
    <t xml:space="preserve"> 1. 1</t>
  </si>
  <si>
    <t xml:space="preserve"> 1. 2</t>
  </si>
  <si>
    <t xml:space="preserve"> 1. 3</t>
  </si>
  <si>
    <t xml:space="preserve"> 1. 4</t>
  </si>
  <si>
    <t xml:space="preserve"> 1. 5</t>
  </si>
  <si>
    <t xml:space="preserve"> 1. 6</t>
  </si>
  <si>
    <t xml:space="preserve"> 1. 7</t>
  </si>
  <si>
    <t xml:space="preserve"> 1. 8</t>
  </si>
  <si>
    <t xml:space="preserve"> 1. 9</t>
  </si>
  <si>
    <t xml:space="preserve"> 1. 10</t>
  </si>
  <si>
    <t xml:space="preserve"> 1. 11</t>
  </si>
  <si>
    <t xml:space="preserve"> 2. 1</t>
  </si>
  <si>
    <t xml:space="preserve"> 2. 2</t>
  </si>
  <si>
    <t xml:space="preserve"> 2. 3</t>
  </si>
  <si>
    <t xml:space="preserve"> 2. 4</t>
  </si>
  <si>
    <t xml:space="preserve"> 2. 6</t>
  </si>
  <si>
    <t xml:space="preserve"> 2. 7</t>
  </si>
  <si>
    <t xml:space="preserve"> 2. 8</t>
  </si>
  <si>
    <t xml:space="preserve"> 2. 9</t>
  </si>
  <si>
    <t xml:space="preserve"> 3. 5</t>
  </si>
  <si>
    <t xml:space="preserve"> 4. 1</t>
  </si>
  <si>
    <t xml:space="preserve"> 4. 2</t>
  </si>
  <si>
    <t xml:space="preserve"> 2. 10</t>
  </si>
  <si>
    <t>-elektrokabelska kanalizacija</t>
  </si>
  <si>
    <t>22% DDV</t>
  </si>
  <si>
    <t>VSA DELA SKUPAJ - cena z DDV</t>
  </si>
  <si>
    <t>VSA DELA SKUPAJ - cena brez DDV</t>
  </si>
  <si>
    <t>Dobava, transport in polaganje betonskih prefabriciranih robnikov 15x25x100cm, vključno z izvedbo betonskega ležišča robnikov z C16/20. Polaganje v ravnih linijah in krivinah.</t>
  </si>
  <si>
    <t xml:space="preserve">Dobava in zasaditev dvoletnih sadik avtohtonih grmovnih in drevesnih vrst. Podrobnosti zasaditve se določijo v fazi gradnje. </t>
  </si>
  <si>
    <t>Dobava, transport, vgradnja in komprimacija drobljenca 0 - 32mm v tamponski sloj debeline 0.50m za cesto oz. plato.</t>
  </si>
  <si>
    <t>Dobava, transport, vgradnja in komprimacija drobljenca 0 - 32mm v tamponski sloj debeline 0.40m za tlakovanje s pranimi ploščami.</t>
  </si>
  <si>
    <t>Dobava, transport in vgraditev peščenega materiala granulacije 0-8mm v peščeno ležišče in za obsip cevi.</t>
  </si>
  <si>
    <t>KANALIZACIJA</t>
  </si>
  <si>
    <t>KANALIZACIJA SKUPAJ:</t>
  </si>
  <si>
    <t>-drevesa</t>
  </si>
  <si>
    <t>-grmovnice</t>
  </si>
  <si>
    <t>kg</t>
  </si>
  <si>
    <t xml:space="preserve"> 1. 15</t>
  </si>
  <si>
    <t>Strojni izkop jarkov v terenu III. Ktg. Povprečne globine ca 2,5m z odlaganjem na rob gradbene jame</t>
  </si>
  <si>
    <t>-hidrantna vodovodna mreža</t>
  </si>
  <si>
    <t>Strojni izkop jarkov v terenu III. Ktg. globine ca 1.5m z odlaganjem na rob gradbene jame</t>
  </si>
  <si>
    <t>Strojni odriv humusa deb. 20cm, nakladanje in transport na začasno deponijo v oddaljenosti do 200m.</t>
  </si>
  <si>
    <t>-glavni objekt ČN</t>
  </si>
  <si>
    <t>OBJEKTI ZUNANJE UREDITVE</t>
  </si>
  <si>
    <t>-podložni beton C12/15</t>
  </si>
  <si>
    <t>-enostranski opaž-beton viden</t>
  </si>
  <si>
    <t>OBJEKTI ZUNANJE UREDITVE SKUPAJ:</t>
  </si>
  <si>
    <t>4 cm obrabna asfaltna plast iz AC 11 PmB 45/80-65 (BB 11s)</t>
  </si>
  <si>
    <t>6 cm nosilna asfaltna plast iz AC 22 base B50/70 A2 (BD 22S)</t>
  </si>
  <si>
    <t xml:space="preserve"> 3. 2</t>
  </si>
  <si>
    <t xml:space="preserve"> 5. 1</t>
  </si>
  <si>
    <t xml:space="preserve"> 5. 2</t>
  </si>
  <si>
    <t xml:space="preserve"> 5. 3</t>
  </si>
  <si>
    <t xml:space="preserve"> 5. 4</t>
  </si>
  <si>
    <t xml:space="preserve"> 5. 5</t>
  </si>
  <si>
    <t xml:space="preserve"> 5. 6</t>
  </si>
  <si>
    <t xml:space="preserve"> 5. 7</t>
  </si>
  <si>
    <t xml:space="preserve"> 5. 8</t>
  </si>
  <si>
    <t xml:space="preserve"> 5. 11</t>
  </si>
  <si>
    <t xml:space="preserve"> 5. 15</t>
  </si>
  <si>
    <t>-ostali manjši objekti</t>
  </si>
  <si>
    <t>PLATO ČN</t>
  </si>
  <si>
    <t>Dobava, transport in polaganje betonskih prefabriciranih robnikov 5x25x100cm, vključno z izvedbo betonskega ležišča robnikov z C16/20. Polaganje v ravnih linijah.</t>
  </si>
  <si>
    <t>Dobava, transport in polaganje pranih betonskih plošč dim. 50x50cm, vključno z dobavo in izvedbo peščene podlage.</t>
  </si>
  <si>
    <t>PLATO ČN SKUPAJ:</t>
  </si>
  <si>
    <t>DOSTOPNA POT</t>
  </si>
  <si>
    <t>Zakoličba ceste z višinsko navezavo in zavarovanjem zakoličbe.</t>
  </si>
  <si>
    <t>DOSTOPNA POT SKUPAJ:</t>
  </si>
  <si>
    <t>-DN 400</t>
  </si>
  <si>
    <t>-DN 500</t>
  </si>
  <si>
    <t>-DN 250</t>
  </si>
  <si>
    <t>-DN 150</t>
  </si>
  <si>
    <t>Dobava in montaža cevi iz armiranega poliestra GRP, SN 10000, PN1 po SIST EN 14364 in spojkami z EPDM tesnilom, cevi morajo imeti notranji zaščitni sloj iz čistega poliestra po DIN 19565.</t>
  </si>
  <si>
    <t>Dobava in vgradnja cestnih požiralnikov  iz armiranega poliestra, premera 50cm, globine ca 1,5m, kompletno z krovno ploščo z vgrajeno LTŽ dežno rešetko nosilnosti 400kN.</t>
  </si>
  <si>
    <t>Dobava in vgradnja peskolova iz armiranega poliestra, premera 50cm, globine ca 1,5m, kompletno z krovno ploščo z LTŽ pokrovom nosilnosti 400kN.</t>
  </si>
  <si>
    <t>Dobava in vgradnja linijske kanalete z rešetko. Predvidena je tipska armiranobetonska kanaleta DN 150 z LTŽ rešetko nosilnosti 400kN, kompletno z obbetoniranjem kanalete.</t>
  </si>
  <si>
    <t>-enostr. ravni opaž-beton ni viden</t>
  </si>
  <si>
    <t>-enostr. poševni opaž-beton viden</t>
  </si>
  <si>
    <t xml:space="preserve">-protipovratna loputa </t>
  </si>
  <si>
    <t>-utrditev brežine z kamni</t>
  </si>
  <si>
    <t>-utrditev dna z kamni v betonu</t>
  </si>
  <si>
    <t>-DN 200</t>
  </si>
  <si>
    <t>Izvedba začasne kanalizacije (začasni dotok, obvod in iztok iz obstoječe ČN), kompletno z vsemi zemeljskimi deli, dobavo in montažo cevi in jaškov ter odstranitvijo le te po izgradnji nove ČN.</t>
  </si>
  <si>
    <t>Začasno kanalizacijo sestavlja:</t>
  </si>
  <si>
    <t>#</t>
  </si>
  <si>
    <t xml:space="preserve">Kanalizacija iz PVC cevi, z izkopom, pripravo peščenega ležišča ter zasipom s peščenim materialom. </t>
  </si>
  <si>
    <t xml:space="preserve">Revizijski jašek iz PVC cevi, z izkopom, zasipom ter dobavo in montažo začasnega pokrova. </t>
  </si>
  <si>
    <t>-premera 80cm, glob. ca 1,5m</t>
  </si>
  <si>
    <t xml:space="preserve">-premera 100cm, glob. ca 1,5m </t>
  </si>
  <si>
    <t xml:space="preserve"> (postavljen na obstoječo cev DN 400)</t>
  </si>
  <si>
    <t xml:space="preserve">Kanalizacija iz PVC cevi, z pritrjevanjem cevi ob zunanjo steno obstoječega bazena. </t>
  </si>
  <si>
    <t>-strelovod in ozemljitve</t>
  </si>
  <si>
    <t>-telekomunikacijski priključek</t>
  </si>
  <si>
    <t>-vodovodni priključek</t>
  </si>
  <si>
    <t>-cevovod tehnološke vode</t>
  </si>
  <si>
    <t>Planiranje in humusiranje površin v deb. ca 20cm z materialom deponiranim na začasni deponiji.</t>
  </si>
  <si>
    <t>Izdelava armiranobetonskega vodomernega jaška notranjih dimenzij 1,1 x 2,7m x 1,7m, kompletno z izkopom, zasipom in LTŽ pokrovom nosilnosti 250kN.</t>
  </si>
  <si>
    <t xml:space="preserve">Vključno z dostopnimi drsnimi samonosnimi avtomatskimi vrati svetle širine ca 6m in višine 2 m. Kompletno z vsemi potrebnimi deli in materiali (izkopi za temelje, izdelava temeljev, zasip,...) ter transportnimi stroški. Dobava vsebuje varovanje proti preobremenitvi, optično kontrolo ovir in 5 kosov daljinskega pilota za odpiranje vrat. Pogon vrat mora v primeru okvare pogona ali prekinitve el. toka omogočati ročno odpiranje vrat.  </t>
  </si>
  <si>
    <t>-drsna vrata - ca 6,0m prehoda</t>
  </si>
  <si>
    <t>-dilatacija</t>
  </si>
  <si>
    <t xml:space="preserve"> 1. 13</t>
  </si>
  <si>
    <t xml:space="preserve">-zasip za op.zidom </t>
  </si>
  <si>
    <t>Dobava, transport vgradnja in komprimacija drobljenca 0 - 32mm v tamponski sloj pod objekte in med temelje objektov ter za zasip za opornim zidom do nivoja tampona ceste.</t>
  </si>
  <si>
    <t xml:space="preserve">-podložni beton C12/15 </t>
  </si>
  <si>
    <t>-opaž temelja</t>
  </si>
  <si>
    <t>-prepusti iz cevi fi 50</t>
  </si>
  <si>
    <t>-ograja po terenu</t>
  </si>
  <si>
    <t>-ograja na opornem zidu</t>
  </si>
  <si>
    <t>Upoštevati tudi dobavo im montažo tipske protipotratne lopute (npr. Checkmate valve DN500).</t>
  </si>
  <si>
    <t xml:space="preserve">Kompletna izdelava AB izpustne glave premera 50cm. Vključno z oblaganjem brežine z skalami - kamni velikosti 20-30cm ter utrditvijo dna s kamni velikosti 30-40cm, položenimi v beton. </t>
  </si>
  <si>
    <t>Nakladanje in odvoz izkopanega materiala na stalno deponijo s planiranjem in deponijsko takso.</t>
  </si>
  <si>
    <t>Zakoličba območja čistilne naprave in objektov z višinsko navezavo in zavarovanjem zakoličbe ter postavitvijo gradbenih profilov.</t>
  </si>
  <si>
    <t xml:space="preserve">Demontaža in odstranitev obstoječe ograje in temeljev ograje, z nakladanjem in odvozom ruševin na stalno deponijo ter plačilom deponijske takse. </t>
  </si>
  <si>
    <t>Izvedba križanj vseh komunalnih vodov (vključno s križanji z novo kanalizacijo) z obbetoniranjem z betonom C16/20.</t>
  </si>
  <si>
    <t>Izdelava TK jaška iz betonske cevi premera 50cm, globine ca 1m, kompletno z izkopom, zasipom in LTŽ pokrovom nosilnosti 400kN.</t>
  </si>
  <si>
    <t xml:space="preserve">Dobava, transport in vgraditev okroglozrnatega peščenega materiala granulacije 0-8mm v peščeno ležišče. Debelina posteljice najmanj 15 cm, debelina zasipa nad cevjo najmanj 30 cm. </t>
  </si>
  <si>
    <t xml:space="preserve">Odstranitev obstoječih tlakovanih površin - pretežno asfaltne površine vključno z robniki, z nakladanjem in odvozom ruševin na stalno deponijo ter plačilom deponijske takse. </t>
  </si>
  <si>
    <t>Kompletno z vsemi deli (izkopi za temelje, temelj iz betona C16/20, globine 0,80m, zasip temelja,...) ter transportnimi stroški. Del ograje se montira na predvideni AB oporni zid.</t>
  </si>
  <si>
    <t xml:space="preserve">Odstranitev obstoječih asfaltnih površin vključno z robniki, z nakladanjem in odvozom ruševin na stalno deponijo ter plačilom deponijske takse. </t>
  </si>
  <si>
    <t>Dobava, transport in polaganje betonskih prefabriciranih robnikov 15x25x100cm, vključno z izvedbo betonskega ležišča robnikov z C16/20. Polaganje v ravnih linijah in krivinah ter kot poglobljen robnik ob obstoječih uvozih.</t>
  </si>
  <si>
    <t>Izdelava in utrditev bankin s tamponskim materialom. Bankina širine 0,75m.</t>
  </si>
  <si>
    <t>Sanacija tamponskega sloja obstoječe poti po izgradnji novih komunalnih vodov. Predvidena je odstranitev obstoječega tampona in vgradnja ter komprimacija drobljenca 0 - 32mm v novi tamponski sloj debeline ca 0.30m.</t>
  </si>
  <si>
    <t xml:space="preserve">Nabava in montaža ograje iz plastificiranih vroče cinkanih jeklenih stebrov in panelov iz medsebojno zvarjenih horizontalnih in vertikalnih prečk ter enake obdelave kot stebri (npr. tip AXIS C). Višina ograje ca 2,0m, ograja v zeleni barvi. </t>
  </si>
  <si>
    <t xml:space="preserve"> 1. 12</t>
  </si>
  <si>
    <t xml:space="preserve"> 1. 14</t>
  </si>
  <si>
    <t xml:space="preserve"> 2. 5</t>
  </si>
  <si>
    <t xml:space="preserve"> 3. 1</t>
  </si>
  <si>
    <t xml:space="preserve"> 3. 3</t>
  </si>
  <si>
    <t xml:space="preserve"> 3. 4</t>
  </si>
  <si>
    <t xml:space="preserve"> 3. 6</t>
  </si>
  <si>
    <t xml:space="preserve"> 3. 7</t>
  </si>
  <si>
    <t xml:space="preserve"> 4. 3</t>
  </si>
  <si>
    <t xml:space="preserve"> 4. 4</t>
  </si>
  <si>
    <t xml:space="preserve"> 6. 3</t>
  </si>
  <si>
    <t xml:space="preserve"> 5. 9</t>
  </si>
  <si>
    <t xml:space="preserve"> 5. 10</t>
  </si>
  <si>
    <t xml:space="preserve"> 5. 12</t>
  </si>
  <si>
    <t xml:space="preserve"> 5. 13</t>
  </si>
  <si>
    <t xml:space="preserve"> 5. 14</t>
  </si>
  <si>
    <t xml:space="preserve"> 6. 1</t>
  </si>
  <si>
    <t xml:space="preserve"> 6. 2</t>
  </si>
  <si>
    <t xml:space="preserve"> 6. 4</t>
  </si>
  <si>
    <t xml:space="preserve"> 6. 5</t>
  </si>
  <si>
    <t xml:space="preserve"> 6. 6</t>
  </si>
  <si>
    <t xml:space="preserve"> 6. 7</t>
  </si>
  <si>
    <t xml:space="preserve"> 6. 8</t>
  </si>
  <si>
    <t xml:space="preserve"> 6. 9</t>
  </si>
  <si>
    <t xml:space="preserve"> 6. 10</t>
  </si>
  <si>
    <t xml:space="preserve"> 6. 11</t>
  </si>
  <si>
    <t xml:space="preserve"> 6. 12</t>
  </si>
  <si>
    <t>-cev premera 63mm</t>
  </si>
  <si>
    <t>Dobava in polaganje gibljivih  instalacijskih PE cevi s potrebnimi fazonskimi komadi in tesnilnimi gumami ter opozorilnim trakom. Cevi za elektroinstalacije in TK priključek.</t>
  </si>
  <si>
    <t>Splošna določila:</t>
  </si>
  <si>
    <t>Obveznosti, ki jih mora pri izračunu ponudbene cene / enotnih cen poleg vsega navedenega v razpisni in projektni dokumentaciji ponudnik tudi upoštevati in vključiti:</t>
  </si>
  <si>
    <t xml:space="preserve">Stroške za popravilo morebitnih škod, ki bi nastale na objektu kot celoti oziroma delu objekta, dovoznih cestah, zunanjem okolju, komunalnih vodih in priključkih ter na sosednjih objektih po krivdi izvajalca kot posledica izvajanja del; </t>
  </si>
  <si>
    <t>Zagotovitev in stroške predpisanih ukrepov varstva in zdravja pri delu ter predpisanih ukrepov varstva pred požarom, ki jih mora izvajalec obvezno upoštevati in dosledno izvajati ter prevzemati polno odgovornost;</t>
  </si>
  <si>
    <t>Stroške zavarovanja objekta oziroma pogodbenih del in delavcev ter materiala na gradbišču v času izvajanja pogodbenih del, od začetka del do uspešne primopredaje objekta;</t>
  </si>
  <si>
    <t>Stroške garancij, ki jih mora izvajalec predložiti naročniku in vse ostale stroške, ki so za izvedbo pogodbenih del kot celoto oziroma funkcioniranje objekta nujno potrebni, vse v skladu s projektno dokumentacijo in razpisnimi pogoji, brez dodatnih del;</t>
  </si>
  <si>
    <t xml:space="preserve">Vse navedeno in prikazano v besedilnem, grafičnem in popisnem delu celotne projektne dokumentacije s preverbo ustreznosti samih popisov del in količin glede na vse opise in načrte v projektni dokumentaciji; </t>
  </si>
  <si>
    <t xml:space="preserve">Vse navedeno in prikazano v shemah in detajlih v celotni projektni dokumentaciji, ki jih je dolžan izvajalec preveriti; </t>
  </si>
  <si>
    <t xml:space="preserve">Da so v popisu navedena komercialna imena materialov, naprav in opreme zgolj zaradi določitve kvalitete - ponujen material, naprave in oprema  mora biti enakovredne ali boljše kvalitete kot je predpisana s projektno dokumentacijo; </t>
  </si>
  <si>
    <t>Da izvajalec sam izdela montažne skice in detajlov za izvedbo gradbeno obrtniških in instalacijskih del med gradnjo objekta, za kar ni ločene postavke v ponudbenem predračunu;</t>
  </si>
  <si>
    <t>Vse elemente, ki so navedeni v opisu postavke oziroma vezani na  posamezno postavko, ne glede na to, da so elementi morebiti vezani na ostala gradbeno ali obrtniška ali instalacijska dela spremljajoča gradbena (kot na primer: preboji in popravila le teh, ter elektro dela, ozemljitev), razen v primeru, ko je v posameznih postavkah posebej navedeno, da so določeni elementi zajeti v drugi postavki oziroma pri drugih delih;</t>
  </si>
  <si>
    <t>Da je izvajanje del po določilih veljavnih tehničnih predpisov in skladno z obveznimi standardi, veljavno zakonodajo in podzakonskimi akti;</t>
  </si>
  <si>
    <t>Vse pričakovane stroške, kot na primer: stroške vseh pripravljalnih del; stroške priprave, prijave in zavarovanje gradbišča; morebitno izdelavo varnostnega načrta in poročila; odstranitev morebitnih ovir in ureditev delovnega platoja; organizacije, označevanja, ureditve zavarovanja in varovanja gradbišča s predpisano prometno signalizacijo (kot so letve, opozorilne vrvice, znaki, svetlobna telesa,...); izdelave obvestilne table in gradbiščne table, strošek uradne zakoličbe zabeležene z zapisnikom in stroške zavarovanja zakoličbe in vseh geodetskih točk; stroške prevozov, raztovarjanja in skladiščenja na gradbišču ter notranjega transporta na gradbišču; meritve, teste, preizkuse, zavarovalne, transportne in manipulativni stroški; stroške izdelave ali najema, koriščenja, montaže in demontaže vseh fasadnih, delovnih, zaščitnih in pomožnih odrov ter ograj, potrebnih za izvedbo gradbeno obrtniških in instalacijskih del (streha, fasada …) kot tudi čiščenje vseh elementov po končanih delih; stroške zadostnega števila kemičnih sanitarij.......</t>
  </si>
  <si>
    <t>Stroške zgraditve in vzdrževanja začasnih internih poti na gradbišču in stroške čiščenja javnih ter drugih poti in okolja izven gradbišča, ki jih bo onesnažil s svojimi vozili ali deli izvajalec ali njegov podizvajalec; stroške zagotovitve, vzpostavitve perišča kamionov pred izstopom z gradbišča in njegovo delovanje;</t>
  </si>
  <si>
    <t>Stroške koordinacije med naročnikom, odgovornim vodjem projekta, projektanti posameznih delov projektne dokumentacije, gradbenim nadzorom, dobavitelji oziroma izvajalci notranje in tehnološke opreme ter morebitnimi ostalimi sodelujočimi na predmetnem objektu;</t>
  </si>
  <si>
    <t>Stroške električne energije, vode, TK priključkov in vse morebitne ostale stroške v času gradnje;</t>
  </si>
  <si>
    <t xml:space="preserve">Stroške zagotovitve za vse potrebne varnostne ukrepe in tako organizacijo na gradbišču, da bo preprečeno onesnaževanje voda, ki bi nastalo zaradi transporta, skladiščenja in uporabe tekočih goriv in drugih nevarnih snovi oziroma v primeru nezgod zagotoviti takojšnje ukrepanje za to usposobljenih delavcev; </t>
  </si>
  <si>
    <t>Stroške dokumentiranja vseh sprememb in izdelave projekta izvedenih del (PID) za potrebe tehničnega pregleda in pridobitve uporabnega dovoljenja oziroma za naročnikovo arhivsko dokumentacijo;</t>
  </si>
  <si>
    <t>Stroške vsakodnevnega čiščenja delovišča oziroma objekta med izvajanjem del in končnega temeljitega zidarskega ter gospodinjskega čiščenja objekta, kar zadeva delo izvajalca in vseh podizvajalcev, med izvedbo del in pred primopredajo objekta;</t>
  </si>
  <si>
    <t>Stroške pridobitve vseh ustreznih dokumentov, stroške izdelave dokazila o zanesljivosti, predpisanih kontrol materialov, izjav o skladnostih, garancij za materiale vgrajene v objekt, stroške nostrifikacije in meritev pooblaščenih institucij, poročil, stroške izvajanja nadzora nad izvedbo požarnovarstvenih ukrepov skladno s Pravilnikom o požarni varnosti v stavbah, stroške izdelave izkaza požarne varnosti, vodenja vseh sprememb oziroma podatkov potrebnih za izvedbo PID-ov oziroma izdelavo PID-ov oziroma stroške za vso potrebno dokumentacijo za potrebe tehničnega pregleda in pridobitve uporabnega dovoljenja, pri čemer morajo biti dokumenti obvezno prevedeni v slovenščino in nostrificirani od pooblaščene institucije v RS, ki jo mora izvajalec predati gradbenemu nadzoru oziroma naročniku, kot tudi od vseh svojih podizvajalcev ter ostalih izvajalcev in dobaviteljev na projektu;</t>
  </si>
  <si>
    <t>V sklopu izdelave  dokazila o zanesljivosti, na lastne stroške izdelati poročilo o nastalih gradbenih odpadkih in o ravnanju z njimi, v skladu s predpisom, ki ureja graditev objektov, kot sestavni del dokumentacije za pridobitev uporabnega dovoljenja</t>
  </si>
  <si>
    <t xml:space="preserve">Stroške zaključnih del na gradbišču vključno z odstranitvijo vseh varoval in prometne signalizacije, ki je tekom izvedbe služila zavarovanju gradbišča, odstranitve vse za potrebe gradnje postavljene provizorije in odstranitve vseh ostankov začasnih deponij ter krajinsko ustrezno ureditev vseh z izvajanjem pogodbenih del prizadetih površin po zaključku pogodbenih del oziroma vzpostavitev gradbišča in okolice v prvotno stanje, kjer bo to potrebno, vključno z odvozom odvečnega materiala; </t>
  </si>
  <si>
    <t>Vsa potrebna preddela, pomožna dela, ves potrebni material ter vsi potrebni transporti oz. prenosi do mesta vgradnje. Zajeti tudi vse potrebne delovne odre;</t>
  </si>
  <si>
    <t>Stroške izdelave Projekta betona, ki mora vsebovati tudi predlog detajlov izvedbe diletacij in delovnih stikov. Izvajalec lahko prične z deli na posameznih objektih šele po potrditvi Projekta betona s strani Naročnika, oziroma Inženirja, pri čemer si Naročnik pridržuje pravico, da Projekta betona ne bo potrdil v kolikor bo ocenil, da s Projektom betona predvidena sestava betona, priprava betona, vgradnja in nega betona ne bo zagotavljala zahtevane kvalitete izvedbe armiranobetonske konstrukcije. Projekt betona mora upoštevati, da je dopustna velikost razpok armiranobetonskih gradbenih konstrukcij do največ 0,15 mm.</t>
  </si>
  <si>
    <t>-</t>
  </si>
  <si>
    <t>Dobava, transport, in polaganje filterske polsti pred nasipanjem tampona pod objekte (politlak filc 300g).</t>
  </si>
  <si>
    <t xml:space="preserve"> 1. 16</t>
  </si>
  <si>
    <t xml:space="preserve">Izdelava AB temelja za zunanjo elektro-omaro, temelj dimenzij ca 90 x 25 x 150cm, temelj se izvede ob opornem zidu istočasno z zidom. </t>
  </si>
  <si>
    <t>-cev premera 110mm</t>
  </si>
  <si>
    <t>Prestavitev obstoječega elektro A droga, zajema odstranitev na obstoječi lokaciji ter prestavitev na novo lokacijo, kompletno z vsemi potrebnimi zemeljskimi deli, najemom avtodvigala,…</t>
  </si>
  <si>
    <t>Izdelava TK jaška iz betonske cevi premera 100cm, globine ca 1,0m, kompletno z izkopom, zasipom in krovno ploščo z LTŽ pokrovom nosilnosti 125kN.</t>
  </si>
  <si>
    <t>Izdelava TK jaška iz betonske cevi premera 60cm, globine ca 1,0m, kompletno z izkopom, zasipom in  LTŽ pokrovom nosilnosti 125kN.</t>
  </si>
  <si>
    <t xml:space="preserve"> 6. 13</t>
  </si>
  <si>
    <t xml:space="preserve"> 6. 14</t>
  </si>
  <si>
    <t xml:space="preserve"> 6. 15</t>
  </si>
  <si>
    <t xml:space="preserve"> 6. 16</t>
  </si>
  <si>
    <t>Ukinitev obstoječih kanalov. Obstoječe kanalizacije se zaplavijo in zaprejo z čepi (ca 6 čepov).</t>
  </si>
  <si>
    <t xml:space="preserve"> 5. 16</t>
  </si>
  <si>
    <t>Upoštevati predvideno faznost gradnje in nujno prilagajanje tehnologije med izvajanjem gradnje in rušenja tako, da se med izvajanjem zagotovi delovanje čistilne naprave;</t>
  </si>
  <si>
    <t>Črpanje vode in vsa dela za odvodnjavanje padavinske, izvorne in podtalne vode med gradnjo, tako da se zagotovi stalno in kontrolirano odvajanje ter prepreči zadrževanje vode na gradbišču;</t>
  </si>
  <si>
    <t>-DN 100</t>
  </si>
  <si>
    <t xml:space="preserve">Dobava, vgrajevanje in končna obdelava tipskega lovilca olja kapacitete 3 l/s, kompletno z izkopom, zasipom ter lahkim LTŽ pokrovom. Vgradnja po navodilih dobavitelja oz. proizvajalca - vgradnja pod zelenico. </t>
  </si>
  <si>
    <t xml:space="preserve">Zaščita brežin izkopov s torkret obrizgom, vključno z armiranjem z Q mrežo z okenci 10 x 10 cm fi 4,2 mm in potrebnim sidranjem, predvidena povprečna debelina obrizga je 10 cm. </t>
  </si>
  <si>
    <t>Ocena količine - obračun po dejanskih stroških glede na potrebno površino zaščite brežine in določil geomehanika.</t>
  </si>
  <si>
    <t xml:space="preserve">Zaščita izkopnih brežin s cementnim obrizgom. </t>
  </si>
  <si>
    <t>-vodnjak premera 1000mm</t>
  </si>
  <si>
    <t>-drenažna cev DN 200mm</t>
  </si>
  <si>
    <t>Črpanje talne vode iz vodnjaka, zmogljivost potopnih črpalk za črpanje talne vode določi izvajalec na osnovi preizkusov.</t>
  </si>
  <si>
    <t>ur</t>
  </si>
  <si>
    <t>2.faza izgradnje</t>
  </si>
  <si>
    <t>1.faza izgradnje</t>
  </si>
  <si>
    <t>Izvedba drenažnega sistema za črpanje podzemne vode iz gradbene jame objekta oziroma pod objektom.</t>
  </si>
  <si>
    <t xml:space="preserve">Drenažni sistem obsega vodnjake, povezane z drenažnimi cevmi v jarku ob robu gradbene jame oz. pod objektom. </t>
  </si>
  <si>
    <t xml:space="preserve">Dobava in vgradnja revizijskega jaška iz armiranih poliesterskih cevi fi 100 cm, deb. stene min. 15, na kanalu DN400, z vgradnjo AB razbremenilne plošče in AB venca z LTŽ pokrovom fi 600 mm, 125kN, z zaklepom in protihrupnim vložkom. Povprečna globina jaška ca 2,2m. </t>
  </si>
  <si>
    <t xml:space="preserve">Dobava in vgradnja revizijskega jaška iz armiranih poliesterskih cevi fi 100 cm, deb. stene min. 15, na kanalu DN400, z vgradnjo AB razbremenilne plošče in AB venca z LTŽ pokrovom fi 600 mm, 400kN z zaklepom in protihrupnim vložkom. Globina jaška ca 1,5m. </t>
  </si>
  <si>
    <t xml:space="preserve">Dobava in vgradnja revizijskega jaška iz armiranih poliesterskih cevi fi 80 cm, deb. stene min. 15, na kanalu DN250, z vgradnjo AB razbremenilne plošče in AB venca z LTŽ pokrovom fi 600 mm, 400kN z zaklepom in protihrupnim vložkom. Globina jaška ca 1,5m. </t>
  </si>
  <si>
    <t>Dobava in vgradnja cestnih požiralnikov  iz armiranega poliestra, premera 50cm, globine ca 1,5m, kompletno z ureditvijo vtoka pod robnikom ter LTŽ pokrovom nosilnosti 125kN.</t>
  </si>
  <si>
    <t xml:space="preserve">Dobava in vgradnja pokrova vodnjaka drenažnega sistema (vodnjak fi 100 cm), kompletno z vgradnjo AB razbremenilne plošče in AB venca z LTŽ pokrovom fi 600 mm, z zaklepom.  </t>
  </si>
  <si>
    <t>-pokrov nosilnosti 400kN</t>
  </si>
  <si>
    <t>-pokrov nosilnosti 125kN</t>
  </si>
  <si>
    <t>Po izgradnji naprave se na vodnjake vgradijo stalni LTŽ pokrovi (upoštevano pri kanalizacijskih delih)</t>
  </si>
  <si>
    <t>-obsutje drenažnih cevi</t>
  </si>
  <si>
    <t>-zaščita s filtersko polstjo</t>
  </si>
  <si>
    <t>Drenažne cevi so obsute z drenažnim nasutjem granulacije 16-32mm zaščitenim z filtersko polstjo - politlak filc 300g/m2.</t>
  </si>
  <si>
    <t xml:space="preserve">Vodnjaki so izvedeni iz perforiranih AB cevi premera 1000mm, višine do 6m. Drenažne cevi so premera fi 200mm. </t>
  </si>
  <si>
    <t xml:space="preserve">Kompletna izdelava temelja kemičnega filtra - izveden kot AB temeljna plošča tlorisnih dimenzij 2,5 x 7,5m in debeline 0,3m, ki je po obodu zaključena z AB temeljnimi nastavki. </t>
  </si>
  <si>
    <t xml:space="preserve">Temeljna plošča je na dveh straneh dilatirana od glavnega objekta. Dilatacija iz XPS deb. 5cm in na vrhu tesnjena s trajno plastičnim kitom. </t>
  </si>
  <si>
    <t>-dvostranski opaž-beton viden</t>
  </si>
  <si>
    <t>-armatura S500B</t>
  </si>
  <si>
    <t>-dvostranski opaž-bet. viden</t>
  </si>
  <si>
    <t>-dvostranski opaž-beton ni viden</t>
  </si>
  <si>
    <t>-opaž zidu-beton viden</t>
  </si>
  <si>
    <t>-obdelava površine-metličen beton</t>
  </si>
  <si>
    <t>Kompletna izdelava AB pretakališča kemikalij tlorisnih dimenzij 9,0x3,0m. Izvedba iz betona C30/37, XA1, XC2, XF3, PV-II, vodotesen, vododržen ter zmrzlinsko odporen, vgrajen po principu bele kadi.</t>
  </si>
  <si>
    <t xml:space="preserve">Dobava in montaža nepovratne lopute oz. žabjega pokrova na iztoku cevi premera 110mm v jašek. </t>
  </si>
  <si>
    <t xml:space="preserve"> 1. 17</t>
  </si>
  <si>
    <t xml:space="preserve"> 1. 18</t>
  </si>
  <si>
    <t xml:space="preserve"> 1. 19</t>
  </si>
  <si>
    <t xml:space="preserve"> 1. 20</t>
  </si>
  <si>
    <t xml:space="preserve"> 4. 5</t>
  </si>
  <si>
    <t xml:space="preserve"> 5. 17</t>
  </si>
  <si>
    <t xml:space="preserve"> 5. 18</t>
  </si>
  <si>
    <t xml:space="preserve"> 5. 19</t>
  </si>
  <si>
    <t xml:space="preserve"> 5. 20</t>
  </si>
  <si>
    <t xml:space="preserve"> 5. 21</t>
  </si>
  <si>
    <t>Upoštevati, da so vsa zemeljska dela in transport materiala upoštevani v raščenem stanju. Faktor razrahljivosti zemljine je potrebno upoštevati v ceni na enoto.</t>
  </si>
  <si>
    <t>Tamponsko blazino je potrebno utrditi do modula stisljivosti Me &gt; 50 Mpa.</t>
  </si>
  <si>
    <t xml:space="preserve"> 1. 21</t>
  </si>
  <si>
    <t>Izmera, obdelava in priprava podatkov ter oddaja geodetskega elaborata zgrajene infrastrukture z objekti skladno z zahtevami upravljavca JP VOKA SNAGA.</t>
  </si>
  <si>
    <t xml:space="preserve">Konstrukcija iz betona C25/30, XA1, XC2, XF2, PV-II
</t>
  </si>
  <si>
    <t>Kompletna izdelava AB opornega zidu, višine nad terenom 15 - 120cm, v skupni dolžini 28m. Upoštevati izvedbo prepustov iz cevi premera 50mm v zidu.</t>
  </si>
  <si>
    <t>-beton C25/30 - temelj</t>
  </si>
  <si>
    <t xml:space="preserve">-beton C25/30 - zid </t>
  </si>
  <si>
    <t>-beton C30/37, XA1, XC2, XF3, PV-II</t>
  </si>
  <si>
    <t xml:space="preserve">-beton C25/30, XA1,XC2,XF2, PV-II
</t>
  </si>
  <si>
    <t xml:space="preserve">Izkopani material trajno deponirati na deponijo, ki jo določi izvajalec oz. naročnik. V enotni ceni upoštevati vse stroške trajnega odlaganja in ev.plačilo deponijskih taks. Pri izkopavanju gradbene jame je obvezen nadzor geomehanika, ki ugotovi dejansko stanje temeljnih tal, po potrebi pa tudi ustrezno korigira predviden obseg priprave temeljnih tal. Upoštevati strošek opravljanja nadzora geomehanika z vpisovanjem ugotovitev in rešitev v gradbeni dnevnik; </t>
  </si>
  <si>
    <t>Široki strojni izkop v terenu do III. ktg. z nakladanjem in odvozom na stalno  deponijo v oddaljenosti do 10km ter s planiranjem in deponijsko takso. V ceni upoštevati eventuelni manjši del izkopa v terenu IV kategorije (ca 1%).</t>
  </si>
  <si>
    <t xml:space="preserve">Zasipanje za objekti in izdelava nasipa s planiranjem in utrjevanjem v slojih do 20cm, kompletno z nabavo ustreznega materiala in transportom le tega do mesta vgradnje.  </t>
  </si>
  <si>
    <t>Odvoz odvečnega humusa na stalno deponijo oddaljenosti do 10km, s planiranjem in deponijsko takso</t>
  </si>
  <si>
    <t>kom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</si>
</sst>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 &quot;SIT&quot;_-;\-* #,##0\ &quot;SIT&quot;_-;_-* &quot;-&quot;\ &quot;SIT&quot;_-;_-@_-"/>
    <numFmt numFmtId="165" formatCode="_-* #,##0.00\ &quot;SIT&quot;_-;\-* #,##0.00\ &quot;SIT&quot;_-;_-* &quot;-&quot;??\ &quot;SIT&quot;_-;_-@_-"/>
    <numFmt numFmtId="166" formatCode="_(* #,##0.00_);_(* \(#,##0.00\);_(* &quot;-&quot;??_);_(@_)"/>
    <numFmt numFmtId="167" formatCode="#,##0.0"/>
    <numFmt numFmtId="168" formatCode="_-* #,##0\ &quot;SIT&quot;_-;\-* #,##0\ &quot;SIT&quot;_-;_-* &quot;-&quot;??\ &quot;SIT&quot;_-;_-@_-"/>
    <numFmt numFmtId="169" formatCode="#,##0.00\ [$€-1]"/>
  </numFmts>
  <fonts count="18" x14ac:knownFonts="1">
    <font>
      <sz val="10"/>
      <name val="Arial"/>
    </font>
    <font>
      <sz val="10"/>
      <name val="Arial"/>
      <family val="2"/>
      <charset val="238"/>
    </font>
    <font>
      <sz val="11"/>
      <name val="Arial CE"/>
      <family val="2"/>
      <charset val="238"/>
    </font>
    <font>
      <sz val="10"/>
      <name val="Arial CE"/>
      <family val="2"/>
      <charset val="238"/>
    </font>
    <font>
      <b/>
      <sz val="10"/>
      <name val="Arial CE"/>
      <family val="2"/>
      <charset val="238"/>
    </font>
    <font>
      <sz val="10"/>
      <color indexed="9"/>
      <name val="Arial CE"/>
      <family val="2"/>
      <charset val="238"/>
    </font>
    <font>
      <vertAlign val="superscript"/>
      <sz val="10"/>
      <name val="Arial CE"/>
      <family val="2"/>
      <charset val="238"/>
    </font>
    <font>
      <sz val="10"/>
      <color indexed="10"/>
      <name val="Arial CE"/>
      <family val="2"/>
      <charset val="238"/>
    </font>
    <font>
      <sz val="11"/>
      <color indexed="8"/>
      <name val="Arial CE"/>
      <family val="2"/>
      <charset val="238"/>
    </font>
    <font>
      <b/>
      <sz val="14"/>
      <color indexed="8"/>
      <name val="Arial CE"/>
      <family val="2"/>
      <charset val="238"/>
    </font>
    <font>
      <b/>
      <sz val="11"/>
      <color indexed="8"/>
      <name val="Arial CE"/>
      <family val="2"/>
      <charset val="238"/>
    </font>
    <font>
      <sz val="8"/>
      <color indexed="8"/>
      <name val="Arial CE"/>
      <family val="2"/>
      <charset val="238"/>
    </font>
    <font>
      <sz val="8"/>
      <name val="Arial CE"/>
      <family val="2"/>
      <charset val="238"/>
    </font>
    <font>
      <sz val="10"/>
      <name val="Arial CE"/>
      <charset val="238"/>
    </font>
    <font>
      <sz val="10"/>
      <name val="Arial"/>
      <family val="2"/>
      <charset val="238"/>
    </font>
    <font>
      <sz val="10"/>
      <color rgb="FFFF0000"/>
      <name val="Arial CE"/>
      <family val="2"/>
      <charset val="238"/>
    </font>
    <font>
      <sz val="10"/>
      <color rgb="FF00B0F0"/>
      <name val="Arial CE"/>
      <family val="2"/>
      <charset val="238"/>
    </font>
    <font>
      <sz val="11"/>
      <color rgb="FFFF0000"/>
      <name val="Arial CE"/>
      <family val="2"/>
      <charset val="238"/>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7">
    <xf numFmtId="0" fontId="0" fillId="0" borderId="0"/>
    <xf numFmtId="166"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14" fillId="0" borderId="0"/>
    <xf numFmtId="0" fontId="1" fillId="0" borderId="0" applyFill="0" applyBorder="0"/>
    <xf numFmtId="0" fontId="1" fillId="0" borderId="0" applyFill="0" applyBorder="0"/>
  </cellStyleXfs>
  <cellXfs count="104">
    <xf numFmtId="0" fontId="0" fillId="0" borderId="0" xfId="0"/>
    <xf numFmtId="0" fontId="2" fillId="0" borderId="0" xfId="5" applyFont="1"/>
    <xf numFmtId="0" fontId="2" fillId="0" borderId="0" xfId="0" applyFont="1"/>
    <xf numFmtId="0" fontId="3" fillId="0" borderId="0" xfId="0" applyFont="1"/>
    <xf numFmtId="0" fontId="8" fillId="0" borderId="2" xfId="6" applyFont="1" applyFill="1" applyBorder="1" applyAlignment="1" applyProtection="1"/>
    <xf numFmtId="0" fontId="8" fillId="0" borderId="0" xfId="6" applyFont="1" applyFill="1" applyBorder="1"/>
    <xf numFmtId="0" fontId="2" fillId="0" borderId="0" xfId="6" applyFont="1" applyAlignment="1">
      <alignment horizontal="center"/>
    </xf>
    <xf numFmtId="0" fontId="2" fillId="0" borderId="0" xfId="6" applyFont="1"/>
    <xf numFmtId="0" fontId="2" fillId="0" borderId="2" xfId="6" applyFont="1" applyBorder="1"/>
    <xf numFmtId="0" fontId="2" fillId="0" borderId="0" xfId="6" applyFont="1" applyAlignment="1">
      <alignment horizontal="right"/>
    </xf>
    <xf numFmtId="0" fontId="3" fillId="0" borderId="0" xfId="0" applyFont="1" applyAlignment="1">
      <alignment horizontal="right"/>
    </xf>
    <xf numFmtId="0" fontId="8" fillId="0" borderId="0" xfId="6" applyFont="1" applyFill="1" applyAlignment="1" applyProtection="1">
      <alignment horizontal="right"/>
    </xf>
    <xf numFmtId="0" fontId="2" fillId="0" borderId="0" xfId="5" applyFont="1" applyAlignment="1">
      <alignment horizontal="right"/>
    </xf>
    <xf numFmtId="0" fontId="9" fillId="0" borderId="0" xfId="6" applyFont="1" applyFill="1" applyAlignment="1" applyProtection="1"/>
    <xf numFmtId="0" fontId="8" fillId="0" borderId="0" xfId="6" applyFont="1" applyFill="1" applyBorder="1" applyAlignment="1" applyProtection="1"/>
    <xf numFmtId="0" fontId="10" fillId="0" borderId="0" xfId="6" applyFont="1" applyFill="1" applyBorder="1"/>
    <xf numFmtId="0" fontId="11" fillId="0" borderId="0" xfId="6" applyFont="1" applyFill="1" applyBorder="1"/>
    <xf numFmtId="0" fontId="12" fillId="0" borderId="0" xfId="6" applyFont="1"/>
    <xf numFmtId="0" fontId="10" fillId="0" borderId="0" xfId="6" applyFont="1" applyFill="1" applyAlignment="1" applyProtection="1"/>
    <xf numFmtId="169" fontId="2" fillId="0" borderId="0" xfId="3" applyNumberFormat="1" applyFont="1" applyBorder="1"/>
    <xf numFmtId="165" fontId="2" fillId="0" borderId="0" xfId="3" applyNumberFormat="1" applyFont="1" applyFill="1" applyBorder="1" applyProtection="1"/>
    <xf numFmtId="169" fontId="2" fillId="0" borderId="2" xfId="3" applyNumberFormat="1" applyFont="1" applyBorder="1"/>
    <xf numFmtId="168" fontId="2" fillId="0" borderId="0" xfId="6" applyNumberFormat="1" applyFont="1" applyFill="1" applyBorder="1" applyProtection="1"/>
    <xf numFmtId="168" fontId="2" fillId="0" borderId="0" xfId="6" applyNumberFormat="1" applyFont="1"/>
    <xf numFmtId="0" fontId="17" fillId="0" borderId="0" xfId="6" applyFont="1"/>
    <xf numFmtId="0" fontId="3" fillId="0" borderId="1" xfId="5" applyNumberFormat="1" applyFont="1" applyBorder="1" applyAlignment="1" applyProtection="1">
      <alignment horizontal="right" wrapText="1"/>
    </xf>
    <xf numFmtId="0" fontId="3" fillId="0" borderId="1" xfId="5" applyFont="1" applyBorder="1" applyAlignment="1" applyProtection="1">
      <alignment horizontal="justify" vertical="top"/>
    </xf>
    <xf numFmtId="0" fontId="3" fillId="0" borderId="1" xfId="5" applyFont="1" applyBorder="1" applyAlignment="1" applyProtection="1">
      <alignment horizontal="right" wrapText="1"/>
    </xf>
    <xf numFmtId="167" fontId="3" fillId="0" borderId="1" xfId="5" applyNumberFormat="1" applyFont="1" applyBorder="1" applyAlignment="1" applyProtection="1">
      <alignment horizontal="right"/>
    </xf>
    <xf numFmtId="3" fontId="3" fillId="0" borderId="1" xfId="5" applyNumberFormat="1" applyFont="1" applyBorder="1" applyAlignment="1" applyProtection="1">
      <alignment horizontal="right"/>
    </xf>
    <xf numFmtId="0" fontId="3" fillId="0" borderId="0" xfId="5" applyFont="1" applyBorder="1" applyProtection="1"/>
    <xf numFmtId="0" fontId="3" fillId="0" borderId="0" xfId="5" applyNumberFormat="1" applyFont="1" applyBorder="1" applyAlignment="1" applyProtection="1">
      <alignment horizontal="right" vertical="top" wrapText="1"/>
    </xf>
    <xf numFmtId="0" fontId="3" fillId="0" borderId="0" xfId="5" applyFont="1" applyBorder="1" applyAlignment="1" applyProtection="1">
      <alignment horizontal="justify" vertical="top"/>
    </xf>
    <xf numFmtId="0" fontId="3" fillId="0" borderId="0" xfId="5" applyFont="1" applyBorder="1" applyAlignment="1" applyProtection="1">
      <alignment horizontal="right" wrapText="1"/>
    </xf>
    <xf numFmtId="167" fontId="3" fillId="0" borderId="0" xfId="5" applyNumberFormat="1" applyFont="1" applyBorder="1" applyAlignment="1" applyProtection="1">
      <alignment horizontal="right"/>
    </xf>
    <xf numFmtId="3" fontId="3" fillId="0" borderId="0" xfId="5" applyNumberFormat="1" applyFont="1" applyBorder="1" applyAlignment="1" applyProtection="1">
      <alignment horizontal="right"/>
    </xf>
    <xf numFmtId="0" fontId="4" fillId="0" borderId="0" xfId="5" applyFont="1" applyBorder="1" applyProtection="1"/>
    <xf numFmtId="49" fontId="3" fillId="0" borderId="0" xfId="5" applyNumberFormat="1" applyFont="1" applyBorder="1" applyAlignment="1" applyProtection="1">
      <alignment horizontal="justify" vertical="top" wrapText="1"/>
    </xf>
    <xf numFmtId="0" fontId="14" fillId="0" borderId="0" xfId="4" applyFont="1" applyAlignment="1" applyProtection="1">
      <alignment horizontal="left" vertical="top" wrapText="1"/>
    </xf>
    <xf numFmtId="4" fontId="3" fillId="0" borderId="0" xfId="5" applyNumberFormat="1" applyFont="1" applyBorder="1" applyAlignment="1" applyProtection="1">
      <alignment horizontal="right"/>
    </xf>
    <xf numFmtId="0" fontId="5" fillId="0" borderId="1" xfId="5" applyNumberFormat="1" applyFont="1" applyBorder="1" applyAlignment="1" applyProtection="1">
      <alignment horizontal="right" vertical="top" wrapText="1"/>
    </xf>
    <xf numFmtId="49" fontId="4" fillId="0" borderId="1" xfId="5" applyNumberFormat="1" applyFont="1" applyBorder="1" applyAlignment="1" applyProtection="1">
      <alignment horizontal="left"/>
    </xf>
    <xf numFmtId="0" fontId="4" fillId="0" borderId="1" xfId="5" applyFont="1" applyBorder="1" applyAlignment="1" applyProtection="1">
      <alignment horizontal="right" wrapText="1"/>
    </xf>
    <xf numFmtId="4" fontId="3" fillId="0" borderId="1" xfId="5" applyNumberFormat="1" applyFont="1" applyBorder="1" applyAlignment="1" applyProtection="1">
      <alignment horizontal="right"/>
    </xf>
    <xf numFmtId="0" fontId="3" fillId="0" borderId="0" xfId="5" applyFont="1" applyProtection="1"/>
    <xf numFmtId="167" fontId="3" fillId="0" borderId="0" xfId="0" applyNumberFormat="1" applyFont="1" applyAlignment="1" applyProtection="1">
      <alignment horizontal="right"/>
    </xf>
    <xf numFmtId="0" fontId="3" fillId="0" borderId="0" xfId="5" applyFont="1" applyAlignment="1" applyProtection="1">
      <alignment horizontal="justify" vertical="top"/>
    </xf>
    <xf numFmtId="49" fontId="13" fillId="0" borderId="0" xfId="5" applyNumberFormat="1" applyFont="1" applyBorder="1" applyAlignment="1" applyProtection="1">
      <alignment horizontal="justify" vertical="top" wrapText="1"/>
    </xf>
    <xf numFmtId="167" fontId="3" fillId="0" borderId="0" xfId="1" applyNumberFormat="1" applyFont="1" applyBorder="1" applyAlignment="1" applyProtection="1">
      <alignment horizontal="right"/>
    </xf>
    <xf numFmtId="0" fontId="3" fillId="0" borderId="0" xfId="5" applyFont="1" applyFill="1" applyBorder="1" applyAlignment="1" applyProtection="1">
      <alignment horizontal="justify" vertical="top" wrapText="1"/>
    </xf>
    <xf numFmtId="167" fontId="3" fillId="0" borderId="0" xfId="5" applyNumberFormat="1" applyFont="1" applyProtection="1"/>
    <xf numFmtId="0" fontId="3" fillId="0" borderId="0" xfId="5" quotePrefix="1" applyFont="1" applyFill="1" applyBorder="1" applyAlignment="1" applyProtection="1">
      <alignment horizontal="justify" vertical="top" wrapText="1"/>
    </xf>
    <xf numFmtId="167" fontId="3" fillId="0" borderId="0" xfId="0" applyNumberFormat="1" applyFont="1" applyFill="1" applyAlignment="1" applyProtection="1">
      <alignment horizontal="right"/>
    </xf>
    <xf numFmtId="0" fontId="3" fillId="0" borderId="0" xfId="5" quotePrefix="1" applyFont="1" applyAlignment="1" applyProtection="1">
      <alignment horizontal="justify" vertical="top"/>
    </xf>
    <xf numFmtId="167" fontId="3" fillId="0" borderId="0" xfId="5" applyNumberFormat="1" applyFont="1" applyBorder="1" applyAlignment="1" applyProtection="1">
      <alignment horizontal="right" wrapText="1"/>
    </xf>
    <xf numFmtId="4" fontId="3" fillId="0" borderId="0" xfId="5" applyNumberFormat="1" applyFont="1" applyFill="1" applyBorder="1" applyAlignment="1" applyProtection="1">
      <alignment horizontal="right"/>
    </xf>
    <xf numFmtId="167" fontId="15" fillId="0" borderId="0" xfId="5" applyNumberFormat="1" applyFont="1" applyBorder="1" applyAlignment="1" applyProtection="1">
      <alignment horizontal="right"/>
    </xf>
    <xf numFmtId="49" fontId="3" fillId="0" borderId="0" xfId="5" applyNumberFormat="1" applyFont="1" applyAlignment="1" applyProtection="1">
      <alignment horizontal="justify" vertical="top" wrapText="1"/>
    </xf>
    <xf numFmtId="0" fontId="3" fillId="0" borderId="0" xfId="5" applyNumberFormat="1" applyFont="1" applyAlignment="1" applyProtection="1">
      <alignment horizontal="right" vertical="top" wrapText="1"/>
    </xf>
    <xf numFmtId="0" fontId="4" fillId="0" borderId="3" xfId="0" applyNumberFormat="1" applyFont="1" applyBorder="1" applyAlignment="1" applyProtection="1">
      <alignment horizontal="right" vertical="top" wrapText="1"/>
    </xf>
    <xf numFmtId="49" fontId="3" fillId="0" borderId="3" xfId="0" applyNumberFormat="1" applyFont="1" applyBorder="1" applyAlignment="1" applyProtection="1">
      <alignment horizontal="left"/>
    </xf>
    <xf numFmtId="0" fontId="3" fillId="0" borderId="3" xfId="0" applyFont="1" applyBorder="1" applyAlignment="1" applyProtection="1">
      <alignment horizontal="right" wrapText="1"/>
    </xf>
    <xf numFmtId="167" fontId="4" fillId="0" borderId="3" xfId="0" applyNumberFormat="1" applyFont="1" applyBorder="1" applyAlignment="1" applyProtection="1">
      <alignment horizontal="right"/>
    </xf>
    <xf numFmtId="4" fontId="4" fillId="0" borderId="3" xfId="0" applyNumberFormat="1" applyFont="1" applyBorder="1" applyAlignment="1" applyProtection="1">
      <alignment horizontal="right"/>
    </xf>
    <xf numFmtId="0" fontId="4" fillId="0" borderId="0" xfId="0" applyFont="1" applyBorder="1" applyProtection="1"/>
    <xf numFmtId="0" fontId="4" fillId="0" borderId="0" xfId="0" applyFont="1" applyProtection="1"/>
    <xf numFmtId="0" fontId="3" fillId="0" borderId="0" xfId="5" applyFont="1" applyAlignment="1" applyProtection="1">
      <alignment horizontal="right" wrapText="1"/>
    </xf>
    <xf numFmtId="167" fontId="3" fillId="0" borderId="0" xfId="5" applyNumberFormat="1" applyFont="1" applyAlignment="1" applyProtection="1">
      <alignment horizontal="right"/>
    </xf>
    <xf numFmtId="4" fontId="3" fillId="0" borderId="0" xfId="5" applyNumberFormat="1" applyFont="1" applyAlignment="1" applyProtection="1">
      <alignment horizontal="right"/>
    </xf>
    <xf numFmtId="49" fontId="4" fillId="0" borderId="1" xfId="5" applyNumberFormat="1" applyFont="1" applyBorder="1" applyAlignment="1" applyProtection="1">
      <alignment horizontal="justify"/>
    </xf>
    <xf numFmtId="0" fontId="4" fillId="0" borderId="0" xfId="5" applyFont="1" applyProtection="1"/>
    <xf numFmtId="0" fontId="3" fillId="0" borderId="0" xfId="5" applyFont="1" applyFill="1" applyBorder="1" applyAlignment="1" applyProtection="1">
      <alignment horizontal="right" wrapText="1"/>
    </xf>
    <xf numFmtId="167" fontId="3" fillId="0" borderId="0" xfId="5" applyNumberFormat="1" applyFont="1" applyFill="1" applyBorder="1" applyAlignment="1" applyProtection="1">
      <alignment horizontal="right"/>
    </xf>
    <xf numFmtId="0" fontId="3" fillId="0" borderId="0" xfId="5" applyNumberFormat="1" applyFont="1" applyFill="1" applyBorder="1" applyAlignment="1" applyProtection="1">
      <alignment horizontal="right" vertical="top" wrapText="1"/>
    </xf>
    <xf numFmtId="0" fontId="4" fillId="0" borderId="0" xfId="5" applyFont="1" applyFill="1" applyAlignment="1" applyProtection="1">
      <alignment horizontal="justify" vertical="top"/>
    </xf>
    <xf numFmtId="0" fontId="3" fillId="0" borderId="0" xfId="5" quotePrefix="1" applyFont="1" applyBorder="1" applyAlignment="1" applyProtection="1">
      <alignment horizontal="right" wrapText="1"/>
    </xf>
    <xf numFmtId="0" fontId="3" fillId="0" borderId="0" xfId="5" applyFont="1" applyBorder="1" applyAlignment="1" applyProtection="1">
      <alignment horizontal="left" vertical="top" wrapText="1"/>
    </xf>
    <xf numFmtId="49" fontId="3" fillId="0" borderId="3" xfId="0" applyNumberFormat="1" applyFont="1" applyBorder="1" applyAlignment="1" applyProtection="1">
      <alignment horizontal="justify"/>
    </xf>
    <xf numFmtId="0" fontId="13" fillId="0" borderId="0" xfId="5" quotePrefix="1" applyFont="1" applyBorder="1" applyAlignment="1" applyProtection="1">
      <alignment vertical="top"/>
    </xf>
    <xf numFmtId="167" fontId="16" fillId="0" borderId="0" xfId="5" applyNumberFormat="1" applyFont="1" applyBorder="1" applyAlignment="1" applyProtection="1">
      <alignment horizontal="right" wrapText="1"/>
    </xf>
    <xf numFmtId="167" fontId="15" fillId="0" borderId="0" xfId="5" applyNumberFormat="1" applyFont="1" applyFill="1" applyBorder="1" applyAlignment="1" applyProtection="1">
      <alignment horizontal="right"/>
    </xf>
    <xf numFmtId="49" fontId="3" fillId="0" borderId="3" xfId="0" applyNumberFormat="1" applyFont="1" applyBorder="1" applyAlignment="1" applyProtection="1">
      <alignment horizontal="left"/>
    </xf>
    <xf numFmtId="0" fontId="3" fillId="0" borderId="0" xfId="5" quotePrefix="1" applyFont="1" applyBorder="1" applyAlignment="1" applyProtection="1">
      <alignment vertical="top"/>
    </xf>
    <xf numFmtId="167" fontId="15" fillId="0" borderId="0" xfId="0" applyNumberFormat="1" applyFont="1" applyAlignment="1" applyProtection="1">
      <alignment horizontal="right"/>
    </xf>
    <xf numFmtId="167" fontId="15" fillId="0" borderId="0" xfId="1" applyNumberFormat="1" applyFont="1" applyBorder="1" applyAlignment="1" applyProtection="1">
      <alignment horizontal="right"/>
    </xf>
    <xf numFmtId="167" fontId="15" fillId="0" borderId="0" xfId="5" applyNumberFormat="1" applyFont="1" applyBorder="1" applyAlignment="1" applyProtection="1">
      <alignment horizontal="right" wrapText="1"/>
    </xf>
    <xf numFmtId="2" fontId="3" fillId="0" borderId="0" xfId="0" applyNumberFormat="1" applyFont="1" applyAlignment="1" applyProtection="1">
      <alignment horizontal="right"/>
    </xf>
    <xf numFmtId="0" fontId="3" fillId="0" borderId="0" xfId="5" applyFont="1" applyFill="1" applyBorder="1" applyAlignment="1" applyProtection="1">
      <alignment horizontal="justify" vertical="top"/>
    </xf>
    <xf numFmtId="0" fontId="3" fillId="0" borderId="0" xfId="5" applyFont="1" applyFill="1" applyAlignment="1" applyProtection="1">
      <alignment horizontal="justify" vertical="top"/>
    </xf>
    <xf numFmtId="0" fontId="3" fillId="0" borderId="0" xfId="5" applyFont="1" applyBorder="1" applyAlignment="1" applyProtection="1">
      <alignment vertical="top"/>
    </xf>
    <xf numFmtId="2" fontId="3" fillId="0" borderId="0" xfId="5" applyNumberFormat="1" applyFont="1" applyBorder="1" applyAlignment="1" applyProtection="1">
      <alignment horizontal="right"/>
    </xf>
    <xf numFmtId="2" fontId="3" fillId="0" borderId="0" xfId="1" applyNumberFormat="1" applyFont="1" applyBorder="1" applyAlignment="1" applyProtection="1">
      <alignment horizontal="right"/>
    </xf>
    <xf numFmtId="3" fontId="3" fillId="0" borderId="0" xfId="5" applyNumberFormat="1" applyFont="1" applyAlignment="1" applyProtection="1">
      <alignment horizontal="right"/>
    </xf>
    <xf numFmtId="167" fontId="3" fillId="0" borderId="1" xfId="5" applyNumberFormat="1" applyFont="1" applyBorder="1" applyAlignment="1" applyProtection="1">
      <alignment horizontal="right"/>
      <protection locked="0"/>
    </xf>
    <xf numFmtId="167" fontId="3" fillId="0" borderId="0" xfId="5" applyNumberFormat="1" applyFont="1" applyBorder="1" applyAlignment="1" applyProtection="1">
      <alignment horizontal="right"/>
      <protection locked="0"/>
    </xf>
    <xf numFmtId="4" fontId="3" fillId="0" borderId="0" xfId="5" applyNumberFormat="1" applyFont="1" applyBorder="1" applyAlignment="1" applyProtection="1">
      <alignment horizontal="right"/>
      <protection locked="0"/>
    </xf>
    <xf numFmtId="4" fontId="3" fillId="0" borderId="1" xfId="5" applyNumberFormat="1" applyFont="1" applyBorder="1" applyAlignment="1" applyProtection="1">
      <alignment horizontal="right"/>
      <protection locked="0"/>
    </xf>
    <xf numFmtId="4" fontId="7" fillId="0" borderId="0" xfId="5" applyNumberFormat="1" applyFont="1" applyBorder="1" applyAlignment="1" applyProtection="1">
      <alignment horizontal="right"/>
      <protection locked="0"/>
    </xf>
    <xf numFmtId="4" fontId="3" fillId="0" borderId="0" xfId="5" applyNumberFormat="1" applyFont="1" applyFill="1" applyBorder="1" applyAlignment="1" applyProtection="1">
      <alignment horizontal="right"/>
      <protection locked="0"/>
    </xf>
    <xf numFmtId="4" fontId="4" fillId="0" borderId="3" xfId="0" applyNumberFormat="1" applyFont="1" applyBorder="1" applyAlignment="1" applyProtection="1">
      <alignment horizontal="right"/>
      <protection locked="0"/>
    </xf>
    <xf numFmtId="4" fontId="3" fillId="0" borderId="0" xfId="5" applyNumberFormat="1" applyFont="1" applyAlignment="1" applyProtection="1">
      <alignment horizontal="right"/>
      <protection locked="0"/>
    </xf>
    <xf numFmtId="4" fontId="5" fillId="0" borderId="0" xfId="5" applyNumberFormat="1" applyFont="1" applyBorder="1" applyAlignment="1" applyProtection="1">
      <alignment horizontal="right"/>
      <protection locked="0"/>
    </xf>
    <xf numFmtId="4" fontId="15" fillId="0" borderId="0" xfId="5" applyNumberFormat="1" applyFont="1" applyFill="1" applyBorder="1" applyAlignment="1" applyProtection="1">
      <alignment horizontal="right"/>
      <protection locked="0"/>
    </xf>
    <xf numFmtId="167" fontId="3" fillId="0" borderId="0" xfId="5" applyNumberFormat="1" applyFont="1" applyAlignment="1" applyProtection="1">
      <alignment horizontal="right"/>
      <protection locked="0"/>
    </xf>
  </cellXfs>
  <cellStyles count="7">
    <cellStyle name="Comma_OSN" xfId="1"/>
    <cellStyle name="Currency [0]_1.3.2" xfId="2"/>
    <cellStyle name="Currency_1.3.2" xfId="3"/>
    <cellStyle name="Navadno" xfId="0" builtinId="0"/>
    <cellStyle name="Navadno 3" xfId="4"/>
    <cellStyle name="Normal_1.3.2" xfId="5"/>
    <cellStyle name="Normal_R 1,1"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7:E32"/>
  <sheetViews>
    <sheetView view="pageBreakPreview" zoomScaleNormal="75" zoomScaleSheetLayoutView="100" workbookViewId="0">
      <selection activeCell="B11" sqref="B11"/>
    </sheetView>
  </sheetViews>
  <sheetFormatPr defaultRowHeight="14.25" x14ac:dyDescent="0.2"/>
  <cols>
    <col min="1" max="1" width="5.7109375" style="9" customWidth="1"/>
    <col min="2" max="2" width="54.7109375" style="7" customWidth="1"/>
    <col min="3" max="3" width="41.7109375" style="7" customWidth="1"/>
    <col min="4" max="4" width="6" style="7" customWidth="1"/>
    <col min="5" max="16384" width="9.140625" style="7"/>
  </cols>
  <sheetData>
    <row r="7" spans="1:4" x14ac:dyDescent="0.2">
      <c r="B7" s="2"/>
    </row>
    <row r="8" spans="1:4" x14ac:dyDescent="0.2">
      <c r="A8" s="10"/>
      <c r="B8" s="3"/>
    </row>
    <row r="9" spans="1:4" x14ac:dyDescent="0.2">
      <c r="A9" s="11"/>
      <c r="B9" s="3"/>
    </row>
    <row r="10" spans="1:4" x14ac:dyDescent="0.2">
      <c r="A10" s="11"/>
      <c r="B10" s="3"/>
    </row>
    <row r="11" spans="1:4" ht="18" x14ac:dyDescent="0.25">
      <c r="A11" s="12"/>
      <c r="B11" s="13" t="s">
        <v>6</v>
      </c>
      <c r="C11" s="19"/>
    </row>
    <row r="12" spans="1:4" x14ac:dyDescent="0.2">
      <c r="B12" s="1"/>
      <c r="C12" s="19"/>
    </row>
    <row r="13" spans="1:4" x14ac:dyDescent="0.2">
      <c r="B13" s="1"/>
      <c r="C13" s="19"/>
    </row>
    <row r="14" spans="1:4" ht="15" x14ac:dyDescent="0.25">
      <c r="B14" s="14" t="s">
        <v>7</v>
      </c>
      <c r="C14" s="19">
        <f>popis!F125</f>
        <v>0</v>
      </c>
      <c r="D14" s="15"/>
    </row>
    <row r="15" spans="1:4" ht="15" x14ac:dyDescent="0.25">
      <c r="B15" s="5"/>
      <c r="C15" s="19"/>
      <c r="D15" s="15"/>
    </row>
    <row r="16" spans="1:4" ht="15" x14ac:dyDescent="0.25">
      <c r="B16" s="14" t="s">
        <v>90</v>
      </c>
      <c r="C16" s="19">
        <f>popis!F163</f>
        <v>0</v>
      </c>
      <c r="D16" s="15"/>
    </row>
    <row r="17" spans="2:5" ht="15" x14ac:dyDescent="0.25">
      <c r="B17" s="14"/>
      <c r="C17" s="19"/>
      <c r="D17" s="15"/>
    </row>
    <row r="18" spans="2:5" ht="15" x14ac:dyDescent="0.25">
      <c r="B18" s="14" t="s">
        <v>94</v>
      </c>
      <c r="C18" s="19">
        <f>popis!F192</f>
        <v>0</v>
      </c>
      <c r="D18" s="15"/>
    </row>
    <row r="19" spans="2:5" ht="15" x14ac:dyDescent="0.25">
      <c r="B19" s="5"/>
      <c r="C19" s="19"/>
      <c r="D19" s="15"/>
    </row>
    <row r="20" spans="2:5" ht="15" x14ac:dyDescent="0.25">
      <c r="B20" s="5" t="s">
        <v>72</v>
      </c>
      <c r="C20" s="19">
        <f>popis!F241</f>
        <v>0</v>
      </c>
      <c r="D20" s="15"/>
    </row>
    <row r="21" spans="2:5" ht="15" x14ac:dyDescent="0.25">
      <c r="B21" s="5"/>
      <c r="C21" s="19"/>
      <c r="D21" s="15"/>
    </row>
    <row r="22" spans="2:5" ht="15" x14ac:dyDescent="0.25">
      <c r="B22" s="5" t="s">
        <v>61</v>
      </c>
      <c r="C22" s="19">
        <f>popis!F330</f>
        <v>0</v>
      </c>
      <c r="D22" s="15"/>
    </row>
    <row r="23" spans="2:5" ht="15" x14ac:dyDescent="0.25">
      <c r="B23" s="5"/>
      <c r="C23" s="19"/>
      <c r="D23" s="15"/>
    </row>
    <row r="24" spans="2:5" ht="15" x14ac:dyDescent="0.25">
      <c r="B24" s="5" t="s">
        <v>4</v>
      </c>
      <c r="C24" s="19">
        <f>popis!F416</f>
        <v>0</v>
      </c>
      <c r="D24" s="15"/>
    </row>
    <row r="25" spans="2:5" ht="15" x14ac:dyDescent="0.25">
      <c r="B25" s="5"/>
      <c r="C25" s="19"/>
      <c r="D25" s="15"/>
    </row>
    <row r="26" spans="2:5" ht="15" x14ac:dyDescent="0.25">
      <c r="B26" s="5"/>
      <c r="C26" s="20"/>
      <c r="D26" s="15"/>
    </row>
    <row r="27" spans="2:5" x14ac:dyDescent="0.2">
      <c r="B27" s="4" t="s">
        <v>55</v>
      </c>
      <c r="C27" s="21">
        <f>SUM(C14:C25)</f>
        <v>0</v>
      </c>
      <c r="D27" s="16"/>
      <c r="E27" s="24"/>
    </row>
    <row r="28" spans="2:5" x14ac:dyDescent="0.2">
      <c r="B28" s="5"/>
      <c r="C28" s="22"/>
    </row>
    <row r="29" spans="2:5" x14ac:dyDescent="0.2">
      <c r="B29" s="6" t="s">
        <v>53</v>
      </c>
      <c r="C29" s="19">
        <f>+C27*0.22</f>
        <v>0</v>
      </c>
      <c r="D29" s="17"/>
    </row>
    <row r="30" spans="2:5" x14ac:dyDescent="0.2">
      <c r="C30" s="23"/>
      <c r="D30" s="17"/>
    </row>
    <row r="31" spans="2:5" x14ac:dyDescent="0.2">
      <c r="B31" s="8" t="s">
        <v>54</v>
      </c>
      <c r="C31" s="21">
        <f>+C29+C27</f>
        <v>0</v>
      </c>
      <c r="D31" s="17"/>
    </row>
    <row r="32" spans="2:5" ht="15" x14ac:dyDescent="0.25">
      <c r="B32" s="18"/>
    </row>
  </sheetData>
  <phoneticPr fontId="0" type="noConversion"/>
  <pageMargins left="1.3385826771653544" right="0.59055118110236227" top="0.98425196850393704" bottom="0.98425196850393704" header="0.51181102362204722" footer="0.70866141732283472"/>
  <pageSetup paperSize="9" scale="79" orientation="portrait" useFirstPageNumber="1" horizontalDpi="360" verticalDpi="36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outlinePr applyStyles="1"/>
  </sheetPr>
  <dimension ref="A1:L416"/>
  <sheetViews>
    <sheetView tabSelected="1" view="pageBreakPreview" zoomScaleNormal="100" zoomScaleSheetLayoutView="100" workbookViewId="0">
      <pane ySplit="1" topLeftCell="A2" activePane="bottomLeft" state="frozen"/>
      <selection activeCell="E41" sqref="E41"/>
      <selection pane="bottomLeft" activeCell="E414" sqref="E414"/>
    </sheetView>
  </sheetViews>
  <sheetFormatPr defaultRowHeight="12.75" x14ac:dyDescent="0.2"/>
  <cols>
    <col min="1" max="1" width="5.7109375" style="58" customWidth="1"/>
    <col min="2" max="2" width="30.7109375" style="46" customWidth="1"/>
    <col min="3" max="3" width="10.7109375" style="66" customWidth="1"/>
    <col min="4" max="4" width="10.7109375" style="67" customWidth="1"/>
    <col min="5" max="5" width="12.7109375" style="103" customWidth="1"/>
    <col min="6" max="6" width="15.7109375" style="92" customWidth="1"/>
    <col min="7" max="16384" width="9.140625" style="44"/>
  </cols>
  <sheetData>
    <row r="1" spans="1:7" s="30" customFormat="1" x14ac:dyDescent="0.2">
      <c r="A1" s="25" t="s">
        <v>0</v>
      </c>
      <c r="B1" s="26" t="s">
        <v>1</v>
      </c>
      <c r="C1" s="27" t="s">
        <v>16</v>
      </c>
      <c r="D1" s="28" t="s">
        <v>2</v>
      </c>
      <c r="E1" s="93" t="s">
        <v>21</v>
      </c>
      <c r="F1" s="29" t="s">
        <v>20</v>
      </c>
    </row>
    <row r="2" spans="1:7" s="36" customFormat="1" x14ac:dyDescent="0.2">
      <c r="A2" s="31"/>
      <c r="B2" s="32"/>
      <c r="C2" s="33"/>
      <c r="D2" s="34"/>
      <c r="E2" s="94"/>
      <c r="F2" s="35"/>
      <c r="G2" s="30"/>
    </row>
    <row r="3" spans="1:7" s="36" customFormat="1" x14ac:dyDescent="0.2">
      <c r="A3" s="31"/>
      <c r="B3" s="32"/>
      <c r="C3" s="33"/>
      <c r="D3" s="34"/>
      <c r="E3" s="94"/>
      <c r="F3" s="35"/>
      <c r="G3" s="30"/>
    </row>
    <row r="4" spans="1:7" s="36" customFormat="1" x14ac:dyDescent="0.2">
      <c r="A4" s="31"/>
      <c r="B4" s="37" t="s">
        <v>181</v>
      </c>
      <c r="C4" s="33"/>
      <c r="D4" s="34"/>
      <c r="E4" s="94"/>
      <c r="F4" s="35"/>
      <c r="G4" s="30"/>
    </row>
    <row r="5" spans="1:7" s="36" customFormat="1" ht="40.5" customHeight="1" x14ac:dyDescent="0.2">
      <c r="A5" s="31"/>
      <c r="B5" s="38" t="s">
        <v>182</v>
      </c>
      <c r="C5" s="38"/>
      <c r="D5" s="38"/>
      <c r="E5" s="95"/>
      <c r="F5" s="39"/>
      <c r="G5" s="30"/>
    </row>
    <row r="6" spans="1:7" s="36" customFormat="1" x14ac:dyDescent="0.2">
      <c r="A6" s="31"/>
      <c r="B6" s="37"/>
      <c r="C6" s="33"/>
      <c r="D6" s="34"/>
      <c r="E6" s="95"/>
      <c r="F6" s="39"/>
      <c r="G6" s="30"/>
    </row>
    <row r="7" spans="1:7" s="36" customFormat="1" ht="39" customHeight="1" x14ac:dyDescent="0.2">
      <c r="A7" s="31" t="s">
        <v>205</v>
      </c>
      <c r="B7" s="38" t="s">
        <v>203</v>
      </c>
      <c r="C7" s="38"/>
      <c r="D7" s="38"/>
      <c r="E7" s="95"/>
      <c r="F7" s="39"/>
      <c r="G7" s="30"/>
    </row>
    <row r="8" spans="1:7" s="36" customFormat="1" ht="101.25" customHeight="1" x14ac:dyDescent="0.2">
      <c r="A8" s="31" t="s">
        <v>205</v>
      </c>
      <c r="B8" s="38" t="s">
        <v>276</v>
      </c>
      <c r="C8" s="38"/>
      <c r="D8" s="38"/>
      <c r="E8" s="95"/>
      <c r="F8" s="39"/>
      <c r="G8" s="30"/>
    </row>
    <row r="9" spans="1:7" s="36" customFormat="1" ht="39.75" customHeight="1" x14ac:dyDescent="0.2">
      <c r="A9" s="31"/>
      <c r="B9" s="38" t="s">
        <v>266</v>
      </c>
      <c r="C9" s="38"/>
      <c r="D9" s="38"/>
      <c r="E9" s="95"/>
      <c r="F9" s="39"/>
      <c r="G9" s="30"/>
    </row>
    <row r="10" spans="1:7" s="36" customFormat="1" ht="51" customHeight="1" x14ac:dyDescent="0.2">
      <c r="A10" s="31"/>
      <c r="B10" s="38" t="s">
        <v>220</v>
      </c>
      <c r="C10" s="38"/>
      <c r="D10" s="38"/>
      <c r="E10" s="95"/>
      <c r="F10" s="39"/>
      <c r="G10" s="30"/>
    </row>
    <row r="11" spans="1:7" s="36" customFormat="1" ht="41.25" customHeight="1" x14ac:dyDescent="0.2">
      <c r="A11" s="31" t="s">
        <v>205</v>
      </c>
      <c r="B11" s="38" t="s">
        <v>219</v>
      </c>
      <c r="C11" s="38"/>
      <c r="D11" s="38"/>
      <c r="E11" s="95"/>
      <c r="F11" s="39"/>
      <c r="G11" s="30"/>
    </row>
    <row r="12" spans="1:7" s="36" customFormat="1" ht="53.25" customHeight="1" x14ac:dyDescent="0.2">
      <c r="A12" s="31" t="s">
        <v>205</v>
      </c>
      <c r="B12" s="38" t="s">
        <v>183</v>
      </c>
      <c r="C12" s="38"/>
      <c r="D12" s="38"/>
      <c r="E12" s="95"/>
      <c r="F12" s="39"/>
      <c r="G12" s="30"/>
    </row>
    <row r="13" spans="1:7" s="36" customFormat="1" ht="51.75" customHeight="1" x14ac:dyDescent="0.2">
      <c r="A13" s="31" t="s">
        <v>205</v>
      </c>
      <c r="B13" s="38" t="s">
        <v>184</v>
      </c>
      <c r="C13" s="38"/>
      <c r="D13" s="38"/>
      <c r="E13" s="95"/>
      <c r="F13" s="39"/>
      <c r="G13" s="30"/>
    </row>
    <row r="14" spans="1:7" s="36" customFormat="1" ht="52.5" customHeight="1" x14ac:dyDescent="0.2">
      <c r="A14" s="31" t="s">
        <v>205</v>
      </c>
      <c r="B14" s="38" t="s">
        <v>185</v>
      </c>
      <c r="C14" s="38"/>
      <c r="D14" s="38"/>
      <c r="E14" s="95"/>
      <c r="F14" s="39"/>
      <c r="G14" s="30"/>
    </row>
    <row r="15" spans="1:7" s="36" customFormat="1" ht="52.5" customHeight="1" x14ac:dyDescent="0.2">
      <c r="A15" s="31" t="s">
        <v>205</v>
      </c>
      <c r="B15" s="38" t="s">
        <v>186</v>
      </c>
      <c r="C15" s="38"/>
      <c r="D15" s="38"/>
      <c r="E15" s="95"/>
      <c r="F15" s="39"/>
      <c r="G15" s="30"/>
    </row>
    <row r="16" spans="1:7" s="36" customFormat="1" ht="53.25" customHeight="1" x14ac:dyDescent="0.2">
      <c r="A16" s="31" t="s">
        <v>205</v>
      </c>
      <c r="B16" s="38" t="s">
        <v>187</v>
      </c>
      <c r="C16" s="38"/>
      <c r="D16" s="38"/>
      <c r="E16" s="95"/>
      <c r="F16" s="39"/>
      <c r="G16" s="30"/>
    </row>
    <row r="17" spans="1:7" s="36" customFormat="1" ht="29.25" customHeight="1" x14ac:dyDescent="0.2">
      <c r="A17" s="31" t="s">
        <v>205</v>
      </c>
      <c r="B17" s="38" t="s">
        <v>188</v>
      </c>
      <c r="C17" s="38"/>
      <c r="D17" s="38"/>
      <c r="E17" s="95"/>
      <c r="F17" s="39"/>
      <c r="G17" s="30"/>
    </row>
    <row r="18" spans="1:7" s="36" customFormat="1" ht="54" customHeight="1" x14ac:dyDescent="0.2">
      <c r="A18" s="31" t="s">
        <v>205</v>
      </c>
      <c r="B18" s="38" t="s">
        <v>189</v>
      </c>
      <c r="C18" s="38"/>
      <c r="D18" s="38"/>
      <c r="E18" s="95"/>
      <c r="F18" s="39"/>
      <c r="G18" s="30"/>
    </row>
    <row r="19" spans="1:7" s="36" customFormat="1" ht="39" customHeight="1" x14ac:dyDescent="0.2">
      <c r="A19" s="31" t="s">
        <v>205</v>
      </c>
      <c r="B19" s="38" t="s">
        <v>190</v>
      </c>
      <c r="C19" s="38"/>
      <c r="D19" s="38"/>
      <c r="E19" s="95"/>
      <c r="F19" s="39"/>
      <c r="G19" s="30"/>
    </row>
    <row r="20" spans="1:7" s="36" customFormat="1" ht="89.25" customHeight="1" x14ac:dyDescent="0.2">
      <c r="A20" s="31" t="s">
        <v>205</v>
      </c>
      <c r="B20" s="38" t="s">
        <v>191</v>
      </c>
      <c r="C20" s="38"/>
      <c r="D20" s="38"/>
      <c r="E20" s="95"/>
      <c r="F20" s="39"/>
      <c r="G20" s="30"/>
    </row>
    <row r="21" spans="1:7" s="36" customFormat="1" ht="42.75" customHeight="1" x14ac:dyDescent="0.2">
      <c r="A21" s="31" t="s">
        <v>205</v>
      </c>
      <c r="B21" s="38" t="s">
        <v>192</v>
      </c>
      <c r="C21" s="38"/>
      <c r="D21" s="38"/>
      <c r="E21" s="95"/>
      <c r="F21" s="39"/>
      <c r="G21" s="30"/>
    </row>
    <row r="22" spans="1:7" s="36" customFormat="1" ht="225.75" customHeight="1" x14ac:dyDescent="0.2">
      <c r="A22" s="31" t="s">
        <v>205</v>
      </c>
      <c r="B22" s="38" t="s">
        <v>193</v>
      </c>
      <c r="C22" s="38"/>
      <c r="D22" s="38"/>
      <c r="E22" s="95"/>
      <c r="F22" s="39"/>
      <c r="G22" s="30"/>
    </row>
    <row r="23" spans="1:7" s="36" customFormat="1" ht="138" customHeight="1" x14ac:dyDescent="0.2">
      <c r="A23" s="31" t="s">
        <v>205</v>
      </c>
      <c r="B23" s="38" t="s">
        <v>204</v>
      </c>
      <c r="C23" s="38"/>
      <c r="D23" s="38"/>
      <c r="E23" s="95"/>
      <c r="F23" s="39"/>
      <c r="G23" s="30"/>
    </row>
    <row r="24" spans="1:7" s="36" customFormat="1" ht="76.5" customHeight="1" x14ac:dyDescent="0.2">
      <c r="A24" s="31" t="s">
        <v>205</v>
      </c>
      <c r="B24" s="38" t="s">
        <v>194</v>
      </c>
      <c r="C24" s="38"/>
      <c r="D24" s="38"/>
      <c r="E24" s="95"/>
      <c r="F24" s="39"/>
      <c r="G24" s="30"/>
    </row>
    <row r="25" spans="1:7" s="36" customFormat="1" ht="64.5" customHeight="1" x14ac:dyDescent="0.2">
      <c r="A25" s="31" t="s">
        <v>205</v>
      </c>
      <c r="B25" s="38" t="s">
        <v>195</v>
      </c>
      <c r="C25" s="38"/>
      <c r="D25" s="38"/>
      <c r="E25" s="95"/>
      <c r="F25" s="39"/>
      <c r="G25" s="30"/>
    </row>
    <row r="26" spans="1:7" s="36" customFormat="1" ht="27" customHeight="1" x14ac:dyDescent="0.2">
      <c r="A26" s="31" t="s">
        <v>205</v>
      </c>
      <c r="B26" s="38" t="s">
        <v>196</v>
      </c>
      <c r="C26" s="38"/>
      <c r="D26" s="38"/>
      <c r="E26" s="95"/>
      <c r="F26" s="39"/>
      <c r="G26" s="30"/>
    </row>
    <row r="27" spans="1:7" s="36" customFormat="1" ht="75" customHeight="1" x14ac:dyDescent="0.2">
      <c r="A27" s="31" t="s">
        <v>205</v>
      </c>
      <c r="B27" s="38" t="s">
        <v>197</v>
      </c>
      <c r="C27" s="38"/>
      <c r="D27" s="38"/>
      <c r="E27" s="95"/>
      <c r="F27" s="39"/>
      <c r="G27" s="30"/>
    </row>
    <row r="28" spans="1:7" s="36" customFormat="1" ht="52.5" customHeight="1" x14ac:dyDescent="0.2">
      <c r="A28" s="31" t="s">
        <v>205</v>
      </c>
      <c r="B28" s="38" t="s">
        <v>198</v>
      </c>
      <c r="C28" s="38"/>
      <c r="D28" s="38"/>
      <c r="E28" s="95"/>
      <c r="F28" s="39"/>
      <c r="G28" s="30"/>
    </row>
    <row r="29" spans="1:7" s="36" customFormat="1" ht="61.5" customHeight="1" x14ac:dyDescent="0.2">
      <c r="A29" s="31" t="s">
        <v>205</v>
      </c>
      <c r="B29" s="38" t="s">
        <v>199</v>
      </c>
      <c r="C29" s="38"/>
      <c r="D29" s="38"/>
      <c r="E29" s="95"/>
      <c r="F29" s="39"/>
      <c r="G29" s="30"/>
    </row>
    <row r="30" spans="1:7" s="36" customFormat="1" ht="201" customHeight="1" x14ac:dyDescent="0.2">
      <c r="A30" s="31" t="s">
        <v>205</v>
      </c>
      <c r="B30" s="38" t="s">
        <v>200</v>
      </c>
      <c r="C30" s="38"/>
      <c r="D30" s="38"/>
      <c r="E30" s="95"/>
      <c r="F30" s="39"/>
      <c r="G30" s="30"/>
    </row>
    <row r="31" spans="1:7" s="36" customFormat="1" ht="51.75" customHeight="1" x14ac:dyDescent="0.2">
      <c r="A31" s="31" t="s">
        <v>205</v>
      </c>
      <c r="B31" s="38" t="s">
        <v>201</v>
      </c>
      <c r="C31" s="38"/>
      <c r="D31" s="38"/>
      <c r="E31" s="95"/>
      <c r="F31" s="39"/>
      <c r="G31" s="30"/>
    </row>
    <row r="32" spans="1:7" s="36" customFormat="1" ht="113.25" customHeight="1" x14ac:dyDescent="0.2">
      <c r="A32" s="31" t="s">
        <v>205</v>
      </c>
      <c r="B32" s="38" t="s">
        <v>202</v>
      </c>
      <c r="C32" s="38"/>
      <c r="D32" s="38"/>
      <c r="E32" s="95"/>
      <c r="F32" s="39"/>
      <c r="G32" s="30"/>
    </row>
    <row r="33" spans="1:7" s="36" customFormat="1" x14ac:dyDescent="0.2">
      <c r="A33" s="31"/>
      <c r="B33" s="37"/>
      <c r="C33" s="33"/>
      <c r="D33" s="34"/>
      <c r="E33" s="95"/>
      <c r="F33" s="39"/>
      <c r="G33" s="30"/>
    </row>
    <row r="34" spans="1:7" s="36" customFormat="1" x14ac:dyDescent="0.2">
      <c r="A34" s="31"/>
      <c r="B34" s="32"/>
      <c r="C34" s="33"/>
      <c r="D34" s="34"/>
      <c r="E34" s="95"/>
      <c r="F34" s="39"/>
      <c r="G34" s="30"/>
    </row>
    <row r="35" spans="1:7" s="36" customFormat="1" x14ac:dyDescent="0.2">
      <c r="A35" s="31"/>
      <c r="B35" s="32"/>
      <c r="C35" s="33"/>
      <c r="D35" s="34"/>
      <c r="E35" s="95"/>
      <c r="F35" s="39"/>
      <c r="G35" s="30"/>
    </row>
    <row r="36" spans="1:7" s="36" customFormat="1" x14ac:dyDescent="0.2">
      <c r="A36" s="40" t="s">
        <v>14</v>
      </c>
      <c r="B36" s="41" t="s">
        <v>7</v>
      </c>
      <c r="C36" s="42"/>
      <c r="D36" s="28"/>
      <c r="E36" s="96"/>
      <c r="F36" s="43"/>
      <c r="G36" s="30"/>
    </row>
    <row r="37" spans="1:7" x14ac:dyDescent="0.2">
      <c r="A37" s="31"/>
      <c r="B37" s="32"/>
      <c r="C37" s="33"/>
      <c r="D37" s="34"/>
      <c r="E37" s="95"/>
      <c r="F37" s="39"/>
    </row>
    <row r="38" spans="1:7" ht="128.25" customHeight="1" x14ac:dyDescent="0.2">
      <c r="A38" s="31" t="s">
        <v>29</v>
      </c>
      <c r="B38" s="32" t="s">
        <v>24</v>
      </c>
      <c r="C38" s="33"/>
      <c r="D38" s="45"/>
      <c r="E38" s="95"/>
      <c r="F38" s="39"/>
    </row>
    <row r="39" spans="1:7" x14ac:dyDescent="0.2">
      <c r="A39" s="31"/>
      <c r="C39" s="33" t="s">
        <v>280</v>
      </c>
      <c r="D39" s="48">
        <v>1</v>
      </c>
      <c r="E39" s="95">
        <v>0</v>
      </c>
      <c r="F39" s="39">
        <f>ROUND(D39*E39,0)</f>
        <v>0</v>
      </c>
    </row>
    <row r="40" spans="1:7" x14ac:dyDescent="0.2">
      <c r="A40" s="31"/>
      <c r="C40" s="33"/>
      <c r="D40" s="45"/>
      <c r="E40" s="97"/>
      <c r="F40" s="39"/>
    </row>
    <row r="41" spans="1:7" ht="51" x14ac:dyDescent="0.2">
      <c r="A41" s="31" t="s">
        <v>30</v>
      </c>
      <c r="B41" s="47" t="s">
        <v>140</v>
      </c>
      <c r="C41" s="33"/>
      <c r="D41" s="48"/>
      <c r="E41" s="95"/>
      <c r="F41" s="39"/>
    </row>
    <row r="42" spans="1:7" x14ac:dyDescent="0.2">
      <c r="A42" s="31"/>
      <c r="B42" s="32"/>
      <c r="C42" s="33" t="s">
        <v>280</v>
      </c>
      <c r="D42" s="48">
        <v>1</v>
      </c>
      <c r="E42" s="95">
        <v>0</v>
      </c>
      <c r="F42" s="39">
        <f>ROUND(D42*E42,0)</f>
        <v>0</v>
      </c>
    </row>
    <row r="43" spans="1:7" x14ac:dyDescent="0.2">
      <c r="A43" s="31"/>
      <c r="C43" s="33"/>
      <c r="D43" s="45"/>
      <c r="E43" s="97"/>
      <c r="F43" s="39"/>
    </row>
    <row r="44" spans="1:7" ht="64.5" customHeight="1" x14ac:dyDescent="0.2">
      <c r="A44" s="31" t="s">
        <v>31</v>
      </c>
      <c r="B44" s="47" t="s">
        <v>145</v>
      </c>
      <c r="C44" s="33"/>
      <c r="D44" s="48"/>
      <c r="E44" s="95"/>
      <c r="F44" s="39"/>
    </row>
    <row r="45" spans="1:7" ht="14.25" x14ac:dyDescent="0.2">
      <c r="A45" s="31"/>
      <c r="B45" s="32"/>
      <c r="C45" s="33" t="s">
        <v>18</v>
      </c>
      <c r="D45" s="48">
        <v>290</v>
      </c>
      <c r="E45" s="95">
        <v>0</v>
      </c>
      <c r="F45" s="39">
        <f>ROUND(D45*E45,0)</f>
        <v>0</v>
      </c>
    </row>
    <row r="46" spans="1:7" x14ac:dyDescent="0.2">
      <c r="A46" s="31"/>
      <c r="C46" s="33"/>
      <c r="D46" s="45"/>
      <c r="E46" s="97"/>
      <c r="F46" s="39"/>
    </row>
    <row r="47" spans="1:7" ht="63.75" x14ac:dyDescent="0.2">
      <c r="A47" s="31" t="s">
        <v>32</v>
      </c>
      <c r="B47" s="47" t="s">
        <v>141</v>
      </c>
      <c r="C47" s="33"/>
      <c r="D47" s="48"/>
      <c r="E47" s="95"/>
      <c r="F47" s="39"/>
    </row>
    <row r="48" spans="1:7" ht="14.25" x14ac:dyDescent="0.2">
      <c r="A48" s="31"/>
      <c r="B48" s="32"/>
      <c r="C48" s="33" t="s">
        <v>19</v>
      </c>
      <c r="D48" s="48">
        <v>130</v>
      </c>
      <c r="E48" s="95">
        <v>0</v>
      </c>
      <c r="F48" s="39">
        <f>ROUND(D48*E48,0)</f>
        <v>0</v>
      </c>
    </row>
    <row r="49" spans="1:9" x14ac:dyDescent="0.2">
      <c r="A49" s="31"/>
      <c r="C49" s="33"/>
      <c r="D49" s="45"/>
      <c r="E49" s="97"/>
      <c r="F49" s="39"/>
    </row>
    <row r="50" spans="1:9" ht="38.25" x14ac:dyDescent="0.2">
      <c r="A50" s="31" t="s">
        <v>33</v>
      </c>
      <c r="B50" s="32" t="s">
        <v>70</v>
      </c>
      <c r="C50" s="33"/>
      <c r="D50" s="48"/>
      <c r="E50" s="95"/>
      <c r="F50" s="39"/>
    </row>
    <row r="51" spans="1:9" ht="14.25" x14ac:dyDescent="0.2">
      <c r="A51" s="31"/>
      <c r="B51" s="32"/>
      <c r="C51" s="33" t="s">
        <v>17</v>
      </c>
      <c r="D51" s="48">
        <v>140</v>
      </c>
      <c r="E51" s="95">
        <v>0</v>
      </c>
      <c r="F51" s="39">
        <f>ROUND(D51*E51,0)</f>
        <v>0</v>
      </c>
    </row>
    <row r="52" spans="1:9" x14ac:dyDescent="0.2">
      <c r="A52" s="31"/>
      <c r="B52" s="32"/>
      <c r="C52" s="33"/>
      <c r="D52" s="45"/>
      <c r="E52" s="95"/>
      <c r="F52" s="39"/>
    </row>
    <row r="53" spans="1:9" ht="89.25" customHeight="1" x14ac:dyDescent="0.2">
      <c r="A53" s="31" t="s">
        <v>34</v>
      </c>
      <c r="B53" s="49" t="s">
        <v>277</v>
      </c>
      <c r="C53" s="33"/>
      <c r="D53" s="48"/>
      <c r="E53" s="95"/>
      <c r="F53" s="39"/>
    </row>
    <row r="54" spans="1:9" ht="14.25" x14ac:dyDescent="0.2">
      <c r="A54" s="31"/>
      <c r="B54" s="32"/>
      <c r="C54" s="33" t="s">
        <v>17</v>
      </c>
      <c r="D54" s="45">
        <v>2580</v>
      </c>
      <c r="E54" s="95">
        <v>0</v>
      </c>
      <c r="F54" s="39">
        <f>ROUND(D54*E54,0)</f>
        <v>0</v>
      </c>
      <c r="I54" s="50"/>
    </row>
    <row r="55" spans="1:9" x14ac:dyDescent="0.2">
      <c r="A55" s="31"/>
      <c r="B55" s="32"/>
      <c r="C55" s="33"/>
      <c r="D55" s="45"/>
      <c r="E55" s="95"/>
      <c r="F55" s="39"/>
    </row>
    <row r="56" spans="1:9" ht="64.5" customHeight="1" x14ac:dyDescent="0.2">
      <c r="A56" s="31" t="s">
        <v>35</v>
      </c>
      <c r="B56" s="49" t="s">
        <v>278</v>
      </c>
      <c r="C56" s="33"/>
      <c r="D56" s="48"/>
      <c r="E56" s="95"/>
      <c r="F56" s="39"/>
    </row>
    <row r="57" spans="1:9" ht="14.25" x14ac:dyDescent="0.2">
      <c r="A57" s="31"/>
      <c r="B57" s="32"/>
      <c r="C57" s="33" t="s">
        <v>17</v>
      </c>
      <c r="D57" s="45">
        <v>1420</v>
      </c>
      <c r="E57" s="95">
        <v>0</v>
      </c>
      <c r="F57" s="39">
        <f>ROUND(D57*E57,0)</f>
        <v>0</v>
      </c>
    </row>
    <row r="58" spans="1:9" x14ac:dyDescent="0.2">
      <c r="A58" s="31"/>
      <c r="B58" s="49"/>
      <c r="C58" s="33"/>
      <c r="D58" s="48"/>
      <c r="E58" s="95"/>
      <c r="F58" s="39"/>
    </row>
    <row r="59" spans="1:9" ht="38.25" x14ac:dyDescent="0.2">
      <c r="A59" s="31" t="s">
        <v>36</v>
      </c>
      <c r="B59" s="32" t="s">
        <v>27</v>
      </c>
      <c r="C59" s="33"/>
      <c r="D59" s="48"/>
      <c r="E59" s="95"/>
      <c r="F59" s="39"/>
    </row>
    <row r="60" spans="1:9" x14ac:dyDescent="0.2">
      <c r="A60" s="31"/>
      <c r="B60" s="51" t="s">
        <v>71</v>
      </c>
      <c r="C60" s="33"/>
      <c r="D60" s="48">
        <v>540</v>
      </c>
      <c r="E60" s="95"/>
      <c r="F60" s="39"/>
    </row>
    <row r="61" spans="1:9" x14ac:dyDescent="0.2">
      <c r="A61" s="31"/>
      <c r="B61" s="51" t="s">
        <v>89</v>
      </c>
      <c r="C61" s="33"/>
      <c r="D61" s="52">
        <v>70</v>
      </c>
      <c r="E61" s="95"/>
      <c r="F61" s="39"/>
    </row>
    <row r="62" spans="1:9" ht="14.25" x14ac:dyDescent="0.2">
      <c r="A62" s="31"/>
      <c r="B62" s="32"/>
      <c r="C62" s="33" t="s">
        <v>18</v>
      </c>
      <c r="D62" s="45">
        <f>SUM(D60:D61)</f>
        <v>610</v>
      </c>
      <c r="E62" s="95">
        <v>0</v>
      </c>
      <c r="F62" s="39">
        <f>ROUND(D62*E62,0)</f>
        <v>0</v>
      </c>
    </row>
    <row r="63" spans="1:9" x14ac:dyDescent="0.2">
      <c r="A63" s="31"/>
      <c r="B63" s="32"/>
      <c r="C63" s="33"/>
      <c r="D63" s="45"/>
      <c r="E63" s="95"/>
      <c r="F63" s="39"/>
    </row>
    <row r="64" spans="1:9" ht="51" x14ac:dyDescent="0.2">
      <c r="A64" s="31" t="s">
        <v>37</v>
      </c>
      <c r="B64" s="32" t="s">
        <v>206</v>
      </c>
      <c r="C64" s="33"/>
      <c r="D64" s="48"/>
      <c r="E64" s="95"/>
      <c r="F64" s="39"/>
    </row>
    <row r="65" spans="1:6" x14ac:dyDescent="0.2">
      <c r="A65" s="31"/>
      <c r="B65" s="51" t="s">
        <v>71</v>
      </c>
      <c r="C65" s="33"/>
      <c r="D65" s="48">
        <v>540</v>
      </c>
      <c r="E65" s="95"/>
      <c r="F65" s="39"/>
    </row>
    <row r="66" spans="1:6" x14ac:dyDescent="0.2">
      <c r="A66" s="31"/>
      <c r="B66" s="51" t="s">
        <v>89</v>
      </c>
      <c r="C66" s="33"/>
      <c r="D66" s="52">
        <v>70</v>
      </c>
      <c r="E66" s="95"/>
      <c r="F66" s="39"/>
    </row>
    <row r="67" spans="1:6" ht="14.25" x14ac:dyDescent="0.2">
      <c r="A67" s="31"/>
      <c r="B67" s="32"/>
      <c r="C67" s="33" t="s">
        <v>18</v>
      </c>
      <c r="D67" s="45">
        <f>SUM(D65:D66)</f>
        <v>610</v>
      </c>
      <c r="E67" s="95">
        <v>0</v>
      </c>
      <c r="F67" s="39">
        <f>ROUND(D67*E67,0)</f>
        <v>0</v>
      </c>
    </row>
    <row r="68" spans="1:6" x14ac:dyDescent="0.2">
      <c r="A68" s="31"/>
      <c r="B68" s="32"/>
      <c r="C68" s="33"/>
      <c r="D68" s="45"/>
      <c r="E68" s="95"/>
      <c r="F68" s="39"/>
    </row>
    <row r="69" spans="1:6" ht="76.5" x14ac:dyDescent="0.2">
      <c r="A69" s="31" t="s">
        <v>38</v>
      </c>
      <c r="B69" s="32" t="s">
        <v>131</v>
      </c>
      <c r="C69" s="33"/>
      <c r="D69" s="45"/>
      <c r="E69" s="95"/>
      <c r="F69" s="39"/>
    </row>
    <row r="70" spans="1:6" ht="27.75" customHeight="1" x14ac:dyDescent="0.2">
      <c r="A70" s="31"/>
      <c r="B70" s="32" t="s">
        <v>267</v>
      </c>
      <c r="C70" s="33"/>
      <c r="D70" s="45"/>
      <c r="E70" s="95"/>
      <c r="F70" s="39"/>
    </row>
    <row r="71" spans="1:6" x14ac:dyDescent="0.2">
      <c r="A71" s="31"/>
      <c r="B71" s="51" t="s">
        <v>71</v>
      </c>
      <c r="C71" s="33"/>
      <c r="D71" s="48">
        <v>270</v>
      </c>
      <c r="E71" s="95"/>
      <c r="F71" s="39"/>
    </row>
    <row r="72" spans="1:6" x14ac:dyDescent="0.2">
      <c r="A72" s="31"/>
      <c r="B72" s="51" t="s">
        <v>89</v>
      </c>
      <c r="C72" s="33"/>
      <c r="D72" s="45">
        <v>12</v>
      </c>
      <c r="E72" s="95"/>
      <c r="F72" s="39"/>
    </row>
    <row r="73" spans="1:6" x14ac:dyDescent="0.2">
      <c r="A73" s="31"/>
      <c r="B73" s="51" t="s">
        <v>130</v>
      </c>
      <c r="C73" s="33"/>
      <c r="D73" s="45">
        <v>33</v>
      </c>
      <c r="E73" s="95"/>
      <c r="F73" s="39"/>
    </row>
    <row r="74" spans="1:6" ht="14.25" x14ac:dyDescent="0.2">
      <c r="A74" s="31"/>
      <c r="C74" s="33" t="s">
        <v>17</v>
      </c>
      <c r="D74" s="45">
        <f>SUM(D71:D73)</f>
        <v>315</v>
      </c>
      <c r="E74" s="95">
        <v>0</v>
      </c>
      <c r="F74" s="39">
        <f>ROUND(D74*E74,0)</f>
        <v>0</v>
      </c>
    </row>
    <row r="75" spans="1:6" x14ac:dyDescent="0.2">
      <c r="A75" s="31"/>
      <c r="B75" s="32"/>
      <c r="C75" s="33"/>
      <c r="D75" s="45"/>
      <c r="E75" s="95"/>
      <c r="F75" s="39"/>
    </row>
    <row r="76" spans="1:6" ht="38.25" x14ac:dyDescent="0.2">
      <c r="A76" s="31" t="s">
        <v>39</v>
      </c>
      <c r="B76" s="32" t="s">
        <v>124</v>
      </c>
      <c r="C76" s="33"/>
      <c r="D76" s="45"/>
      <c r="E76" s="95"/>
      <c r="F76" s="39"/>
    </row>
    <row r="77" spans="1:6" ht="14.25" x14ac:dyDescent="0.2">
      <c r="A77" s="31"/>
      <c r="B77" s="32"/>
      <c r="C77" s="33" t="s">
        <v>17</v>
      </c>
      <c r="D77" s="45">
        <f>260*0.2</f>
        <v>52</v>
      </c>
      <c r="E77" s="95">
        <v>0</v>
      </c>
      <c r="F77" s="39">
        <f>ROUND(D77*E77,0)</f>
        <v>0</v>
      </c>
    </row>
    <row r="78" spans="1:6" x14ac:dyDescent="0.2">
      <c r="A78" s="31"/>
      <c r="B78" s="32"/>
      <c r="C78" s="33"/>
      <c r="D78" s="48"/>
      <c r="E78" s="95"/>
      <c r="F78" s="39"/>
    </row>
    <row r="79" spans="1:6" ht="42.75" customHeight="1" x14ac:dyDescent="0.2">
      <c r="A79" s="31" t="s">
        <v>152</v>
      </c>
      <c r="B79" s="32" t="s">
        <v>279</v>
      </c>
      <c r="C79" s="33"/>
      <c r="D79" s="45"/>
      <c r="E79" s="95"/>
      <c r="F79" s="39"/>
    </row>
    <row r="80" spans="1:6" ht="14.25" x14ac:dyDescent="0.2">
      <c r="A80" s="31"/>
      <c r="B80" s="53"/>
      <c r="C80" s="33" t="s">
        <v>17</v>
      </c>
      <c r="D80" s="54">
        <f>(D51-D77)*1</f>
        <v>88</v>
      </c>
      <c r="E80" s="98">
        <v>0</v>
      </c>
      <c r="F80" s="39">
        <f>ROUND(D80*E80,0)</f>
        <v>0</v>
      </c>
    </row>
    <row r="81" spans="1:6" x14ac:dyDescent="0.2">
      <c r="A81" s="31"/>
      <c r="B81" s="53"/>
      <c r="C81" s="33"/>
      <c r="D81" s="54"/>
      <c r="E81" s="98"/>
      <c r="F81" s="39"/>
    </row>
    <row r="82" spans="1:6" ht="76.5" x14ac:dyDescent="0.2">
      <c r="A82" s="31" t="s">
        <v>129</v>
      </c>
      <c r="B82" s="37" t="s">
        <v>223</v>
      </c>
      <c r="C82" s="33"/>
      <c r="D82" s="56"/>
      <c r="E82" s="95"/>
      <c r="F82" s="39"/>
    </row>
    <row r="83" spans="1:6" ht="51" x14ac:dyDescent="0.2">
      <c r="A83" s="31"/>
      <c r="B83" s="37" t="s">
        <v>224</v>
      </c>
      <c r="C83" s="33"/>
      <c r="D83" s="56"/>
      <c r="E83" s="95"/>
      <c r="F83" s="39"/>
    </row>
    <row r="84" spans="1:6" ht="14.25" x14ac:dyDescent="0.2">
      <c r="A84" s="31"/>
      <c r="B84" s="57"/>
      <c r="C84" s="33" t="s">
        <v>18</v>
      </c>
      <c r="D84" s="34">
        <v>120</v>
      </c>
      <c r="E84" s="95">
        <v>0</v>
      </c>
      <c r="F84" s="39">
        <f>ROUND(D84*E84,0)</f>
        <v>0</v>
      </c>
    </row>
    <row r="85" spans="1:6" x14ac:dyDescent="0.2">
      <c r="A85" s="31"/>
      <c r="B85" s="57"/>
      <c r="C85" s="33"/>
      <c r="D85" s="34"/>
      <c r="E85" s="95"/>
      <c r="F85" s="39"/>
    </row>
    <row r="86" spans="1:6" ht="25.5" x14ac:dyDescent="0.2">
      <c r="A86" s="31" t="s">
        <v>153</v>
      </c>
      <c r="B86" s="37" t="s">
        <v>225</v>
      </c>
      <c r="C86" s="33"/>
      <c r="D86" s="56"/>
      <c r="E86" s="95"/>
      <c r="F86" s="39"/>
    </row>
    <row r="87" spans="1:6" ht="51" x14ac:dyDescent="0.2">
      <c r="A87" s="31"/>
      <c r="B87" s="37" t="s">
        <v>224</v>
      </c>
      <c r="C87" s="33"/>
      <c r="D87" s="56"/>
      <c r="E87" s="95"/>
      <c r="F87" s="39"/>
    </row>
    <row r="88" spans="1:6" ht="14.25" x14ac:dyDescent="0.2">
      <c r="A88" s="31"/>
      <c r="B88" s="57"/>
      <c r="C88" s="33" t="s">
        <v>18</v>
      </c>
      <c r="D88" s="34">
        <v>150</v>
      </c>
      <c r="E88" s="95">
        <v>0</v>
      </c>
      <c r="F88" s="39">
        <f>ROUND(D88*E88,0)</f>
        <v>0</v>
      </c>
    </row>
    <row r="89" spans="1:6" x14ac:dyDescent="0.2">
      <c r="A89" s="31"/>
      <c r="B89" s="53"/>
      <c r="C89" s="33"/>
      <c r="D89" s="54"/>
      <c r="E89" s="98"/>
      <c r="F89" s="39"/>
    </row>
    <row r="90" spans="1:6" ht="51" x14ac:dyDescent="0.2">
      <c r="A90" s="31" t="s">
        <v>66</v>
      </c>
      <c r="B90" s="37" t="s">
        <v>232</v>
      </c>
      <c r="C90" s="33"/>
      <c r="D90" s="56"/>
      <c r="E90" s="95"/>
      <c r="F90" s="39"/>
    </row>
    <row r="91" spans="1:6" ht="51" x14ac:dyDescent="0.2">
      <c r="A91" s="31"/>
      <c r="B91" s="37" t="s">
        <v>233</v>
      </c>
      <c r="C91" s="33"/>
      <c r="D91" s="34"/>
      <c r="E91" s="95"/>
      <c r="F91" s="39"/>
    </row>
    <row r="92" spans="1:6" ht="51" x14ac:dyDescent="0.2">
      <c r="A92" s="31"/>
      <c r="B92" s="37" t="s">
        <v>245</v>
      </c>
      <c r="C92" s="33"/>
      <c r="D92" s="34"/>
      <c r="E92" s="95"/>
      <c r="F92" s="39"/>
    </row>
    <row r="93" spans="1:6" ht="51" x14ac:dyDescent="0.2">
      <c r="A93" s="31"/>
      <c r="B93" s="37" t="s">
        <v>244</v>
      </c>
      <c r="C93" s="33"/>
      <c r="D93" s="34"/>
      <c r="E93" s="95"/>
      <c r="F93" s="39"/>
    </row>
    <row r="94" spans="1:6" ht="51" x14ac:dyDescent="0.2">
      <c r="A94" s="31"/>
      <c r="B94" s="37" t="s">
        <v>241</v>
      </c>
      <c r="C94" s="33"/>
      <c r="D94" s="34"/>
      <c r="E94" s="95"/>
      <c r="F94" s="39"/>
    </row>
    <row r="95" spans="1:6" x14ac:dyDescent="0.2">
      <c r="A95" s="31"/>
      <c r="B95" s="37" t="s">
        <v>226</v>
      </c>
      <c r="C95" s="33" t="s">
        <v>3</v>
      </c>
      <c r="D95" s="34">
        <v>2</v>
      </c>
      <c r="E95" s="95">
        <v>0</v>
      </c>
      <c r="F95" s="39">
        <f>ROUND(D95*E95,0)</f>
        <v>0</v>
      </c>
    </row>
    <row r="96" spans="1:6" ht="14.25" x14ac:dyDescent="0.2">
      <c r="A96" s="31"/>
      <c r="B96" s="37" t="s">
        <v>227</v>
      </c>
      <c r="C96" s="33" t="s">
        <v>19</v>
      </c>
      <c r="D96" s="34">
        <v>135</v>
      </c>
      <c r="E96" s="95">
        <v>0</v>
      </c>
      <c r="F96" s="39">
        <f>ROUND(D96*E96,0)</f>
        <v>0</v>
      </c>
    </row>
    <row r="97" spans="1:6" ht="14.25" x14ac:dyDescent="0.2">
      <c r="A97" s="31"/>
      <c r="B97" s="37" t="s">
        <v>242</v>
      </c>
      <c r="C97" s="33" t="s">
        <v>17</v>
      </c>
      <c r="D97" s="34">
        <v>25</v>
      </c>
      <c r="E97" s="95">
        <v>0</v>
      </c>
      <c r="F97" s="39">
        <f>ROUND(D97*E97,0)</f>
        <v>0</v>
      </c>
    </row>
    <row r="98" spans="1:6" ht="14.25" x14ac:dyDescent="0.2">
      <c r="A98" s="31"/>
      <c r="B98" s="37" t="s">
        <v>243</v>
      </c>
      <c r="C98" s="33" t="s">
        <v>18</v>
      </c>
      <c r="D98" s="34">
        <v>220</v>
      </c>
      <c r="E98" s="95">
        <v>0</v>
      </c>
      <c r="F98" s="39">
        <f>ROUND(D98*E98,0)</f>
        <v>0</v>
      </c>
    </row>
    <row r="99" spans="1:6" x14ac:dyDescent="0.2">
      <c r="A99" s="31"/>
      <c r="B99" s="57"/>
      <c r="C99" s="33"/>
      <c r="D99" s="34"/>
      <c r="E99" s="95"/>
      <c r="F99" s="39"/>
    </row>
    <row r="100" spans="1:6" ht="51" x14ac:dyDescent="0.2">
      <c r="A100" s="31" t="s">
        <v>207</v>
      </c>
      <c r="B100" s="37" t="s">
        <v>228</v>
      </c>
      <c r="C100" s="33"/>
      <c r="D100" s="56"/>
      <c r="E100" s="95"/>
      <c r="F100" s="39"/>
    </row>
    <row r="101" spans="1:6" x14ac:dyDescent="0.2">
      <c r="A101" s="31"/>
      <c r="B101" s="57" t="s">
        <v>231</v>
      </c>
      <c r="C101" s="33" t="s">
        <v>229</v>
      </c>
      <c r="D101" s="34">
        <v>2900</v>
      </c>
      <c r="E101" s="95">
        <v>0</v>
      </c>
      <c r="F101" s="39">
        <f>ROUND(D101*E101,0)</f>
        <v>0</v>
      </c>
    </row>
    <row r="102" spans="1:6" x14ac:dyDescent="0.2">
      <c r="A102" s="31"/>
      <c r="B102" s="57" t="s">
        <v>230</v>
      </c>
      <c r="C102" s="33" t="s">
        <v>229</v>
      </c>
      <c r="D102" s="34">
        <v>2100</v>
      </c>
      <c r="E102" s="95">
        <v>0</v>
      </c>
      <c r="F102" s="39">
        <f>ROUND(D102*E102,0)</f>
        <v>0</v>
      </c>
    </row>
    <row r="103" spans="1:6" x14ac:dyDescent="0.2">
      <c r="A103" s="31"/>
      <c r="B103" s="53"/>
      <c r="C103" s="33"/>
      <c r="D103" s="54"/>
      <c r="E103" s="98"/>
      <c r="F103" s="39"/>
    </row>
    <row r="104" spans="1:6" x14ac:dyDescent="0.2">
      <c r="A104" s="31" t="s">
        <v>256</v>
      </c>
      <c r="B104" s="32" t="s">
        <v>9</v>
      </c>
      <c r="C104" s="33"/>
      <c r="D104" s="45"/>
      <c r="E104" s="95"/>
      <c r="F104" s="39"/>
    </row>
    <row r="105" spans="1:6" ht="14.25" x14ac:dyDescent="0.2">
      <c r="A105" s="31"/>
      <c r="C105" s="33" t="s">
        <v>18</v>
      </c>
      <c r="D105" s="45">
        <v>320</v>
      </c>
      <c r="E105" s="95">
        <v>0</v>
      </c>
      <c r="F105" s="39">
        <f>ROUND(D105*E105,0)</f>
        <v>0</v>
      </c>
    </row>
    <row r="106" spans="1:6" x14ac:dyDescent="0.2">
      <c r="A106" s="31"/>
      <c r="C106" s="33"/>
      <c r="D106" s="45"/>
      <c r="E106" s="95"/>
      <c r="F106" s="39"/>
    </row>
    <row r="107" spans="1:6" ht="51" x14ac:dyDescent="0.2">
      <c r="A107" s="31" t="s">
        <v>257</v>
      </c>
      <c r="B107" s="47" t="s">
        <v>57</v>
      </c>
      <c r="C107" s="33"/>
      <c r="D107" s="45"/>
      <c r="E107" s="95"/>
      <c r="F107" s="39"/>
    </row>
    <row r="108" spans="1:6" x14ac:dyDescent="0.2">
      <c r="A108" s="31"/>
      <c r="B108" s="53" t="s">
        <v>63</v>
      </c>
      <c r="C108" s="33" t="s">
        <v>3</v>
      </c>
      <c r="D108" s="45">
        <v>10</v>
      </c>
      <c r="E108" s="95">
        <v>0</v>
      </c>
      <c r="F108" s="39">
        <f>ROUND(D108*E108,0)</f>
        <v>0</v>
      </c>
    </row>
    <row r="109" spans="1:6" x14ac:dyDescent="0.2">
      <c r="A109" s="31"/>
      <c r="B109" s="53" t="s">
        <v>64</v>
      </c>
      <c r="C109" s="33" t="s">
        <v>3</v>
      </c>
      <c r="D109" s="45">
        <v>30</v>
      </c>
      <c r="E109" s="95">
        <v>0</v>
      </c>
      <c r="F109" s="39">
        <f>ROUND(D109*E109,0)</f>
        <v>0</v>
      </c>
    </row>
    <row r="110" spans="1:6" x14ac:dyDescent="0.2">
      <c r="A110" s="31"/>
      <c r="B110" s="32"/>
      <c r="C110" s="33"/>
      <c r="D110" s="48"/>
      <c r="E110" s="95"/>
      <c r="F110" s="39"/>
    </row>
    <row r="111" spans="1:6" ht="90" customHeight="1" x14ac:dyDescent="0.2">
      <c r="A111" s="31" t="s">
        <v>258</v>
      </c>
      <c r="B111" s="32" t="s">
        <v>151</v>
      </c>
      <c r="C111" s="33"/>
      <c r="D111" s="45"/>
      <c r="E111" s="95"/>
      <c r="F111" s="39"/>
    </row>
    <row r="112" spans="1:6" ht="64.5" customHeight="1" x14ac:dyDescent="0.2">
      <c r="A112" s="31"/>
      <c r="B112" s="32" t="s">
        <v>146</v>
      </c>
      <c r="C112" s="33"/>
      <c r="D112" s="45"/>
      <c r="E112" s="95"/>
      <c r="F112" s="39"/>
    </row>
    <row r="113" spans="1:8" ht="162" customHeight="1" x14ac:dyDescent="0.2">
      <c r="A113" s="31"/>
      <c r="B113" s="32" t="s">
        <v>126</v>
      </c>
      <c r="C113" s="33"/>
      <c r="D113" s="45"/>
      <c r="E113" s="95"/>
      <c r="F113" s="39"/>
    </row>
    <row r="114" spans="1:8" ht="14.25" x14ac:dyDescent="0.2">
      <c r="A114" s="31"/>
      <c r="B114" s="53" t="s">
        <v>135</v>
      </c>
      <c r="C114" s="33" t="s">
        <v>19</v>
      </c>
      <c r="D114" s="45">
        <v>105</v>
      </c>
      <c r="E114" s="95">
        <v>0</v>
      </c>
      <c r="F114" s="39">
        <f>ROUND(D114*E114,0)</f>
        <v>0</v>
      </c>
    </row>
    <row r="115" spans="1:8" ht="14.25" x14ac:dyDescent="0.2">
      <c r="A115" s="31"/>
      <c r="B115" s="53" t="s">
        <v>136</v>
      </c>
      <c r="C115" s="33" t="s">
        <v>19</v>
      </c>
      <c r="D115" s="45">
        <v>28</v>
      </c>
      <c r="E115" s="95">
        <v>0</v>
      </c>
      <c r="F115" s="39">
        <f>ROUND(D115*E115,0)</f>
        <v>0</v>
      </c>
    </row>
    <row r="116" spans="1:8" x14ac:dyDescent="0.2">
      <c r="A116" s="31"/>
      <c r="B116" s="53" t="s">
        <v>127</v>
      </c>
      <c r="C116" s="33" t="s">
        <v>3</v>
      </c>
      <c r="D116" s="45">
        <v>1</v>
      </c>
      <c r="E116" s="95">
        <v>0</v>
      </c>
      <c r="F116" s="39">
        <f>ROUND(D116*E116,0)</f>
        <v>0</v>
      </c>
    </row>
    <row r="117" spans="1:8" x14ac:dyDescent="0.2">
      <c r="A117" s="31"/>
      <c r="B117" s="53"/>
      <c r="C117" s="33"/>
      <c r="D117" s="45"/>
      <c r="E117" s="95"/>
      <c r="F117" s="39"/>
    </row>
    <row r="118" spans="1:8" ht="63.75" x14ac:dyDescent="0.2">
      <c r="A118" s="31" t="s">
        <v>259</v>
      </c>
      <c r="B118" s="32" t="s">
        <v>269</v>
      </c>
      <c r="C118" s="33"/>
      <c r="D118" s="45"/>
      <c r="E118" s="95"/>
      <c r="F118" s="39"/>
    </row>
    <row r="119" spans="1:8" x14ac:dyDescent="0.2">
      <c r="A119" s="31"/>
      <c r="B119" s="32"/>
      <c r="C119" s="33" t="s">
        <v>3</v>
      </c>
      <c r="D119" s="45">
        <v>1</v>
      </c>
      <c r="E119" s="95">
        <v>0</v>
      </c>
      <c r="F119" s="39">
        <f>ROUND(D119*E119,0)</f>
        <v>0</v>
      </c>
    </row>
    <row r="120" spans="1:8" x14ac:dyDescent="0.2">
      <c r="A120" s="31"/>
      <c r="B120" s="53"/>
      <c r="C120" s="33"/>
      <c r="D120" s="45"/>
      <c r="E120" s="95"/>
      <c r="F120" s="39"/>
    </row>
    <row r="121" spans="1:8" ht="38.25" x14ac:dyDescent="0.2">
      <c r="A121" s="31" t="s">
        <v>268</v>
      </c>
      <c r="B121" s="32" t="s">
        <v>25</v>
      </c>
      <c r="C121" s="33"/>
      <c r="D121" s="45"/>
      <c r="E121" s="95"/>
      <c r="F121" s="39"/>
    </row>
    <row r="122" spans="1:8" x14ac:dyDescent="0.2">
      <c r="B122" s="32" t="s">
        <v>15</v>
      </c>
      <c r="C122" s="33"/>
      <c r="D122" s="45"/>
      <c r="E122" s="95"/>
      <c r="F122" s="39"/>
    </row>
    <row r="123" spans="1:8" x14ac:dyDescent="0.2">
      <c r="C123" s="33" t="s">
        <v>20</v>
      </c>
      <c r="D123" s="45"/>
      <c r="E123" s="95"/>
      <c r="F123" s="39">
        <f>ROUND(SUM(F36:F121)*0.1,0)</f>
        <v>0</v>
      </c>
    </row>
    <row r="124" spans="1:8" x14ac:dyDescent="0.2">
      <c r="A124" s="31"/>
      <c r="B124" s="32"/>
      <c r="C124" s="33"/>
      <c r="D124" s="45"/>
      <c r="E124" s="95"/>
      <c r="F124" s="39"/>
    </row>
    <row r="125" spans="1:8" s="65" customFormat="1" x14ac:dyDescent="0.2">
      <c r="A125" s="59"/>
      <c r="B125" s="60" t="s">
        <v>8</v>
      </c>
      <c r="C125" s="61"/>
      <c r="D125" s="62"/>
      <c r="E125" s="99"/>
      <c r="F125" s="63">
        <f>SUM(F36:F124)</f>
        <v>0</v>
      </c>
      <c r="G125" s="64"/>
      <c r="H125" s="44"/>
    </row>
    <row r="126" spans="1:8" x14ac:dyDescent="0.2">
      <c r="A126" s="31"/>
      <c r="B126" s="32"/>
      <c r="C126" s="33"/>
      <c r="D126" s="34"/>
      <c r="E126" s="95"/>
      <c r="F126" s="39"/>
      <c r="G126" s="30"/>
    </row>
    <row r="127" spans="1:8" x14ac:dyDescent="0.2">
      <c r="E127" s="100"/>
      <c r="F127" s="68"/>
    </row>
    <row r="128" spans="1:8" x14ac:dyDescent="0.2">
      <c r="A128" s="31"/>
      <c r="B128" s="32"/>
      <c r="C128" s="33"/>
      <c r="D128" s="34"/>
      <c r="E128" s="95"/>
      <c r="F128" s="39"/>
    </row>
    <row r="129" spans="1:12" x14ac:dyDescent="0.2">
      <c r="A129" s="40" t="s">
        <v>14</v>
      </c>
      <c r="B129" s="69" t="s">
        <v>90</v>
      </c>
      <c r="C129" s="42"/>
      <c r="D129" s="28"/>
      <c r="E129" s="96"/>
      <c r="F129" s="43"/>
    </row>
    <row r="130" spans="1:12" s="70" customFormat="1" x14ac:dyDescent="0.2">
      <c r="A130" s="31"/>
      <c r="B130" s="32"/>
      <c r="C130" s="33"/>
      <c r="D130" s="34"/>
      <c r="E130" s="95"/>
      <c r="F130" s="39"/>
      <c r="G130" s="30"/>
      <c r="H130" s="44"/>
      <c r="I130" s="36"/>
      <c r="J130" s="36"/>
      <c r="K130" s="36"/>
      <c r="L130" s="36"/>
    </row>
    <row r="131" spans="1:12" s="70" customFormat="1" ht="38.25" x14ac:dyDescent="0.2">
      <c r="A131" s="31" t="s">
        <v>40</v>
      </c>
      <c r="B131" s="49" t="s">
        <v>22</v>
      </c>
      <c r="C131" s="71"/>
      <c r="D131" s="72"/>
      <c r="E131" s="98"/>
      <c r="F131" s="55"/>
      <c r="G131" s="30"/>
      <c r="H131" s="44"/>
      <c r="I131" s="36"/>
      <c r="J131" s="36"/>
      <c r="K131" s="36"/>
      <c r="L131" s="36"/>
    </row>
    <row r="132" spans="1:12" s="70" customFormat="1" x14ac:dyDescent="0.2">
      <c r="A132" s="73"/>
      <c r="B132" s="74"/>
      <c r="C132" s="33" t="s">
        <v>3</v>
      </c>
      <c r="D132" s="45">
        <v>1</v>
      </c>
      <c r="E132" s="95">
        <v>0</v>
      </c>
      <c r="F132" s="39">
        <f>ROUND(D132*E132,0)</f>
        <v>0</v>
      </c>
      <c r="G132" s="30"/>
      <c r="H132" s="44"/>
      <c r="I132" s="36"/>
      <c r="J132" s="36"/>
      <c r="K132" s="36"/>
      <c r="L132" s="36"/>
    </row>
    <row r="133" spans="1:12" s="70" customFormat="1" x14ac:dyDescent="0.2">
      <c r="A133" s="73"/>
      <c r="B133" s="74"/>
      <c r="C133" s="71"/>
      <c r="D133" s="72"/>
      <c r="E133" s="98"/>
      <c r="F133" s="55"/>
      <c r="G133" s="30"/>
      <c r="H133" s="44"/>
      <c r="I133" s="36"/>
      <c r="J133" s="36"/>
      <c r="K133" s="36"/>
      <c r="L133" s="36"/>
    </row>
    <row r="134" spans="1:12" s="70" customFormat="1" ht="25.5" x14ac:dyDescent="0.2">
      <c r="A134" s="31" t="s">
        <v>41</v>
      </c>
      <c r="B134" s="32" t="s">
        <v>23</v>
      </c>
      <c r="C134" s="33"/>
      <c r="D134" s="34"/>
      <c r="E134" s="95"/>
      <c r="F134" s="39"/>
      <c r="G134" s="30"/>
      <c r="H134" s="44"/>
      <c r="I134" s="36"/>
      <c r="J134" s="36"/>
      <c r="K134" s="36"/>
      <c r="L134" s="36"/>
    </row>
    <row r="135" spans="1:12" s="70" customFormat="1" ht="14.25" x14ac:dyDescent="0.2">
      <c r="A135" s="31"/>
      <c r="B135" s="46"/>
      <c r="C135" s="33" t="s">
        <v>18</v>
      </c>
      <c r="D135" s="34">
        <v>525</v>
      </c>
      <c r="E135" s="95">
        <v>0</v>
      </c>
      <c r="F135" s="39">
        <f>ROUND(D135*E135,0)</f>
        <v>0</v>
      </c>
      <c r="G135" s="30"/>
      <c r="H135" s="44"/>
      <c r="I135" s="36"/>
      <c r="J135" s="36"/>
      <c r="K135" s="36"/>
      <c r="L135" s="36"/>
    </row>
    <row r="136" spans="1:12" s="70" customFormat="1" x14ac:dyDescent="0.2">
      <c r="A136" s="31"/>
      <c r="B136" s="46"/>
      <c r="C136" s="33"/>
      <c r="D136" s="34"/>
      <c r="E136" s="95"/>
      <c r="F136" s="39"/>
      <c r="G136" s="30"/>
      <c r="H136" s="44"/>
      <c r="I136" s="36"/>
      <c r="J136" s="36"/>
      <c r="K136" s="36"/>
      <c r="L136" s="36"/>
    </row>
    <row r="137" spans="1:12" ht="38.25" x14ac:dyDescent="0.2">
      <c r="A137" s="31" t="s">
        <v>42</v>
      </c>
      <c r="B137" s="32" t="s">
        <v>28</v>
      </c>
      <c r="C137" s="33"/>
      <c r="D137" s="34"/>
      <c r="E137" s="95"/>
      <c r="F137" s="39"/>
    </row>
    <row r="138" spans="1:12" ht="14.25" x14ac:dyDescent="0.2">
      <c r="A138" s="31"/>
      <c r="C138" s="33" t="s">
        <v>18</v>
      </c>
      <c r="D138" s="34">
        <v>525</v>
      </c>
      <c r="E138" s="95">
        <v>0</v>
      </c>
      <c r="F138" s="39">
        <f>ROUND(D138*E138,0)</f>
        <v>0</v>
      </c>
    </row>
    <row r="139" spans="1:12" s="70" customFormat="1" x14ac:dyDescent="0.2">
      <c r="A139" s="31"/>
      <c r="B139" s="32"/>
      <c r="C139" s="33"/>
      <c r="D139" s="34"/>
      <c r="E139" s="95"/>
      <c r="F139" s="39"/>
      <c r="G139" s="30"/>
      <c r="H139" s="44"/>
      <c r="I139" s="36"/>
      <c r="J139" s="36"/>
      <c r="K139" s="36"/>
      <c r="L139" s="36"/>
    </row>
    <row r="140" spans="1:12" ht="51" x14ac:dyDescent="0.2">
      <c r="A140" s="31" t="s">
        <v>43</v>
      </c>
      <c r="B140" s="32" t="s">
        <v>58</v>
      </c>
      <c r="C140" s="33"/>
      <c r="D140" s="34"/>
      <c r="E140" s="95"/>
      <c r="F140" s="39"/>
    </row>
    <row r="141" spans="1:12" ht="14.25" x14ac:dyDescent="0.2">
      <c r="A141" s="31"/>
      <c r="C141" s="33" t="s">
        <v>17</v>
      </c>
      <c r="D141" s="34">
        <v>223</v>
      </c>
      <c r="E141" s="95">
        <v>0</v>
      </c>
      <c r="F141" s="39">
        <f>ROUND(D141*E141,0)</f>
        <v>0</v>
      </c>
    </row>
    <row r="142" spans="1:12" x14ac:dyDescent="0.2">
      <c r="A142" s="31"/>
      <c r="C142" s="33"/>
      <c r="D142" s="34"/>
      <c r="E142" s="95"/>
      <c r="F142" s="39"/>
    </row>
    <row r="143" spans="1:12" ht="51" x14ac:dyDescent="0.2">
      <c r="A143" s="31" t="s">
        <v>154</v>
      </c>
      <c r="B143" s="32" t="s">
        <v>59</v>
      </c>
      <c r="C143" s="33"/>
      <c r="D143" s="34"/>
      <c r="E143" s="95"/>
      <c r="F143" s="39"/>
    </row>
    <row r="144" spans="1:12" ht="14.25" x14ac:dyDescent="0.2">
      <c r="A144" s="31"/>
      <c r="C144" s="33" t="s">
        <v>17</v>
      </c>
      <c r="D144" s="34">
        <v>30</v>
      </c>
      <c r="E144" s="95">
        <v>0</v>
      </c>
      <c r="F144" s="39">
        <f>ROUND(D144*E144,0)</f>
        <v>0</v>
      </c>
    </row>
    <row r="145" spans="1:6" x14ac:dyDescent="0.2">
      <c r="A145" s="31"/>
      <c r="C145" s="33"/>
      <c r="D145" s="34"/>
      <c r="E145" s="95"/>
      <c r="F145" s="39"/>
    </row>
    <row r="146" spans="1:6" ht="51" x14ac:dyDescent="0.2">
      <c r="A146" s="31" t="s">
        <v>44</v>
      </c>
      <c r="B146" s="32" t="s">
        <v>11</v>
      </c>
      <c r="C146" s="33"/>
      <c r="D146" s="34"/>
      <c r="E146" s="95"/>
      <c r="F146" s="39"/>
    </row>
    <row r="147" spans="1:6" ht="25.5" x14ac:dyDescent="0.2">
      <c r="A147" s="31"/>
      <c r="B147" s="37" t="s">
        <v>76</v>
      </c>
      <c r="C147" s="75"/>
      <c r="D147" s="34"/>
      <c r="E147" s="95"/>
      <c r="F147" s="39"/>
    </row>
    <row r="148" spans="1:6" ht="25.5" x14ac:dyDescent="0.2">
      <c r="A148" s="31"/>
      <c r="B148" s="37" t="s">
        <v>77</v>
      </c>
      <c r="C148" s="33" t="s">
        <v>18</v>
      </c>
      <c r="D148" s="34">
        <v>369</v>
      </c>
      <c r="E148" s="98">
        <v>0</v>
      </c>
      <c r="F148" s="39">
        <f>ROUND(D148*E148,0)</f>
        <v>0</v>
      </c>
    </row>
    <row r="149" spans="1:6" x14ac:dyDescent="0.2">
      <c r="A149" s="31"/>
      <c r="C149" s="33"/>
      <c r="D149" s="34"/>
      <c r="E149" s="98"/>
      <c r="F149" s="39"/>
    </row>
    <row r="150" spans="1:6" ht="76.5" x14ac:dyDescent="0.2">
      <c r="A150" s="31" t="s">
        <v>45</v>
      </c>
      <c r="B150" s="32" t="s">
        <v>56</v>
      </c>
      <c r="C150" s="33"/>
      <c r="D150" s="34"/>
      <c r="E150" s="95"/>
      <c r="F150" s="39"/>
    </row>
    <row r="151" spans="1:6" ht="14.25" x14ac:dyDescent="0.2">
      <c r="A151" s="31"/>
      <c r="C151" s="33" t="s">
        <v>19</v>
      </c>
      <c r="D151" s="34">
        <v>121</v>
      </c>
      <c r="E151" s="98">
        <v>0</v>
      </c>
      <c r="F151" s="39">
        <f>ROUND(D151*E151,0)</f>
        <v>0</v>
      </c>
    </row>
    <row r="152" spans="1:6" x14ac:dyDescent="0.2">
      <c r="A152" s="31"/>
      <c r="C152" s="33"/>
      <c r="D152" s="34"/>
      <c r="E152" s="98"/>
      <c r="F152" s="39"/>
    </row>
    <row r="153" spans="1:6" ht="63.75" x14ac:dyDescent="0.2">
      <c r="A153" s="31" t="s">
        <v>46</v>
      </c>
      <c r="B153" s="32" t="s">
        <v>91</v>
      </c>
      <c r="C153" s="33"/>
      <c r="D153" s="34"/>
      <c r="E153" s="95"/>
      <c r="F153" s="39"/>
    </row>
    <row r="154" spans="1:6" ht="14.25" x14ac:dyDescent="0.2">
      <c r="A154" s="31"/>
      <c r="C154" s="33" t="s">
        <v>19</v>
      </c>
      <c r="D154" s="34">
        <v>45</v>
      </c>
      <c r="E154" s="98">
        <v>0</v>
      </c>
      <c r="F154" s="39">
        <f>ROUND(D154*E154,0)</f>
        <v>0</v>
      </c>
    </row>
    <row r="155" spans="1:6" x14ac:dyDescent="0.2">
      <c r="A155" s="31"/>
      <c r="C155" s="33"/>
      <c r="D155" s="34"/>
      <c r="E155" s="98"/>
      <c r="F155" s="39"/>
    </row>
    <row r="156" spans="1:6" ht="51" x14ac:dyDescent="0.2">
      <c r="A156" s="31" t="s">
        <v>47</v>
      </c>
      <c r="B156" s="32" t="s">
        <v>92</v>
      </c>
      <c r="C156" s="33"/>
      <c r="D156" s="34"/>
      <c r="E156" s="95"/>
      <c r="F156" s="39"/>
    </row>
    <row r="157" spans="1:6" ht="14.25" x14ac:dyDescent="0.2">
      <c r="A157" s="31"/>
      <c r="B157" s="76"/>
      <c r="C157" s="33" t="s">
        <v>18</v>
      </c>
      <c r="D157" s="34">
        <v>75</v>
      </c>
      <c r="E157" s="98">
        <v>0</v>
      </c>
      <c r="F157" s="39">
        <f>ROUND(D157*E157,0)</f>
        <v>0</v>
      </c>
    </row>
    <row r="158" spans="1:6" x14ac:dyDescent="0.2">
      <c r="A158" s="31"/>
      <c r="B158" s="76"/>
      <c r="C158" s="33"/>
      <c r="D158" s="34"/>
      <c r="E158" s="98"/>
      <c r="F158" s="39"/>
    </row>
    <row r="159" spans="1:6" ht="38.25" x14ac:dyDescent="0.2">
      <c r="A159" s="31" t="s">
        <v>51</v>
      </c>
      <c r="B159" s="32" t="s">
        <v>25</v>
      </c>
      <c r="C159" s="33"/>
      <c r="D159" s="45"/>
      <c r="E159" s="95"/>
      <c r="F159" s="39"/>
    </row>
    <row r="160" spans="1:6" x14ac:dyDescent="0.2">
      <c r="B160" s="32" t="s">
        <v>15</v>
      </c>
      <c r="C160" s="33"/>
      <c r="D160" s="45"/>
      <c r="E160" s="95"/>
      <c r="F160" s="39"/>
    </row>
    <row r="161" spans="1:12" x14ac:dyDescent="0.2">
      <c r="C161" s="33" t="s">
        <v>20</v>
      </c>
      <c r="D161" s="45"/>
      <c r="E161" s="95"/>
      <c r="F161" s="39">
        <f>ROUND(SUM(F129:F159)*0.1,0)</f>
        <v>0</v>
      </c>
    </row>
    <row r="162" spans="1:12" x14ac:dyDescent="0.2">
      <c r="A162" s="31"/>
      <c r="B162" s="32"/>
      <c r="C162" s="33"/>
      <c r="D162" s="34"/>
      <c r="E162" s="95"/>
      <c r="F162" s="39"/>
    </row>
    <row r="163" spans="1:12" s="65" customFormat="1" x14ac:dyDescent="0.2">
      <c r="A163" s="59"/>
      <c r="B163" s="77" t="s">
        <v>93</v>
      </c>
      <c r="C163" s="61"/>
      <c r="D163" s="62"/>
      <c r="E163" s="99"/>
      <c r="F163" s="63">
        <f>SUM(F130:F162)</f>
        <v>0</v>
      </c>
      <c r="H163" s="44"/>
    </row>
    <row r="164" spans="1:12" x14ac:dyDescent="0.2">
      <c r="A164" s="31"/>
      <c r="B164" s="32"/>
      <c r="C164" s="33"/>
      <c r="D164" s="34"/>
      <c r="E164" s="95"/>
      <c r="F164" s="39"/>
    </row>
    <row r="165" spans="1:12" x14ac:dyDescent="0.2">
      <c r="A165" s="31"/>
      <c r="B165" s="32"/>
      <c r="C165" s="33"/>
      <c r="D165" s="34"/>
      <c r="E165" s="95"/>
      <c r="F165" s="39"/>
    </row>
    <row r="166" spans="1:12" x14ac:dyDescent="0.2">
      <c r="A166" s="31"/>
      <c r="B166" s="32"/>
      <c r="C166" s="33"/>
      <c r="D166" s="34"/>
      <c r="E166" s="95"/>
      <c r="F166" s="39"/>
    </row>
    <row r="167" spans="1:12" x14ac:dyDescent="0.2">
      <c r="A167" s="40" t="s">
        <v>14</v>
      </c>
      <c r="B167" s="69" t="s">
        <v>94</v>
      </c>
      <c r="C167" s="42"/>
      <c r="D167" s="28"/>
      <c r="E167" s="96"/>
      <c r="F167" s="43"/>
    </row>
    <row r="168" spans="1:12" s="70" customFormat="1" x14ac:dyDescent="0.2">
      <c r="A168" s="31"/>
      <c r="B168" s="32"/>
      <c r="C168" s="33"/>
      <c r="D168" s="34"/>
      <c r="E168" s="95"/>
      <c r="F168" s="39"/>
      <c r="G168" s="30"/>
      <c r="H168" s="44"/>
      <c r="I168" s="36"/>
      <c r="J168" s="36"/>
      <c r="K168" s="36"/>
      <c r="L168" s="36"/>
    </row>
    <row r="169" spans="1:12" s="70" customFormat="1" ht="28.5" customHeight="1" x14ac:dyDescent="0.2">
      <c r="A169" s="31" t="s">
        <v>155</v>
      </c>
      <c r="B169" s="49" t="s">
        <v>95</v>
      </c>
      <c r="C169" s="71"/>
      <c r="D169" s="72"/>
      <c r="E169" s="98"/>
      <c r="F169" s="55"/>
      <c r="G169" s="30"/>
      <c r="H169" s="44"/>
      <c r="I169" s="36"/>
      <c r="J169" s="36"/>
      <c r="K169" s="36"/>
      <c r="L169" s="36"/>
    </row>
    <row r="170" spans="1:12" s="70" customFormat="1" x14ac:dyDescent="0.2">
      <c r="A170" s="73"/>
      <c r="B170" s="74"/>
      <c r="C170" s="33" t="s">
        <v>3</v>
      </c>
      <c r="D170" s="34">
        <v>1</v>
      </c>
      <c r="E170" s="98">
        <v>0</v>
      </c>
      <c r="F170" s="39">
        <f>ROUND(D170*E170,0)</f>
        <v>0</v>
      </c>
      <c r="G170" s="30"/>
      <c r="H170" s="44"/>
      <c r="I170" s="36"/>
      <c r="J170" s="36"/>
      <c r="K170" s="36"/>
      <c r="L170" s="36"/>
    </row>
    <row r="171" spans="1:12" s="70" customFormat="1" x14ac:dyDescent="0.2">
      <c r="A171" s="73"/>
      <c r="B171" s="74"/>
      <c r="C171" s="71"/>
      <c r="D171" s="72"/>
      <c r="E171" s="98"/>
      <c r="F171" s="55"/>
      <c r="G171" s="30"/>
      <c r="H171" s="44"/>
      <c r="I171" s="36"/>
      <c r="J171" s="36"/>
      <c r="K171" s="36"/>
      <c r="L171" s="36"/>
    </row>
    <row r="172" spans="1:12" ht="63.75" x14ac:dyDescent="0.2">
      <c r="A172" s="31" t="s">
        <v>78</v>
      </c>
      <c r="B172" s="47" t="s">
        <v>147</v>
      </c>
      <c r="C172" s="33"/>
      <c r="D172" s="34"/>
      <c r="E172" s="95"/>
      <c r="F172" s="39"/>
    </row>
    <row r="173" spans="1:12" ht="14.25" x14ac:dyDescent="0.2">
      <c r="A173" s="31"/>
      <c r="C173" s="33" t="s">
        <v>18</v>
      </c>
      <c r="D173" s="34">
        <v>185</v>
      </c>
      <c r="E173" s="95">
        <v>0</v>
      </c>
      <c r="F173" s="39">
        <f>ROUND(D173*E173,0)</f>
        <v>0</v>
      </c>
    </row>
    <row r="174" spans="1:12" s="70" customFormat="1" x14ac:dyDescent="0.2">
      <c r="A174" s="73"/>
      <c r="B174" s="74"/>
      <c r="C174" s="71"/>
      <c r="D174" s="72"/>
      <c r="E174" s="98"/>
      <c r="F174" s="55"/>
      <c r="G174" s="30"/>
      <c r="H174" s="44"/>
      <c r="I174" s="36"/>
      <c r="J174" s="36"/>
      <c r="K174" s="36"/>
      <c r="L174" s="36"/>
    </row>
    <row r="175" spans="1:12" ht="89.25" x14ac:dyDescent="0.2">
      <c r="A175" s="31" t="s">
        <v>156</v>
      </c>
      <c r="B175" s="32" t="s">
        <v>150</v>
      </c>
      <c r="C175" s="33"/>
      <c r="D175" s="34"/>
      <c r="E175" s="95"/>
      <c r="F175" s="39"/>
    </row>
    <row r="176" spans="1:12" ht="14.25" x14ac:dyDescent="0.2">
      <c r="A176" s="31"/>
      <c r="C176" s="33" t="s">
        <v>17</v>
      </c>
      <c r="D176" s="34">
        <v>70</v>
      </c>
      <c r="E176" s="95">
        <v>0</v>
      </c>
      <c r="F176" s="39">
        <f>ROUND(D176*E176,0)</f>
        <v>0</v>
      </c>
    </row>
    <row r="177" spans="1:12" s="70" customFormat="1" x14ac:dyDescent="0.2">
      <c r="A177" s="73"/>
      <c r="B177" s="74"/>
      <c r="C177" s="71"/>
      <c r="D177" s="72"/>
      <c r="E177" s="98"/>
      <c r="F177" s="55"/>
      <c r="G177" s="30"/>
      <c r="H177" s="44"/>
      <c r="I177" s="36"/>
      <c r="J177" s="36"/>
      <c r="K177" s="36"/>
      <c r="L177" s="36"/>
    </row>
    <row r="178" spans="1:12" ht="51" x14ac:dyDescent="0.2">
      <c r="A178" s="31" t="s">
        <v>157</v>
      </c>
      <c r="B178" s="32" t="s">
        <v>11</v>
      </c>
      <c r="C178" s="33"/>
      <c r="D178" s="34"/>
      <c r="E178" s="95"/>
      <c r="F178" s="39"/>
    </row>
    <row r="179" spans="1:12" ht="25.5" x14ac:dyDescent="0.2">
      <c r="A179" s="31"/>
      <c r="B179" s="37" t="s">
        <v>76</v>
      </c>
      <c r="C179" s="75"/>
      <c r="D179" s="34"/>
      <c r="E179" s="95"/>
      <c r="F179" s="39"/>
    </row>
    <row r="180" spans="1:12" ht="25.5" x14ac:dyDescent="0.2">
      <c r="A180" s="31"/>
      <c r="B180" s="37" t="s">
        <v>77</v>
      </c>
      <c r="C180" s="33" t="s">
        <v>18</v>
      </c>
      <c r="D180" s="34">
        <v>192</v>
      </c>
      <c r="E180" s="98">
        <v>0</v>
      </c>
      <c r="F180" s="39">
        <f>ROUND(D180*E180,0)</f>
        <v>0</v>
      </c>
    </row>
    <row r="181" spans="1:12" x14ac:dyDescent="0.2">
      <c r="A181" s="31"/>
      <c r="C181" s="33"/>
      <c r="D181" s="34"/>
      <c r="E181" s="98"/>
      <c r="F181" s="39"/>
    </row>
    <row r="182" spans="1:12" ht="89.25" x14ac:dyDescent="0.2">
      <c r="A182" s="31" t="s">
        <v>48</v>
      </c>
      <c r="B182" s="32" t="s">
        <v>148</v>
      </c>
      <c r="C182" s="33"/>
      <c r="D182" s="34"/>
      <c r="E182" s="95"/>
      <c r="F182" s="39"/>
    </row>
    <row r="183" spans="1:12" ht="14.25" x14ac:dyDescent="0.2">
      <c r="A183" s="31"/>
      <c r="C183" s="33" t="s">
        <v>19</v>
      </c>
      <c r="D183" s="34">
        <v>47</v>
      </c>
      <c r="E183" s="98">
        <v>0</v>
      </c>
      <c r="F183" s="39">
        <f>ROUND(D183*E183,0)</f>
        <v>0</v>
      </c>
    </row>
    <row r="184" spans="1:12" x14ac:dyDescent="0.2">
      <c r="A184" s="31"/>
      <c r="C184" s="33"/>
      <c r="D184" s="34"/>
      <c r="E184" s="98"/>
      <c r="F184" s="39"/>
    </row>
    <row r="185" spans="1:12" ht="38.25" x14ac:dyDescent="0.2">
      <c r="A185" s="31" t="s">
        <v>158</v>
      </c>
      <c r="B185" s="37" t="s">
        <v>149</v>
      </c>
      <c r="C185" s="33"/>
      <c r="D185" s="34"/>
      <c r="E185" s="95"/>
      <c r="F185" s="39"/>
    </row>
    <row r="186" spans="1:12" ht="14.25" x14ac:dyDescent="0.2">
      <c r="A186" s="31"/>
      <c r="C186" s="33" t="s">
        <v>19</v>
      </c>
      <c r="D186" s="34">
        <v>47</v>
      </c>
      <c r="E186" s="98">
        <v>0</v>
      </c>
      <c r="F186" s="39">
        <f>ROUND(D186*E186,0)</f>
        <v>0</v>
      </c>
    </row>
    <row r="187" spans="1:12" x14ac:dyDescent="0.2">
      <c r="A187" s="31"/>
      <c r="C187" s="33"/>
      <c r="D187" s="34"/>
      <c r="E187" s="98"/>
      <c r="F187" s="39"/>
    </row>
    <row r="188" spans="1:12" ht="38.25" x14ac:dyDescent="0.2">
      <c r="A188" s="31" t="s">
        <v>159</v>
      </c>
      <c r="B188" s="32" t="s">
        <v>25</v>
      </c>
      <c r="C188" s="33"/>
      <c r="D188" s="45"/>
      <c r="E188" s="95"/>
      <c r="F188" s="39"/>
    </row>
    <row r="189" spans="1:12" x14ac:dyDescent="0.2">
      <c r="B189" s="32" t="s">
        <v>15</v>
      </c>
      <c r="C189" s="33"/>
      <c r="D189" s="45"/>
      <c r="E189" s="95"/>
      <c r="F189" s="39"/>
    </row>
    <row r="190" spans="1:12" x14ac:dyDescent="0.2">
      <c r="C190" s="33" t="s">
        <v>20</v>
      </c>
      <c r="D190" s="45"/>
      <c r="E190" s="95"/>
      <c r="F190" s="39">
        <f>ROUND(SUM(F167:F188)*0.1,0)</f>
        <v>0</v>
      </c>
    </row>
    <row r="191" spans="1:12" x14ac:dyDescent="0.2">
      <c r="A191" s="31"/>
      <c r="B191" s="32"/>
      <c r="C191" s="33"/>
      <c r="D191" s="34"/>
      <c r="E191" s="95"/>
      <c r="F191" s="39"/>
    </row>
    <row r="192" spans="1:12" s="65" customFormat="1" x14ac:dyDescent="0.2">
      <c r="A192" s="59"/>
      <c r="B192" s="77" t="s">
        <v>96</v>
      </c>
      <c r="C192" s="61"/>
      <c r="D192" s="62"/>
      <c r="E192" s="99"/>
      <c r="F192" s="63">
        <f>SUM(F168:F191)</f>
        <v>0</v>
      </c>
      <c r="H192" s="44"/>
    </row>
    <row r="193" spans="1:12" x14ac:dyDescent="0.2">
      <c r="A193" s="31"/>
      <c r="B193" s="32"/>
      <c r="C193" s="33"/>
      <c r="D193" s="34"/>
      <c r="E193" s="95"/>
      <c r="F193" s="39"/>
    </row>
    <row r="194" spans="1:12" x14ac:dyDescent="0.2">
      <c r="A194" s="31"/>
      <c r="B194" s="32"/>
      <c r="C194" s="33"/>
      <c r="D194" s="34"/>
      <c r="E194" s="95"/>
      <c r="F194" s="39"/>
    </row>
    <row r="195" spans="1:12" x14ac:dyDescent="0.2">
      <c r="A195" s="31"/>
      <c r="B195" s="32"/>
      <c r="C195" s="33"/>
      <c r="D195" s="34"/>
      <c r="E195" s="95"/>
      <c r="F195" s="39"/>
    </row>
    <row r="196" spans="1:12" x14ac:dyDescent="0.2">
      <c r="A196" s="40" t="s">
        <v>14</v>
      </c>
      <c r="B196" s="69" t="s">
        <v>72</v>
      </c>
      <c r="C196" s="42"/>
      <c r="D196" s="28"/>
      <c r="E196" s="96"/>
      <c r="F196" s="43"/>
    </row>
    <row r="197" spans="1:12" s="70" customFormat="1" x14ac:dyDescent="0.2">
      <c r="A197" s="31"/>
      <c r="B197" s="32"/>
      <c r="C197" s="33"/>
      <c r="D197" s="34"/>
      <c r="E197" s="95"/>
      <c r="F197" s="39"/>
      <c r="G197" s="30"/>
      <c r="H197" s="44"/>
      <c r="I197" s="36"/>
      <c r="J197" s="36"/>
      <c r="K197" s="36"/>
      <c r="L197" s="36"/>
    </row>
    <row r="198" spans="1:12" ht="76.5" x14ac:dyDescent="0.2">
      <c r="A198" s="31" t="s">
        <v>49</v>
      </c>
      <c r="B198" s="47" t="s">
        <v>246</v>
      </c>
      <c r="C198" s="33"/>
      <c r="D198" s="45"/>
      <c r="E198" s="95"/>
      <c r="F198" s="39"/>
    </row>
    <row r="199" spans="1:12" ht="53.25" customHeight="1" x14ac:dyDescent="0.2">
      <c r="A199" s="31"/>
      <c r="B199" s="47" t="s">
        <v>247</v>
      </c>
      <c r="C199" s="33"/>
      <c r="D199" s="45"/>
      <c r="E199" s="95"/>
      <c r="F199" s="39"/>
    </row>
    <row r="200" spans="1:12" ht="14.25" x14ac:dyDescent="0.2">
      <c r="A200" s="31"/>
      <c r="B200" s="47" t="s">
        <v>73</v>
      </c>
      <c r="C200" s="33" t="s">
        <v>17</v>
      </c>
      <c r="D200" s="45">
        <v>2</v>
      </c>
      <c r="E200" s="95">
        <v>0</v>
      </c>
      <c r="F200" s="39">
        <f t="shared" ref="F200:F205" si="0">ROUND(D200*E200,0)</f>
        <v>0</v>
      </c>
    </row>
    <row r="201" spans="1:12" ht="14.25" x14ac:dyDescent="0.2">
      <c r="A201" s="31"/>
      <c r="B201" s="78" t="s">
        <v>274</v>
      </c>
      <c r="C201" s="33" t="s">
        <v>17</v>
      </c>
      <c r="D201" s="45">
        <v>12.5</v>
      </c>
      <c r="E201" s="95">
        <v>0</v>
      </c>
      <c r="F201" s="39">
        <f t="shared" si="0"/>
        <v>0</v>
      </c>
    </row>
    <row r="202" spans="1:12" x14ac:dyDescent="0.2">
      <c r="A202" s="31"/>
      <c r="B202" s="47" t="s">
        <v>249</v>
      </c>
      <c r="C202" s="33" t="s">
        <v>65</v>
      </c>
      <c r="D202" s="45">
        <v>1200</v>
      </c>
      <c r="E202" s="98">
        <v>0</v>
      </c>
      <c r="F202" s="39">
        <f t="shared" si="0"/>
        <v>0</v>
      </c>
    </row>
    <row r="203" spans="1:12" ht="14.25" x14ac:dyDescent="0.2">
      <c r="A203" s="31"/>
      <c r="B203" s="47" t="s">
        <v>74</v>
      </c>
      <c r="C203" s="33" t="s">
        <v>18</v>
      </c>
      <c r="D203" s="45">
        <v>6</v>
      </c>
      <c r="E203" s="95">
        <v>0</v>
      </c>
      <c r="F203" s="39">
        <f t="shared" si="0"/>
        <v>0</v>
      </c>
    </row>
    <row r="204" spans="1:12" ht="14.25" x14ac:dyDescent="0.2">
      <c r="A204" s="31"/>
      <c r="B204" s="47" t="s">
        <v>251</v>
      </c>
      <c r="C204" s="33" t="s">
        <v>18</v>
      </c>
      <c r="D204" s="45">
        <v>45</v>
      </c>
      <c r="E204" s="95">
        <v>0</v>
      </c>
      <c r="F204" s="39">
        <f t="shared" si="0"/>
        <v>0</v>
      </c>
    </row>
    <row r="205" spans="1:12" ht="14.25" x14ac:dyDescent="0.2">
      <c r="A205" s="31"/>
      <c r="B205" s="47" t="s">
        <v>128</v>
      </c>
      <c r="C205" s="33" t="s">
        <v>19</v>
      </c>
      <c r="D205" s="45">
        <v>10</v>
      </c>
      <c r="E205" s="95">
        <v>0</v>
      </c>
      <c r="F205" s="39">
        <f t="shared" si="0"/>
        <v>0</v>
      </c>
    </row>
    <row r="206" spans="1:12" x14ac:dyDescent="0.2">
      <c r="A206" s="31"/>
      <c r="B206" s="47"/>
      <c r="C206" s="33"/>
      <c r="D206" s="45"/>
      <c r="E206" s="95"/>
      <c r="F206" s="39"/>
    </row>
    <row r="207" spans="1:12" ht="63" customHeight="1" x14ac:dyDescent="0.2">
      <c r="A207" s="31" t="s">
        <v>50</v>
      </c>
      <c r="B207" s="47" t="s">
        <v>271</v>
      </c>
      <c r="C207" s="33"/>
      <c r="D207" s="45"/>
      <c r="E207" s="95"/>
      <c r="F207" s="39"/>
    </row>
    <row r="208" spans="1:12" ht="27" customHeight="1" x14ac:dyDescent="0.2">
      <c r="A208" s="31"/>
      <c r="B208" s="47" t="s">
        <v>270</v>
      </c>
      <c r="C208" s="33"/>
      <c r="D208" s="45"/>
      <c r="E208" s="95"/>
      <c r="F208" s="39"/>
    </row>
    <row r="209" spans="1:6" ht="14.25" x14ac:dyDescent="0.2">
      <c r="A209" s="31"/>
      <c r="B209" s="53" t="s">
        <v>132</v>
      </c>
      <c r="C209" s="33" t="s">
        <v>17</v>
      </c>
      <c r="D209" s="54">
        <f>0.1*1.3*28</f>
        <v>3.64</v>
      </c>
      <c r="E209" s="98">
        <v>0</v>
      </c>
      <c r="F209" s="39">
        <f t="shared" ref="F209:F215" si="1">ROUND(D209*E209,0)</f>
        <v>0</v>
      </c>
    </row>
    <row r="210" spans="1:6" ht="14.25" x14ac:dyDescent="0.2">
      <c r="A210" s="31"/>
      <c r="B210" s="53" t="s">
        <v>272</v>
      </c>
      <c r="C210" s="33" t="s">
        <v>17</v>
      </c>
      <c r="D210" s="54">
        <f>0.4*1.2*28</f>
        <v>13.44</v>
      </c>
      <c r="E210" s="98">
        <v>0</v>
      </c>
      <c r="F210" s="39">
        <f t="shared" si="1"/>
        <v>0</v>
      </c>
    </row>
    <row r="211" spans="1:6" ht="14.25" x14ac:dyDescent="0.2">
      <c r="A211" s="31"/>
      <c r="B211" s="53" t="s">
        <v>273</v>
      </c>
      <c r="C211" s="33" t="s">
        <v>17</v>
      </c>
      <c r="D211" s="54">
        <f>0.25*1.7*28</f>
        <v>11.9</v>
      </c>
      <c r="E211" s="98">
        <v>0</v>
      </c>
      <c r="F211" s="39">
        <f t="shared" si="1"/>
        <v>0</v>
      </c>
    </row>
    <row r="212" spans="1:6" x14ac:dyDescent="0.2">
      <c r="A212" s="31"/>
      <c r="B212" s="47" t="s">
        <v>249</v>
      </c>
      <c r="C212" s="33" t="s">
        <v>65</v>
      </c>
      <c r="D212" s="54">
        <f>1098+425</f>
        <v>1523</v>
      </c>
      <c r="E212" s="98">
        <v>0</v>
      </c>
      <c r="F212" s="39">
        <f t="shared" si="1"/>
        <v>0</v>
      </c>
    </row>
    <row r="213" spans="1:6" ht="14.25" x14ac:dyDescent="0.2">
      <c r="A213" s="31"/>
      <c r="B213" s="53" t="s">
        <v>133</v>
      </c>
      <c r="C213" s="33" t="s">
        <v>18</v>
      </c>
      <c r="D213" s="54">
        <f>0.4*2*28</f>
        <v>22.400000000000002</v>
      </c>
      <c r="E213" s="98">
        <v>0</v>
      </c>
      <c r="F213" s="39">
        <f t="shared" si="1"/>
        <v>0</v>
      </c>
    </row>
    <row r="214" spans="1:6" ht="14.25" x14ac:dyDescent="0.2">
      <c r="A214" s="31"/>
      <c r="B214" s="53" t="s">
        <v>252</v>
      </c>
      <c r="C214" s="33" t="s">
        <v>18</v>
      </c>
      <c r="D214" s="54">
        <f>2*1.7*28</f>
        <v>95.2</v>
      </c>
      <c r="E214" s="98">
        <v>0</v>
      </c>
      <c r="F214" s="39">
        <f t="shared" si="1"/>
        <v>0</v>
      </c>
    </row>
    <row r="215" spans="1:6" x14ac:dyDescent="0.2">
      <c r="A215" s="31"/>
      <c r="B215" s="53" t="s">
        <v>134</v>
      </c>
      <c r="C215" s="33" t="s">
        <v>3</v>
      </c>
      <c r="D215" s="54">
        <f>28*2</f>
        <v>56</v>
      </c>
      <c r="E215" s="98">
        <v>0</v>
      </c>
      <c r="F215" s="39">
        <f t="shared" si="1"/>
        <v>0</v>
      </c>
    </row>
    <row r="216" spans="1:6" x14ac:dyDescent="0.2">
      <c r="A216" s="31"/>
      <c r="B216" s="53"/>
      <c r="C216" s="33"/>
      <c r="D216" s="79"/>
      <c r="E216" s="98"/>
      <c r="F216" s="39"/>
    </row>
    <row r="217" spans="1:6" ht="81" customHeight="1" x14ac:dyDescent="0.2">
      <c r="A217" s="31" t="s">
        <v>160</v>
      </c>
      <c r="B217" s="47" t="s">
        <v>254</v>
      </c>
      <c r="C217" s="33"/>
      <c r="D217" s="45"/>
      <c r="E217" s="95"/>
      <c r="F217" s="39"/>
    </row>
    <row r="218" spans="1:6" ht="14.25" x14ac:dyDescent="0.2">
      <c r="A218" s="31"/>
      <c r="B218" s="47" t="s">
        <v>73</v>
      </c>
      <c r="C218" s="33" t="s">
        <v>17</v>
      </c>
      <c r="D218" s="45">
        <v>2.7</v>
      </c>
      <c r="E218" s="98">
        <v>0</v>
      </c>
      <c r="F218" s="39">
        <f t="shared" ref="F218:F224" si="2">ROUND(D218*E218,0)</f>
        <v>0</v>
      </c>
    </row>
    <row r="219" spans="1:6" ht="14.25" x14ac:dyDescent="0.2">
      <c r="A219" s="31"/>
      <c r="B219" s="78" t="s">
        <v>274</v>
      </c>
      <c r="C219" s="33" t="s">
        <v>17</v>
      </c>
      <c r="D219" s="45">
        <v>14.5</v>
      </c>
      <c r="E219" s="98">
        <v>0</v>
      </c>
      <c r="F219" s="39">
        <f t="shared" si="2"/>
        <v>0</v>
      </c>
    </row>
    <row r="220" spans="1:6" x14ac:dyDescent="0.2">
      <c r="A220" s="31"/>
      <c r="B220" s="47" t="s">
        <v>249</v>
      </c>
      <c r="C220" s="33" t="s">
        <v>65</v>
      </c>
      <c r="D220" s="45">
        <v>1008</v>
      </c>
      <c r="E220" s="98">
        <v>0</v>
      </c>
      <c r="F220" s="39">
        <f t="shared" si="2"/>
        <v>0</v>
      </c>
    </row>
    <row r="221" spans="1:6" ht="14.25" x14ac:dyDescent="0.2">
      <c r="A221" s="31"/>
      <c r="B221" s="47" t="s">
        <v>74</v>
      </c>
      <c r="C221" s="33" t="s">
        <v>18</v>
      </c>
      <c r="D221" s="45">
        <v>6.5</v>
      </c>
      <c r="E221" s="98">
        <v>0</v>
      </c>
      <c r="F221" s="39">
        <f t="shared" si="2"/>
        <v>0</v>
      </c>
    </row>
    <row r="222" spans="1:6" ht="14.25" x14ac:dyDescent="0.2">
      <c r="A222" s="31"/>
      <c r="B222" s="47" t="s">
        <v>248</v>
      </c>
      <c r="C222" s="33" t="s">
        <v>18</v>
      </c>
      <c r="D222" s="45">
        <v>33</v>
      </c>
      <c r="E222" s="98">
        <v>0</v>
      </c>
      <c r="F222" s="39">
        <f t="shared" si="2"/>
        <v>0</v>
      </c>
    </row>
    <row r="223" spans="1:6" ht="14.25" x14ac:dyDescent="0.2">
      <c r="A223" s="31"/>
      <c r="B223" s="37" t="s">
        <v>250</v>
      </c>
      <c r="C223" s="33" t="s">
        <v>18</v>
      </c>
      <c r="D223" s="45">
        <v>7.5</v>
      </c>
      <c r="E223" s="98">
        <v>0</v>
      </c>
      <c r="F223" s="39">
        <f t="shared" si="2"/>
        <v>0</v>
      </c>
    </row>
    <row r="224" spans="1:6" ht="14.25" x14ac:dyDescent="0.2">
      <c r="A224" s="31"/>
      <c r="B224" s="37" t="s">
        <v>253</v>
      </c>
      <c r="C224" s="33" t="s">
        <v>18</v>
      </c>
      <c r="D224" s="45">
        <v>27</v>
      </c>
      <c r="E224" s="98">
        <v>0</v>
      </c>
      <c r="F224" s="39">
        <f t="shared" si="2"/>
        <v>0</v>
      </c>
    </row>
    <row r="225" spans="1:6" x14ac:dyDescent="0.2">
      <c r="A225" s="31"/>
      <c r="B225" s="47"/>
      <c r="C225" s="33"/>
      <c r="D225" s="45"/>
      <c r="E225" s="95"/>
      <c r="F225" s="39"/>
    </row>
    <row r="226" spans="1:6" ht="76.5" x14ac:dyDescent="0.2">
      <c r="A226" s="31" t="s">
        <v>161</v>
      </c>
      <c r="B226" s="49" t="s">
        <v>138</v>
      </c>
      <c r="C226" s="71"/>
      <c r="D226" s="80"/>
      <c r="E226" s="98"/>
      <c r="F226" s="55"/>
    </row>
    <row r="227" spans="1:6" ht="38.25" x14ac:dyDescent="0.2">
      <c r="A227" s="31"/>
      <c r="B227" s="49" t="s">
        <v>137</v>
      </c>
      <c r="C227" s="71"/>
      <c r="D227" s="80"/>
      <c r="E227" s="98"/>
      <c r="F227" s="55"/>
    </row>
    <row r="228" spans="1:6" ht="14.25" x14ac:dyDescent="0.2">
      <c r="A228" s="31"/>
      <c r="B228" s="47" t="s">
        <v>73</v>
      </c>
      <c r="C228" s="33" t="s">
        <v>17</v>
      </c>
      <c r="D228" s="45">
        <v>0.4</v>
      </c>
      <c r="E228" s="95">
        <v>0</v>
      </c>
      <c r="F228" s="39">
        <f t="shared" ref="F228:F235" si="3">ROUND(D228*E228,0)</f>
        <v>0</v>
      </c>
    </row>
    <row r="229" spans="1:6" ht="25.5" x14ac:dyDescent="0.2">
      <c r="A229" s="31"/>
      <c r="B229" s="47" t="s">
        <v>275</v>
      </c>
      <c r="C229" s="33" t="s">
        <v>17</v>
      </c>
      <c r="D229" s="45">
        <v>5.8</v>
      </c>
      <c r="E229" s="95">
        <v>0</v>
      </c>
      <c r="F229" s="39">
        <f t="shared" si="3"/>
        <v>0</v>
      </c>
    </row>
    <row r="230" spans="1:6" x14ac:dyDescent="0.2">
      <c r="A230" s="31"/>
      <c r="B230" s="47" t="s">
        <v>249</v>
      </c>
      <c r="C230" s="33" t="s">
        <v>65</v>
      </c>
      <c r="D230" s="45">
        <v>460</v>
      </c>
      <c r="E230" s="98">
        <v>0</v>
      </c>
      <c r="F230" s="39">
        <f t="shared" si="3"/>
        <v>0</v>
      </c>
    </row>
    <row r="231" spans="1:6" ht="14.25" x14ac:dyDescent="0.2">
      <c r="A231" s="31"/>
      <c r="B231" s="47" t="s">
        <v>105</v>
      </c>
      <c r="C231" s="33" t="s">
        <v>18</v>
      </c>
      <c r="D231" s="45">
        <v>12</v>
      </c>
      <c r="E231" s="95">
        <v>0</v>
      </c>
      <c r="F231" s="39">
        <f t="shared" si="3"/>
        <v>0</v>
      </c>
    </row>
    <row r="232" spans="1:6" ht="14.25" x14ac:dyDescent="0.2">
      <c r="A232" s="31"/>
      <c r="B232" s="47" t="s">
        <v>106</v>
      </c>
      <c r="C232" s="33" t="s">
        <v>18</v>
      </c>
      <c r="D232" s="45">
        <v>4</v>
      </c>
      <c r="E232" s="95">
        <v>0</v>
      </c>
      <c r="F232" s="39">
        <f t="shared" si="3"/>
        <v>0</v>
      </c>
    </row>
    <row r="233" spans="1:6" x14ac:dyDescent="0.2">
      <c r="A233" s="31"/>
      <c r="B233" s="47" t="s">
        <v>107</v>
      </c>
      <c r="C233" s="33" t="s">
        <v>3</v>
      </c>
      <c r="D233" s="45">
        <v>1</v>
      </c>
      <c r="E233" s="95">
        <v>0</v>
      </c>
      <c r="F233" s="39">
        <f t="shared" si="3"/>
        <v>0</v>
      </c>
    </row>
    <row r="234" spans="1:6" ht="14.25" x14ac:dyDescent="0.2">
      <c r="A234" s="31"/>
      <c r="B234" s="47" t="s">
        <v>108</v>
      </c>
      <c r="C234" s="33" t="s">
        <v>18</v>
      </c>
      <c r="D234" s="45">
        <v>5.7</v>
      </c>
      <c r="E234" s="95">
        <v>0</v>
      </c>
      <c r="F234" s="39">
        <f t="shared" si="3"/>
        <v>0</v>
      </c>
    </row>
    <row r="235" spans="1:6" ht="14.25" x14ac:dyDescent="0.2">
      <c r="A235" s="31"/>
      <c r="B235" s="47" t="s">
        <v>109</v>
      </c>
      <c r="C235" s="33" t="s">
        <v>18</v>
      </c>
      <c r="D235" s="45">
        <v>4.0999999999999996</v>
      </c>
      <c r="E235" s="95">
        <v>0</v>
      </c>
      <c r="F235" s="39">
        <f t="shared" si="3"/>
        <v>0</v>
      </c>
    </row>
    <row r="236" spans="1:6" x14ac:dyDescent="0.2">
      <c r="A236" s="31"/>
      <c r="B236" s="47"/>
      <c r="C236" s="33"/>
      <c r="D236" s="45"/>
      <c r="E236" s="95"/>
      <c r="F236" s="39"/>
    </row>
    <row r="237" spans="1:6" ht="38.25" x14ac:dyDescent="0.2">
      <c r="A237" s="31" t="s">
        <v>260</v>
      </c>
      <c r="B237" s="32" t="s">
        <v>25</v>
      </c>
      <c r="C237" s="33"/>
      <c r="D237" s="45"/>
      <c r="E237" s="95"/>
      <c r="F237" s="39"/>
    </row>
    <row r="238" spans="1:6" x14ac:dyDescent="0.2">
      <c r="B238" s="32" t="s">
        <v>15</v>
      </c>
      <c r="C238" s="33"/>
      <c r="D238" s="45"/>
      <c r="E238" s="95"/>
      <c r="F238" s="39"/>
    </row>
    <row r="239" spans="1:6" x14ac:dyDescent="0.2">
      <c r="C239" s="33" t="s">
        <v>20</v>
      </c>
      <c r="D239" s="45"/>
      <c r="E239" s="95"/>
      <c r="F239" s="39">
        <f>ROUND(SUM(F198:F237)*0.1,0)</f>
        <v>0</v>
      </c>
    </row>
    <row r="240" spans="1:6" x14ac:dyDescent="0.2">
      <c r="A240" s="31"/>
      <c r="B240" s="32"/>
      <c r="C240" s="33"/>
      <c r="D240" s="34"/>
      <c r="E240" s="95"/>
      <c r="F240" s="39"/>
    </row>
    <row r="241" spans="1:8" s="65" customFormat="1" x14ac:dyDescent="0.2">
      <c r="A241" s="59"/>
      <c r="B241" s="81" t="s">
        <v>75</v>
      </c>
      <c r="C241" s="81"/>
      <c r="D241" s="81"/>
      <c r="E241" s="99"/>
      <c r="F241" s="63">
        <f>SUM(F197:F240)</f>
        <v>0</v>
      </c>
      <c r="H241" s="44"/>
    </row>
    <row r="242" spans="1:8" x14ac:dyDescent="0.2">
      <c r="A242" s="31"/>
      <c r="B242" s="32"/>
      <c r="C242" s="33"/>
      <c r="D242" s="34"/>
      <c r="E242" s="95"/>
      <c r="F242" s="39"/>
    </row>
    <row r="243" spans="1:8" x14ac:dyDescent="0.2">
      <c r="A243" s="31"/>
      <c r="B243" s="32"/>
      <c r="C243" s="33"/>
      <c r="D243" s="34"/>
      <c r="E243" s="95"/>
      <c r="F243" s="39"/>
    </row>
    <row r="244" spans="1:8" x14ac:dyDescent="0.2">
      <c r="A244" s="31"/>
      <c r="B244" s="32"/>
      <c r="C244" s="33"/>
      <c r="D244" s="34"/>
      <c r="E244" s="95"/>
      <c r="F244" s="39"/>
    </row>
    <row r="245" spans="1:8" x14ac:dyDescent="0.2">
      <c r="A245" s="40" t="s">
        <v>14</v>
      </c>
      <c r="B245" s="69" t="s">
        <v>61</v>
      </c>
      <c r="C245" s="42"/>
      <c r="D245" s="28"/>
      <c r="E245" s="96"/>
      <c r="F245" s="43"/>
    </row>
    <row r="246" spans="1:8" x14ac:dyDescent="0.2">
      <c r="A246" s="31"/>
      <c r="B246" s="32"/>
      <c r="C246" s="33"/>
      <c r="D246" s="34"/>
      <c r="E246" s="95"/>
      <c r="F246" s="39"/>
    </row>
    <row r="247" spans="1:8" ht="27.75" customHeight="1" x14ac:dyDescent="0.2">
      <c r="A247" s="31" t="s">
        <v>79</v>
      </c>
      <c r="B247" s="49" t="s">
        <v>10</v>
      </c>
      <c r="C247" s="33"/>
      <c r="D247" s="34"/>
      <c r="E247" s="95"/>
      <c r="F247" s="39"/>
    </row>
    <row r="248" spans="1:8" ht="14.25" x14ac:dyDescent="0.2">
      <c r="A248" s="31"/>
      <c r="C248" s="33" t="s">
        <v>19</v>
      </c>
      <c r="D248" s="34">
        <f>D251+D252+D253+D254+D255+D256</f>
        <v>129.80000000000001</v>
      </c>
      <c r="E248" s="95">
        <v>0</v>
      </c>
      <c r="F248" s="39">
        <f>ROUND(D248*E248,0)</f>
        <v>0</v>
      </c>
    </row>
    <row r="249" spans="1:8" x14ac:dyDescent="0.2">
      <c r="A249" s="31"/>
      <c r="C249" s="33"/>
      <c r="D249" s="34"/>
      <c r="E249" s="101"/>
      <c r="F249" s="39"/>
    </row>
    <row r="250" spans="1:8" ht="76.5" x14ac:dyDescent="0.2">
      <c r="A250" s="31" t="s">
        <v>80</v>
      </c>
      <c r="B250" s="32" t="s">
        <v>101</v>
      </c>
      <c r="C250" s="33"/>
      <c r="D250" s="34"/>
      <c r="E250" s="95"/>
      <c r="F250" s="39"/>
    </row>
    <row r="251" spans="1:8" ht="14.25" x14ac:dyDescent="0.2">
      <c r="A251" s="31"/>
      <c r="B251" s="82" t="s">
        <v>98</v>
      </c>
      <c r="C251" s="33" t="s">
        <v>19</v>
      </c>
      <c r="D251" s="34">
        <v>11.6</v>
      </c>
      <c r="E251" s="95">
        <v>0</v>
      </c>
      <c r="F251" s="39">
        <f t="shared" ref="F251:F256" si="4">ROUND(D251*E251,0)</f>
        <v>0</v>
      </c>
    </row>
    <row r="252" spans="1:8" ht="14.25" x14ac:dyDescent="0.2">
      <c r="A252" s="31"/>
      <c r="B252" s="82" t="s">
        <v>97</v>
      </c>
      <c r="C252" s="33" t="s">
        <v>19</v>
      </c>
      <c r="D252" s="34">
        <v>52.2</v>
      </c>
      <c r="E252" s="95">
        <v>0</v>
      </c>
      <c r="F252" s="39">
        <f t="shared" si="4"/>
        <v>0</v>
      </c>
    </row>
    <row r="253" spans="1:8" ht="14.25" x14ac:dyDescent="0.2">
      <c r="A253" s="31"/>
      <c r="B253" s="82" t="s">
        <v>99</v>
      </c>
      <c r="C253" s="33" t="s">
        <v>19</v>
      </c>
      <c r="D253" s="34">
        <v>21</v>
      </c>
      <c r="E253" s="95">
        <v>0</v>
      </c>
      <c r="F253" s="39">
        <f t="shared" si="4"/>
        <v>0</v>
      </c>
    </row>
    <row r="254" spans="1:8" ht="14.25" x14ac:dyDescent="0.2">
      <c r="A254" s="31"/>
      <c r="B254" s="82" t="s">
        <v>110</v>
      </c>
      <c r="C254" s="33" t="s">
        <v>19</v>
      </c>
      <c r="D254" s="34">
        <v>12</v>
      </c>
      <c r="E254" s="95">
        <v>0</v>
      </c>
      <c r="F254" s="39">
        <f t="shared" si="4"/>
        <v>0</v>
      </c>
    </row>
    <row r="255" spans="1:8" ht="14.25" x14ac:dyDescent="0.2">
      <c r="A255" s="31"/>
      <c r="B255" s="82" t="s">
        <v>100</v>
      </c>
      <c r="C255" s="33" t="s">
        <v>19</v>
      </c>
      <c r="D255" s="34">
        <v>8</v>
      </c>
      <c r="E255" s="95">
        <v>0</v>
      </c>
      <c r="F255" s="39">
        <f t="shared" si="4"/>
        <v>0</v>
      </c>
    </row>
    <row r="256" spans="1:8" ht="14.25" x14ac:dyDescent="0.2">
      <c r="A256" s="31"/>
      <c r="B256" s="82" t="s">
        <v>221</v>
      </c>
      <c r="C256" s="33" t="s">
        <v>19</v>
      </c>
      <c r="D256" s="34">
        <v>25</v>
      </c>
      <c r="E256" s="95">
        <v>0</v>
      </c>
      <c r="F256" s="39">
        <f t="shared" si="4"/>
        <v>0</v>
      </c>
    </row>
    <row r="257" spans="1:6" x14ac:dyDescent="0.2">
      <c r="A257" s="31"/>
      <c r="B257" s="82"/>
      <c r="C257" s="33"/>
      <c r="D257" s="34"/>
      <c r="E257" s="95"/>
      <c r="F257" s="39"/>
    </row>
    <row r="258" spans="1:6" ht="38.25" x14ac:dyDescent="0.2">
      <c r="A258" s="31" t="s">
        <v>81</v>
      </c>
      <c r="B258" s="32" t="s">
        <v>67</v>
      </c>
      <c r="C258" s="33"/>
      <c r="D258" s="56"/>
      <c r="E258" s="95"/>
      <c r="F258" s="39"/>
    </row>
    <row r="259" spans="1:6" ht="14.25" x14ac:dyDescent="0.2">
      <c r="A259" s="31"/>
      <c r="B259" s="32"/>
      <c r="C259" s="33" t="s">
        <v>17</v>
      </c>
      <c r="D259" s="52">
        <v>456</v>
      </c>
      <c r="E259" s="95">
        <v>0</v>
      </c>
      <c r="F259" s="39">
        <f>ROUND(D259*E259,0)</f>
        <v>0</v>
      </c>
    </row>
    <row r="260" spans="1:6" x14ac:dyDescent="0.2">
      <c r="A260" s="31"/>
      <c r="B260" s="32"/>
      <c r="C260" s="33"/>
      <c r="D260" s="83"/>
      <c r="E260" s="95"/>
      <c r="F260" s="39"/>
    </row>
    <row r="261" spans="1:6" ht="38.25" x14ac:dyDescent="0.2">
      <c r="A261" s="31" t="s">
        <v>82</v>
      </c>
      <c r="B261" s="32" t="s">
        <v>12</v>
      </c>
      <c r="C261" s="33"/>
      <c r="D261" s="84"/>
      <c r="E261" s="95"/>
      <c r="F261" s="39"/>
    </row>
    <row r="262" spans="1:6" ht="14.25" x14ac:dyDescent="0.2">
      <c r="A262" s="31"/>
      <c r="C262" s="33" t="s">
        <v>18</v>
      </c>
      <c r="D262" s="45">
        <v>80.5</v>
      </c>
      <c r="E262" s="95">
        <v>0</v>
      </c>
      <c r="F262" s="39">
        <f>ROUND(D262*E262,0)</f>
        <v>0</v>
      </c>
    </row>
    <row r="263" spans="1:6" x14ac:dyDescent="0.2">
      <c r="A263" s="31"/>
      <c r="B263" s="32"/>
      <c r="C263" s="33"/>
      <c r="D263" s="83"/>
      <c r="E263" s="95"/>
      <c r="F263" s="39"/>
    </row>
    <row r="264" spans="1:6" ht="38.25" x14ac:dyDescent="0.2">
      <c r="A264" s="31" t="s">
        <v>83</v>
      </c>
      <c r="B264" s="32" t="s">
        <v>13</v>
      </c>
      <c r="C264" s="33"/>
      <c r="D264" s="83"/>
      <c r="E264" s="95"/>
      <c r="F264" s="39"/>
    </row>
    <row r="265" spans="1:6" ht="14.25" x14ac:dyDescent="0.2">
      <c r="A265" s="31"/>
      <c r="C265" s="33" t="s">
        <v>17</v>
      </c>
      <c r="D265" s="54">
        <f>D259-D268-D274</f>
        <v>389</v>
      </c>
      <c r="E265" s="95">
        <v>0</v>
      </c>
      <c r="F265" s="39">
        <f>ROUND(D265*E265,0)</f>
        <v>0</v>
      </c>
    </row>
    <row r="266" spans="1:6" x14ac:dyDescent="0.2">
      <c r="A266" s="31"/>
      <c r="B266" s="32"/>
      <c r="C266" s="33"/>
      <c r="D266" s="83"/>
      <c r="E266" s="95"/>
      <c r="F266" s="39"/>
    </row>
    <row r="267" spans="1:6" ht="76.5" x14ac:dyDescent="0.2">
      <c r="A267" s="31" t="s">
        <v>84</v>
      </c>
      <c r="B267" s="47" t="s">
        <v>144</v>
      </c>
      <c r="C267" s="33"/>
      <c r="D267" s="83"/>
      <c r="E267" s="95"/>
      <c r="F267" s="39"/>
    </row>
    <row r="268" spans="1:6" ht="14.25" x14ac:dyDescent="0.2">
      <c r="A268" s="31"/>
      <c r="C268" s="33" t="s">
        <v>17</v>
      </c>
      <c r="D268" s="45">
        <v>58</v>
      </c>
      <c r="E268" s="95">
        <v>0</v>
      </c>
      <c r="F268" s="39">
        <f>ROUND(D268*E268,0)</f>
        <v>0</v>
      </c>
    </row>
    <row r="269" spans="1:6" x14ac:dyDescent="0.2">
      <c r="A269" s="31"/>
      <c r="B269" s="32"/>
      <c r="C269" s="33"/>
      <c r="D269" s="85"/>
      <c r="E269" s="95"/>
      <c r="F269" s="39"/>
    </row>
    <row r="270" spans="1:6" ht="38.25" x14ac:dyDescent="0.2">
      <c r="A270" s="31" t="s">
        <v>85</v>
      </c>
      <c r="B270" s="32" t="s">
        <v>139</v>
      </c>
      <c r="C270" s="33"/>
      <c r="D270" s="83"/>
      <c r="E270" s="95"/>
      <c r="F270" s="39"/>
    </row>
    <row r="271" spans="1:6" ht="14.25" x14ac:dyDescent="0.2">
      <c r="A271" s="31"/>
      <c r="C271" s="33" t="s">
        <v>17</v>
      </c>
      <c r="D271" s="54">
        <f>(D259-D265)*1.25</f>
        <v>83.75</v>
      </c>
      <c r="E271" s="95">
        <v>0</v>
      </c>
      <c r="F271" s="39">
        <f>ROUND(D271*E271,0)</f>
        <v>0</v>
      </c>
    </row>
    <row r="272" spans="1:6" x14ac:dyDescent="0.2">
      <c r="A272" s="31"/>
      <c r="C272" s="33"/>
      <c r="D272" s="85"/>
      <c r="E272" s="95"/>
      <c r="F272" s="39"/>
    </row>
    <row r="273" spans="1:6" ht="25.5" x14ac:dyDescent="0.2">
      <c r="A273" s="31" t="s">
        <v>86</v>
      </c>
      <c r="B273" s="32" t="s">
        <v>26</v>
      </c>
      <c r="C273" s="86"/>
      <c r="D273" s="83"/>
      <c r="E273" s="95"/>
      <c r="F273" s="39"/>
    </row>
    <row r="274" spans="1:6" ht="14.25" x14ac:dyDescent="0.2">
      <c r="A274" s="31"/>
      <c r="B274" s="32"/>
      <c r="C274" s="33" t="s">
        <v>17</v>
      </c>
      <c r="D274" s="54">
        <v>9</v>
      </c>
      <c r="E274" s="95">
        <v>0</v>
      </c>
      <c r="F274" s="39">
        <f>ROUND(D274*E274,0)</f>
        <v>0</v>
      </c>
    </row>
    <row r="275" spans="1:6" x14ac:dyDescent="0.2">
      <c r="A275" s="31"/>
      <c r="B275" s="32"/>
      <c r="C275" s="33"/>
      <c r="D275" s="54"/>
      <c r="E275" s="95"/>
      <c r="F275" s="39"/>
    </row>
    <row r="276" spans="1:6" ht="105.75" customHeight="1" x14ac:dyDescent="0.2">
      <c r="A276" s="31" t="s">
        <v>163</v>
      </c>
      <c r="B276" s="87" t="s">
        <v>235</v>
      </c>
      <c r="C276" s="33"/>
      <c r="D276" s="56"/>
      <c r="E276" s="95"/>
      <c r="F276" s="39"/>
    </row>
    <row r="277" spans="1:6" x14ac:dyDescent="0.2">
      <c r="A277" s="31"/>
      <c r="C277" s="33" t="s">
        <v>3</v>
      </c>
      <c r="D277" s="45">
        <v>1</v>
      </c>
      <c r="E277" s="98">
        <v>0</v>
      </c>
      <c r="F277" s="39">
        <f>ROUND(D277*E277,0)</f>
        <v>0</v>
      </c>
    </row>
    <row r="278" spans="1:6" x14ac:dyDescent="0.2">
      <c r="A278" s="31"/>
      <c r="C278" s="33"/>
      <c r="D278" s="45"/>
      <c r="E278" s="98"/>
      <c r="F278" s="39"/>
    </row>
    <row r="279" spans="1:6" ht="105.75" customHeight="1" x14ac:dyDescent="0.2">
      <c r="A279" s="31" t="s">
        <v>164</v>
      </c>
      <c r="B279" s="87" t="s">
        <v>234</v>
      </c>
      <c r="C279" s="33"/>
      <c r="D279" s="56"/>
      <c r="E279" s="95"/>
      <c r="F279" s="39"/>
    </row>
    <row r="280" spans="1:6" x14ac:dyDescent="0.2">
      <c r="A280" s="31"/>
      <c r="C280" s="33" t="s">
        <v>3</v>
      </c>
      <c r="D280" s="45">
        <v>2</v>
      </c>
      <c r="E280" s="98">
        <v>0</v>
      </c>
      <c r="F280" s="39">
        <f>ROUND(D280*E280,0)</f>
        <v>0</v>
      </c>
    </row>
    <row r="281" spans="1:6" x14ac:dyDescent="0.2">
      <c r="A281" s="31"/>
      <c r="C281" s="33"/>
      <c r="D281" s="45"/>
      <c r="E281" s="98"/>
      <c r="F281" s="39"/>
    </row>
    <row r="282" spans="1:6" ht="105.75" customHeight="1" x14ac:dyDescent="0.2">
      <c r="A282" s="31" t="s">
        <v>87</v>
      </c>
      <c r="B282" s="87" t="s">
        <v>236</v>
      </c>
      <c r="C282" s="33"/>
      <c r="D282" s="56"/>
      <c r="E282" s="95"/>
      <c r="F282" s="39"/>
    </row>
    <row r="283" spans="1:6" x14ac:dyDescent="0.2">
      <c r="A283" s="31"/>
      <c r="C283" s="33" t="s">
        <v>3</v>
      </c>
      <c r="D283" s="45">
        <v>1</v>
      </c>
      <c r="E283" s="98">
        <v>0</v>
      </c>
      <c r="F283" s="39">
        <f>ROUND(D283*E283,0)</f>
        <v>0</v>
      </c>
    </row>
    <row r="284" spans="1:6" x14ac:dyDescent="0.2">
      <c r="A284" s="31"/>
      <c r="C284" s="33"/>
      <c r="D284" s="45"/>
      <c r="E284" s="98"/>
      <c r="F284" s="39"/>
    </row>
    <row r="285" spans="1:6" ht="77.25" customHeight="1" x14ac:dyDescent="0.2">
      <c r="A285" s="31" t="s">
        <v>165</v>
      </c>
      <c r="B285" s="32" t="s">
        <v>102</v>
      </c>
      <c r="C285" s="33"/>
      <c r="D285" s="56"/>
      <c r="E285" s="95"/>
      <c r="F285" s="39"/>
    </row>
    <row r="286" spans="1:6" x14ac:dyDescent="0.2">
      <c r="A286" s="31"/>
      <c r="C286" s="33" t="s">
        <v>3</v>
      </c>
      <c r="D286" s="45">
        <v>2</v>
      </c>
      <c r="E286" s="98">
        <v>0</v>
      </c>
      <c r="F286" s="39">
        <f>ROUND(D286*E286,0)</f>
        <v>0</v>
      </c>
    </row>
    <row r="287" spans="1:6" x14ac:dyDescent="0.2">
      <c r="A287" s="31"/>
      <c r="C287" s="33"/>
      <c r="D287" s="45"/>
      <c r="E287" s="98"/>
      <c r="F287" s="39"/>
    </row>
    <row r="288" spans="1:6" ht="77.25" customHeight="1" x14ac:dyDescent="0.2">
      <c r="A288" s="31" t="s">
        <v>166</v>
      </c>
      <c r="B288" s="32" t="s">
        <v>237</v>
      </c>
      <c r="C288" s="33"/>
      <c r="D288" s="56"/>
      <c r="E288" s="95"/>
      <c r="F288" s="39"/>
    </row>
    <row r="289" spans="1:6" x14ac:dyDescent="0.2">
      <c r="A289" s="31"/>
      <c r="C289" s="33" t="s">
        <v>3</v>
      </c>
      <c r="D289" s="45">
        <v>1</v>
      </c>
      <c r="E289" s="98">
        <v>0</v>
      </c>
      <c r="F289" s="39">
        <f>ROUND(D289*E289,0)</f>
        <v>0</v>
      </c>
    </row>
    <row r="290" spans="1:6" x14ac:dyDescent="0.2">
      <c r="A290" s="31"/>
      <c r="C290" s="33"/>
      <c r="D290" s="45"/>
      <c r="E290" s="98"/>
      <c r="F290" s="39"/>
    </row>
    <row r="291" spans="1:6" ht="64.5" customHeight="1" x14ac:dyDescent="0.2">
      <c r="A291" s="31" t="s">
        <v>167</v>
      </c>
      <c r="B291" s="32" t="s">
        <v>103</v>
      </c>
      <c r="C291" s="33"/>
      <c r="D291" s="56"/>
      <c r="E291" s="95"/>
      <c r="F291" s="39"/>
    </row>
    <row r="292" spans="1:6" x14ac:dyDescent="0.2">
      <c r="A292" s="31"/>
      <c r="C292" s="33" t="s">
        <v>3</v>
      </c>
      <c r="D292" s="45">
        <v>1</v>
      </c>
      <c r="E292" s="98">
        <v>0</v>
      </c>
      <c r="F292" s="39">
        <f>ROUND(D292*E292,0)</f>
        <v>0</v>
      </c>
    </row>
    <row r="293" spans="1:6" x14ac:dyDescent="0.2">
      <c r="A293" s="31"/>
      <c r="C293" s="33"/>
      <c r="D293" s="45"/>
      <c r="E293" s="98"/>
      <c r="F293" s="39"/>
    </row>
    <row r="294" spans="1:6" ht="105.75" customHeight="1" x14ac:dyDescent="0.2">
      <c r="A294" s="31" t="s">
        <v>88</v>
      </c>
      <c r="B294" s="87" t="s">
        <v>222</v>
      </c>
      <c r="C294" s="33"/>
      <c r="D294" s="56"/>
      <c r="E294" s="95"/>
      <c r="F294" s="39"/>
    </row>
    <row r="295" spans="1:6" x14ac:dyDescent="0.2">
      <c r="A295" s="31"/>
      <c r="C295" s="33" t="s">
        <v>3</v>
      </c>
      <c r="D295" s="45">
        <v>1</v>
      </c>
      <c r="E295" s="98">
        <v>0</v>
      </c>
      <c r="F295" s="39">
        <f>ROUND(D295*E295,0)</f>
        <v>0</v>
      </c>
    </row>
    <row r="296" spans="1:6" x14ac:dyDescent="0.2">
      <c r="A296" s="31"/>
      <c r="C296" s="33"/>
      <c r="D296" s="45"/>
      <c r="E296" s="98"/>
      <c r="F296" s="39"/>
    </row>
    <row r="297" spans="1:6" ht="78" customHeight="1" x14ac:dyDescent="0.2">
      <c r="A297" s="31" t="s">
        <v>218</v>
      </c>
      <c r="B297" s="37" t="s">
        <v>104</v>
      </c>
      <c r="C297" s="71"/>
      <c r="D297" s="80"/>
      <c r="E297" s="98"/>
      <c r="F297" s="55"/>
    </row>
    <row r="298" spans="1:6" ht="14.25" x14ac:dyDescent="0.2">
      <c r="A298" s="73"/>
      <c r="B298" s="88"/>
      <c r="C298" s="33" t="s">
        <v>19</v>
      </c>
      <c r="D298" s="45">
        <v>6.2</v>
      </c>
      <c r="E298" s="98">
        <v>0</v>
      </c>
      <c r="F298" s="55">
        <f>ROUND(D298*E298,0)</f>
        <v>0</v>
      </c>
    </row>
    <row r="299" spans="1:6" x14ac:dyDescent="0.2">
      <c r="A299" s="73"/>
      <c r="B299" s="88"/>
      <c r="C299" s="33"/>
      <c r="D299" s="45"/>
      <c r="E299" s="98"/>
      <c r="F299" s="55"/>
    </row>
    <row r="300" spans="1:6" ht="43.5" customHeight="1" x14ac:dyDescent="0.2">
      <c r="A300" s="31" t="s">
        <v>261</v>
      </c>
      <c r="B300" s="37" t="s">
        <v>255</v>
      </c>
      <c r="C300" s="71"/>
      <c r="D300" s="80"/>
      <c r="E300" s="98"/>
      <c r="F300" s="55"/>
    </row>
    <row r="301" spans="1:6" x14ac:dyDescent="0.2">
      <c r="A301" s="73"/>
      <c r="B301" s="88"/>
      <c r="C301" s="33" t="s">
        <v>3</v>
      </c>
      <c r="D301" s="45">
        <v>1</v>
      </c>
      <c r="E301" s="98">
        <v>0</v>
      </c>
      <c r="F301" s="55">
        <f>ROUND(D301*E301,0)</f>
        <v>0</v>
      </c>
    </row>
    <row r="302" spans="1:6" x14ac:dyDescent="0.2">
      <c r="A302" s="73"/>
      <c r="B302" s="88"/>
      <c r="C302" s="33"/>
      <c r="D302" s="45"/>
      <c r="E302" s="98"/>
      <c r="F302" s="55"/>
    </row>
    <row r="303" spans="1:6" ht="77.25" customHeight="1" x14ac:dyDescent="0.2">
      <c r="A303" s="31" t="s">
        <v>262</v>
      </c>
      <c r="B303" s="87" t="s">
        <v>238</v>
      </c>
      <c r="C303" s="33"/>
      <c r="D303" s="56"/>
      <c r="E303" s="95"/>
      <c r="F303" s="39"/>
    </row>
    <row r="304" spans="1:6" x14ac:dyDescent="0.2">
      <c r="A304" s="31"/>
      <c r="B304" s="53" t="s">
        <v>239</v>
      </c>
      <c r="C304" s="33" t="s">
        <v>3</v>
      </c>
      <c r="D304" s="45">
        <v>1</v>
      </c>
      <c r="E304" s="98">
        <v>0</v>
      </c>
      <c r="F304" s="39">
        <f>ROUND(D304*E304,0)</f>
        <v>0</v>
      </c>
    </row>
    <row r="305" spans="1:6" x14ac:dyDescent="0.2">
      <c r="A305" s="31"/>
      <c r="B305" s="53" t="s">
        <v>240</v>
      </c>
      <c r="C305" s="33" t="s">
        <v>3</v>
      </c>
      <c r="D305" s="45">
        <v>1</v>
      </c>
      <c r="E305" s="98">
        <v>0</v>
      </c>
      <c r="F305" s="39">
        <f>ROUND(D305*E305,0)</f>
        <v>0</v>
      </c>
    </row>
    <row r="306" spans="1:6" x14ac:dyDescent="0.2">
      <c r="A306" s="73"/>
      <c r="B306" s="88"/>
      <c r="C306" s="33"/>
      <c r="D306" s="45"/>
      <c r="E306" s="102"/>
      <c r="F306" s="55"/>
    </row>
    <row r="307" spans="1:6" ht="80.25" customHeight="1" x14ac:dyDescent="0.2">
      <c r="A307" s="31" t="s">
        <v>263</v>
      </c>
      <c r="B307" s="46" t="s">
        <v>111</v>
      </c>
      <c r="C307" s="33"/>
      <c r="D307" s="34"/>
      <c r="E307" s="101"/>
      <c r="F307" s="39"/>
    </row>
    <row r="308" spans="1:6" x14ac:dyDescent="0.2">
      <c r="A308" s="31"/>
      <c r="B308" s="82"/>
      <c r="C308" s="33"/>
      <c r="D308" s="34"/>
      <c r="E308" s="95"/>
      <c r="F308" s="39"/>
    </row>
    <row r="309" spans="1:6" x14ac:dyDescent="0.2">
      <c r="A309" s="31"/>
      <c r="B309" s="32" t="s">
        <v>112</v>
      </c>
      <c r="C309" s="33"/>
      <c r="D309" s="85"/>
      <c r="E309" s="95"/>
      <c r="F309" s="39"/>
    </row>
    <row r="310" spans="1:6" x14ac:dyDescent="0.2">
      <c r="A310" s="31"/>
      <c r="B310" s="32"/>
      <c r="C310" s="33"/>
      <c r="D310" s="85"/>
      <c r="E310" s="95"/>
      <c r="F310" s="39"/>
    </row>
    <row r="311" spans="1:6" ht="51" x14ac:dyDescent="0.2">
      <c r="A311" s="31" t="s">
        <v>113</v>
      </c>
      <c r="B311" s="46" t="s">
        <v>114</v>
      </c>
      <c r="C311" s="33"/>
      <c r="D311" s="34"/>
      <c r="E311" s="95"/>
      <c r="F311" s="39"/>
    </row>
    <row r="312" spans="1:6" ht="14.25" x14ac:dyDescent="0.2">
      <c r="A312" s="31"/>
      <c r="B312" s="82" t="s">
        <v>97</v>
      </c>
      <c r="C312" s="33" t="s">
        <v>19</v>
      </c>
      <c r="D312" s="34">
        <v>56</v>
      </c>
      <c r="E312" s="95">
        <v>0</v>
      </c>
      <c r="F312" s="39">
        <f>ROUND(D312*E312,0)</f>
        <v>0</v>
      </c>
    </row>
    <row r="313" spans="1:6" ht="14.25" x14ac:dyDescent="0.2">
      <c r="A313" s="31"/>
      <c r="B313" s="82" t="s">
        <v>110</v>
      </c>
      <c r="C313" s="33" t="s">
        <v>19</v>
      </c>
      <c r="D313" s="34">
        <v>10.5</v>
      </c>
      <c r="E313" s="95">
        <v>0</v>
      </c>
      <c r="F313" s="39">
        <f>ROUND(D313*E313,0)</f>
        <v>0</v>
      </c>
    </row>
    <row r="314" spans="1:6" x14ac:dyDescent="0.2">
      <c r="A314" s="31"/>
      <c r="B314" s="82"/>
      <c r="C314" s="33"/>
      <c r="D314" s="34"/>
      <c r="E314" s="95"/>
      <c r="F314" s="39"/>
    </row>
    <row r="315" spans="1:6" ht="38.25" x14ac:dyDescent="0.2">
      <c r="A315" s="31" t="s">
        <v>113</v>
      </c>
      <c r="B315" s="46" t="s">
        <v>115</v>
      </c>
      <c r="C315" s="33"/>
      <c r="D315" s="34"/>
      <c r="E315" s="95"/>
      <c r="F315" s="39"/>
    </row>
    <row r="316" spans="1:6" x14ac:dyDescent="0.2">
      <c r="A316" s="31"/>
      <c r="B316" s="82" t="s">
        <v>116</v>
      </c>
      <c r="C316" s="33" t="s">
        <v>3</v>
      </c>
      <c r="D316" s="34">
        <v>3</v>
      </c>
      <c r="E316" s="95">
        <v>0</v>
      </c>
      <c r="F316" s="39">
        <f>ROUND(D316*E316,0)</f>
        <v>0</v>
      </c>
    </row>
    <row r="317" spans="1:6" x14ac:dyDescent="0.2">
      <c r="A317" s="31"/>
      <c r="B317" s="82" t="s">
        <v>117</v>
      </c>
      <c r="C317" s="33" t="s">
        <v>3</v>
      </c>
      <c r="D317" s="34">
        <v>1</v>
      </c>
      <c r="E317" s="95">
        <v>0</v>
      </c>
      <c r="F317" s="39">
        <f>ROUND(D317*E317,0)</f>
        <v>0</v>
      </c>
    </row>
    <row r="318" spans="1:6" x14ac:dyDescent="0.2">
      <c r="A318" s="31"/>
      <c r="B318" s="89" t="s">
        <v>118</v>
      </c>
      <c r="C318" s="33"/>
      <c r="D318" s="34"/>
      <c r="E318" s="95"/>
      <c r="F318" s="39"/>
    </row>
    <row r="319" spans="1:6" x14ac:dyDescent="0.2">
      <c r="A319" s="31"/>
      <c r="B319" s="89"/>
      <c r="C319" s="33"/>
      <c r="D319" s="34"/>
      <c r="E319" s="95"/>
      <c r="F319" s="39"/>
    </row>
    <row r="320" spans="1:6" ht="38.25" x14ac:dyDescent="0.2">
      <c r="A320" s="31" t="s">
        <v>113</v>
      </c>
      <c r="B320" s="46" t="s">
        <v>119</v>
      </c>
      <c r="C320" s="33"/>
      <c r="D320" s="34"/>
      <c r="E320" s="95"/>
      <c r="F320" s="39"/>
    </row>
    <row r="321" spans="1:8" ht="14.25" x14ac:dyDescent="0.2">
      <c r="A321" s="31"/>
      <c r="B321" s="82" t="s">
        <v>110</v>
      </c>
      <c r="C321" s="33" t="s">
        <v>19</v>
      </c>
      <c r="D321" s="34">
        <v>10</v>
      </c>
      <c r="E321" s="95">
        <v>0</v>
      </c>
      <c r="F321" s="39">
        <f>ROUND(D321*E321,0)</f>
        <v>0</v>
      </c>
    </row>
    <row r="322" spans="1:8" x14ac:dyDescent="0.2">
      <c r="A322" s="31"/>
      <c r="B322" s="82"/>
      <c r="C322" s="33"/>
      <c r="D322" s="34"/>
      <c r="E322" s="95"/>
      <c r="F322" s="39"/>
    </row>
    <row r="323" spans="1:8" ht="40.5" customHeight="1" x14ac:dyDescent="0.2">
      <c r="A323" s="31" t="s">
        <v>264</v>
      </c>
      <c r="B323" s="37" t="s">
        <v>217</v>
      </c>
      <c r="C323" s="71"/>
      <c r="D323" s="80"/>
      <c r="E323" s="98"/>
      <c r="F323" s="55"/>
    </row>
    <row r="324" spans="1:8" x14ac:dyDescent="0.2">
      <c r="A324" s="73"/>
      <c r="B324" s="88"/>
      <c r="C324" s="33" t="s">
        <v>3</v>
      </c>
      <c r="D324" s="34">
        <v>1</v>
      </c>
      <c r="E324" s="95">
        <v>0</v>
      </c>
      <c r="F324" s="39">
        <f>ROUND(D324*E324,0)</f>
        <v>0</v>
      </c>
    </row>
    <row r="325" spans="1:8" x14ac:dyDescent="0.2">
      <c r="A325" s="31"/>
      <c r="B325" s="82"/>
      <c r="C325" s="33"/>
      <c r="D325" s="34"/>
      <c r="E325" s="95"/>
      <c r="F325" s="39"/>
    </row>
    <row r="326" spans="1:8" ht="38.25" x14ac:dyDescent="0.2">
      <c r="A326" s="31" t="s">
        <v>265</v>
      </c>
      <c r="B326" s="32" t="s">
        <v>25</v>
      </c>
      <c r="C326" s="33"/>
      <c r="D326" s="45"/>
      <c r="E326" s="95"/>
      <c r="F326" s="39"/>
    </row>
    <row r="327" spans="1:8" x14ac:dyDescent="0.2">
      <c r="B327" s="32" t="s">
        <v>15</v>
      </c>
      <c r="C327" s="33"/>
      <c r="D327" s="45"/>
      <c r="E327" s="95"/>
      <c r="F327" s="39"/>
    </row>
    <row r="328" spans="1:8" x14ac:dyDescent="0.2">
      <c r="C328" s="33" t="s">
        <v>20</v>
      </c>
      <c r="D328" s="45"/>
      <c r="E328" s="95"/>
      <c r="F328" s="39">
        <f>ROUND(SUM(F245:F326)*0.1,0)</f>
        <v>0</v>
      </c>
    </row>
    <row r="329" spans="1:8" x14ac:dyDescent="0.2">
      <c r="A329" s="31"/>
      <c r="B329" s="32"/>
      <c r="C329" s="33"/>
      <c r="D329" s="34"/>
      <c r="E329" s="95"/>
      <c r="F329" s="39"/>
    </row>
    <row r="330" spans="1:8" s="65" customFormat="1" x14ac:dyDescent="0.2">
      <c r="A330" s="59"/>
      <c r="B330" s="77" t="s">
        <v>62</v>
      </c>
      <c r="C330" s="61"/>
      <c r="D330" s="62"/>
      <c r="E330" s="99"/>
      <c r="F330" s="63">
        <f>+SUM(F246:F329)</f>
        <v>0</v>
      </c>
      <c r="H330" s="44"/>
    </row>
    <row r="331" spans="1:8" x14ac:dyDescent="0.2">
      <c r="E331" s="100"/>
      <c r="F331" s="68"/>
    </row>
    <row r="332" spans="1:8" x14ac:dyDescent="0.2">
      <c r="E332" s="100"/>
      <c r="F332" s="68"/>
    </row>
    <row r="333" spans="1:8" x14ac:dyDescent="0.2">
      <c r="E333" s="100"/>
      <c r="F333" s="68"/>
    </row>
    <row r="334" spans="1:8" x14ac:dyDescent="0.2">
      <c r="A334" s="40" t="s">
        <v>14</v>
      </c>
      <c r="B334" s="41" t="s">
        <v>4</v>
      </c>
      <c r="C334" s="42"/>
      <c r="D334" s="28"/>
      <c r="E334" s="96"/>
      <c r="F334" s="43"/>
    </row>
    <row r="335" spans="1:8" x14ac:dyDescent="0.2">
      <c r="A335" s="31"/>
      <c r="B335" s="32"/>
      <c r="C335" s="33"/>
      <c r="D335" s="34"/>
      <c r="E335" s="95"/>
      <c r="F335" s="39"/>
    </row>
    <row r="336" spans="1:8" ht="39.75" customHeight="1" x14ac:dyDescent="0.2">
      <c r="A336" s="31" t="s">
        <v>168</v>
      </c>
      <c r="B336" s="32" t="s">
        <v>10</v>
      </c>
      <c r="C336" s="90"/>
      <c r="D336" s="34"/>
      <c r="E336" s="95"/>
      <c r="F336" s="39"/>
    </row>
    <row r="337" spans="1:6" x14ac:dyDescent="0.2">
      <c r="A337" s="31"/>
      <c r="B337" s="82" t="s">
        <v>122</v>
      </c>
      <c r="C337" s="90"/>
      <c r="D337" s="34">
        <v>58</v>
      </c>
      <c r="E337" s="95"/>
      <c r="F337" s="39"/>
    </row>
    <row r="338" spans="1:6" x14ac:dyDescent="0.2">
      <c r="A338" s="31"/>
      <c r="B338" s="82" t="s">
        <v>68</v>
      </c>
      <c r="C338" s="90"/>
      <c r="D338" s="34">
        <v>39</v>
      </c>
      <c r="E338" s="95"/>
      <c r="F338" s="39"/>
    </row>
    <row r="339" spans="1:6" x14ac:dyDescent="0.2">
      <c r="A339" s="31"/>
      <c r="B339" s="82" t="s">
        <v>123</v>
      </c>
      <c r="C339" s="90"/>
      <c r="D339" s="34">
        <v>33</v>
      </c>
      <c r="E339" s="95"/>
      <c r="F339" s="39"/>
    </row>
    <row r="340" spans="1:6" x14ac:dyDescent="0.2">
      <c r="A340" s="31"/>
      <c r="B340" s="82" t="s">
        <v>121</v>
      </c>
      <c r="C340" s="90"/>
      <c r="D340" s="34">
        <v>25</v>
      </c>
      <c r="E340" s="95"/>
      <c r="F340" s="39"/>
    </row>
    <row r="341" spans="1:6" x14ac:dyDescent="0.2">
      <c r="A341" s="31"/>
      <c r="B341" s="82" t="s">
        <v>52</v>
      </c>
      <c r="C341" s="90"/>
      <c r="D341" s="34">
        <f>13+42</f>
        <v>55</v>
      </c>
      <c r="E341" s="95"/>
      <c r="F341" s="39"/>
    </row>
    <row r="342" spans="1:6" x14ac:dyDescent="0.2">
      <c r="A342" s="31"/>
      <c r="B342" s="82" t="s">
        <v>120</v>
      </c>
      <c r="C342" s="90"/>
      <c r="D342" s="34">
        <v>158</v>
      </c>
      <c r="E342" s="95"/>
      <c r="F342" s="39"/>
    </row>
    <row r="343" spans="1:6" ht="14.25" x14ac:dyDescent="0.2">
      <c r="A343" s="31"/>
      <c r="B343" s="32"/>
      <c r="C343" s="33" t="s">
        <v>19</v>
      </c>
      <c r="D343" s="34">
        <f>SUM(D337:D342)</f>
        <v>368</v>
      </c>
      <c r="E343" s="95">
        <v>0</v>
      </c>
      <c r="F343" s="39">
        <f>ROUND(D343*E343,0)</f>
        <v>0</v>
      </c>
    </row>
    <row r="344" spans="1:6" x14ac:dyDescent="0.2">
      <c r="A344" s="31"/>
      <c r="B344" s="32"/>
      <c r="C344" s="90"/>
      <c r="D344" s="34"/>
      <c r="E344" s="95"/>
      <c r="F344" s="39"/>
    </row>
    <row r="345" spans="1:6" ht="38.25" x14ac:dyDescent="0.2">
      <c r="A345" s="31" t="s">
        <v>169</v>
      </c>
      <c r="B345" s="32" t="s">
        <v>69</v>
      </c>
      <c r="C345" s="90"/>
      <c r="D345" s="34"/>
      <c r="E345" s="95"/>
      <c r="F345" s="39"/>
    </row>
    <row r="346" spans="1:6" x14ac:dyDescent="0.2">
      <c r="A346" s="31"/>
      <c r="B346" s="82" t="str">
        <f t="shared" ref="B346:B351" si="5">B337</f>
        <v>-vodovodni priključek</v>
      </c>
      <c r="C346" s="90"/>
      <c r="D346" s="34">
        <f t="shared" ref="D346:D351" si="6">D337*H337*I337</f>
        <v>0</v>
      </c>
      <c r="E346" s="95"/>
      <c r="F346" s="39"/>
    </row>
    <row r="347" spans="1:6" x14ac:dyDescent="0.2">
      <c r="A347" s="31"/>
      <c r="B347" s="82" t="str">
        <f t="shared" si="5"/>
        <v>-hidrantna vodovodna mreža</v>
      </c>
      <c r="C347" s="90"/>
      <c r="D347" s="34">
        <f t="shared" si="6"/>
        <v>0</v>
      </c>
      <c r="E347" s="95"/>
      <c r="F347" s="39"/>
    </row>
    <row r="348" spans="1:6" x14ac:dyDescent="0.2">
      <c r="A348" s="31"/>
      <c r="B348" s="82" t="str">
        <f t="shared" si="5"/>
        <v>-cevovod tehnološke vode</v>
      </c>
      <c r="C348" s="90"/>
      <c r="D348" s="34">
        <f t="shared" si="6"/>
        <v>0</v>
      </c>
      <c r="E348" s="95"/>
      <c r="F348" s="39"/>
    </row>
    <row r="349" spans="1:6" x14ac:dyDescent="0.2">
      <c r="A349" s="31"/>
      <c r="B349" s="82" t="str">
        <f t="shared" si="5"/>
        <v>-telekomunikacijski priključek</v>
      </c>
      <c r="C349" s="90"/>
      <c r="D349" s="34">
        <f t="shared" si="6"/>
        <v>0</v>
      </c>
      <c r="E349" s="95"/>
      <c r="F349" s="39"/>
    </row>
    <row r="350" spans="1:6" x14ac:dyDescent="0.2">
      <c r="A350" s="31"/>
      <c r="B350" s="82" t="str">
        <f t="shared" si="5"/>
        <v>-elektrokabelska kanalizacija</v>
      </c>
      <c r="C350" s="90"/>
      <c r="D350" s="34">
        <f t="shared" si="6"/>
        <v>0</v>
      </c>
      <c r="E350" s="95"/>
      <c r="F350" s="39"/>
    </row>
    <row r="351" spans="1:6" x14ac:dyDescent="0.2">
      <c r="A351" s="31"/>
      <c r="B351" s="82" t="str">
        <f t="shared" si="5"/>
        <v>-strelovod in ozemljitve</v>
      </c>
      <c r="C351" s="90"/>
      <c r="D351" s="34">
        <f t="shared" si="6"/>
        <v>0</v>
      </c>
      <c r="E351" s="95"/>
      <c r="F351" s="39"/>
    </row>
    <row r="352" spans="1:6" ht="14.25" x14ac:dyDescent="0.2">
      <c r="A352" s="31"/>
      <c r="B352" s="32"/>
      <c r="C352" s="33" t="s">
        <v>17</v>
      </c>
      <c r="D352" s="34">
        <f>SUM(D346:D351)</f>
        <v>0</v>
      </c>
      <c r="E352" s="95">
        <v>0</v>
      </c>
      <c r="F352" s="39">
        <f>ROUND(D352*E352,0)</f>
        <v>0</v>
      </c>
    </row>
    <row r="353" spans="1:6" x14ac:dyDescent="0.2">
      <c r="A353" s="31"/>
      <c r="B353" s="32"/>
      <c r="C353" s="33"/>
      <c r="D353" s="34"/>
      <c r="E353" s="95"/>
      <c r="F353" s="39"/>
    </row>
    <row r="354" spans="1:6" ht="38.25" x14ac:dyDescent="0.2">
      <c r="A354" s="31" t="s">
        <v>162</v>
      </c>
      <c r="B354" s="32" t="s">
        <v>12</v>
      </c>
      <c r="C354" s="91"/>
      <c r="D354" s="48"/>
      <c r="E354" s="95"/>
      <c r="F354" s="39"/>
    </row>
    <row r="355" spans="1:6" x14ac:dyDescent="0.2">
      <c r="A355" s="31"/>
      <c r="B355" s="82" t="str">
        <f t="shared" ref="B355:B360" si="7">B337</f>
        <v>-vodovodni priključek</v>
      </c>
      <c r="C355" s="91"/>
      <c r="D355" s="48">
        <f>D337*0.6</f>
        <v>34.799999999999997</v>
      </c>
      <c r="E355" s="95"/>
      <c r="F355" s="39"/>
    </row>
    <row r="356" spans="1:6" x14ac:dyDescent="0.2">
      <c r="A356" s="31"/>
      <c r="B356" s="82" t="str">
        <f t="shared" si="7"/>
        <v>-hidrantna vodovodna mreža</v>
      </c>
      <c r="C356" s="91"/>
      <c r="D356" s="48">
        <f>D338*0.6</f>
        <v>23.4</v>
      </c>
      <c r="E356" s="95"/>
      <c r="F356" s="39"/>
    </row>
    <row r="357" spans="1:6" x14ac:dyDescent="0.2">
      <c r="A357" s="31"/>
      <c r="B357" s="82" t="str">
        <f t="shared" si="7"/>
        <v>-cevovod tehnološke vode</v>
      </c>
      <c r="C357" s="91"/>
      <c r="D357" s="48">
        <f>D339*0.6</f>
        <v>19.8</v>
      </c>
      <c r="E357" s="95"/>
      <c r="F357" s="39"/>
    </row>
    <row r="358" spans="1:6" x14ac:dyDescent="0.2">
      <c r="A358" s="31"/>
      <c r="B358" s="82" t="str">
        <f t="shared" si="7"/>
        <v>-telekomunikacijski priključek</v>
      </c>
      <c r="C358" s="91"/>
      <c r="D358" s="48">
        <f>D340*0.6</f>
        <v>15</v>
      </c>
      <c r="E358" s="95"/>
      <c r="F358" s="39"/>
    </row>
    <row r="359" spans="1:6" x14ac:dyDescent="0.2">
      <c r="A359" s="31"/>
      <c r="B359" s="82" t="str">
        <f t="shared" si="7"/>
        <v>-elektrokabelska kanalizacija</v>
      </c>
      <c r="C359" s="91"/>
      <c r="D359" s="48">
        <f>D341*0.8</f>
        <v>44</v>
      </c>
      <c r="E359" s="95"/>
      <c r="F359" s="39"/>
    </row>
    <row r="360" spans="1:6" x14ac:dyDescent="0.2">
      <c r="A360" s="31"/>
      <c r="B360" s="82" t="str">
        <f t="shared" si="7"/>
        <v>-strelovod in ozemljitve</v>
      </c>
      <c r="C360" s="91"/>
      <c r="D360" s="48">
        <f>D342*0.5</f>
        <v>79</v>
      </c>
      <c r="E360" s="95"/>
      <c r="F360" s="39"/>
    </row>
    <row r="361" spans="1:6" ht="14.25" x14ac:dyDescent="0.2">
      <c r="A361" s="31"/>
      <c r="B361" s="32"/>
      <c r="C361" s="33" t="s">
        <v>18</v>
      </c>
      <c r="D361" s="34">
        <f>SUM(D355:D360)</f>
        <v>216</v>
      </c>
      <c r="E361" s="95">
        <v>0</v>
      </c>
      <c r="F361" s="39">
        <f>ROUND(D361*E361,0)</f>
        <v>0</v>
      </c>
    </row>
    <row r="362" spans="1:6" x14ac:dyDescent="0.2">
      <c r="A362" s="31"/>
      <c r="B362" s="32"/>
      <c r="C362" s="86"/>
      <c r="D362" s="45"/>
      <c r="E362" s="95"/>
      <c r="F362" s="39"/>
    </row>
    <row r="363" spans="1:6" ht="38.25" x14ac:dyDescent="0.2">
      <c r="A363" s="31" t="s">
        <v>170</v>
      </c>
      <c r="B363" s="32" t="s">
        <v>13</v>
      </c>
      <c r="C363" s="86"/>
      <c r="D363" s="45"/>
      <c r="E363" s="95"/>
      <c r="F363" s="39"/>
    </row>
    <row r="364" spans="1:6" x14ac:dyDescent="0.2">
      <c r="A364" s="31"/>
      <c r="B364" s="82" t="str">
        <f t="shared" ref="B364:B369" si="8">B346</f>
        <v>-vodovodni priključek</v>
      </c>
      <c r="C364" s="91"/>
      <c r="D364" s="48">
        <f t="shared" ref="D364:D369" si="9">D346-D373</f>
        <v>-17.399999999999999</v>
      </c>
      <c r="E364" s="95"/>
      <c r="F364" s="39"/>
    </row>
    <row r="365" spans="1:6" x14ac:dyDescent="0.2">
      <c r="A365" s="31"/>
      <c r="B365" s="82" t="str">
        <f t="shared" si="8"/>
        <v>-hidrantna vodovodna mreža</v>
      </c>
      <c r="C365" s="91"/>
      <c r="D365" s="48">
        <f t="shared" si="9"/>
        <v>-11.7</v>
      </c>
      <c r="E365" s="95"/>
      <c r="F365" s="39"/>
    </row>
    <row r="366" spans="1:6" x14ac:dyDescent="0.2">
      <c r="A366" s="31"/>
      <c r="B366" s="82" t="str">
        <f t="shared" si="8"/>
        <v>-cevovod tehnološke vode</v>
      </c>
      <c r="C366" s="91"/>
      <c r="D366" s="48">
        <f t="shared" si="9"/>
        <v>-9.9</v>
      </c>
      <c r="E366" s="95"/>
      <c r="F366" s="39"/>
    </row>
    <row r="367" spans="1:6" x14ac:dyDescent="0.2">
      <c r="A367" s="31"/>
      <c r="B367" s="82" t="str">
        <f t="shared" si="8"/>
        <v>-telekomunikacijski priključek</v>
      </c>
      <c r="C367" s="91"/>
      <c r="D367" s="48">
        <f t="shared" si="9"/>
        <v>-7.5</v>
      </c>
      <c r="E367" s="95"/>
      <c r="F367" s="39"/>
    </row>
    <row r="368" spans="1:6" x14ac:dyDescent="0.2">
      <c r="A368" s="31"/>
      <c r="B368" s="82" t="str">
        <f t="shared" si="8"/>
        <v>-elektrokabelska kanalizacija</v>
      </c>
      <c r="C368" s="91"/>
      <c r="D368" s="48">
        <f t="shared" si="9"/>
        <v>-27.5</v>
      </c>
      <c r="E368" s="95"/>
      <c r="F368" s="39"/>
    </row>
    <row r="369" spans="1:6" x14ac:dyDescent="0.2">
      <c r="A369" s="31"/>
      <c r="B369" s="82" t="str">
        <f t="shared" si="8"/>
        <v>-strelovod in ozemljitve</v>
      </c>
      <c r="C369" s="91"/>
      <c r="D369" s="48">
        <f t="shared" si="9"/>
        <v>0</v>
      </c>
      <c r="E369" s="95"/>
      <c r="F369" s="39"/>
    </row>
    <row r="370" spans="1:6" ht="14.25" x14ac:dyDescent="0.2">
      <c r="A370" s="31"/>
      <c r="B370" s="32"/>
      <c r="C370" s="33" t="s">
        <v>17</v>
      </c>
      <c r="D370" s="34">
        <f>SUM(D364:D369)</f>
        <v>-74</v>
      </c>
      <c r="E370" s="95">
        <v>0</v>
      </c>
      <c r="F370" s="39">
        <f>ROUND(D370*E370,0)</f>
        <v>0</v>
      </c>
    </row>
    <row r="371" spans="1:6" x14ac:dyDescent="0.2">
      <c r="A371" s="31"/>
      <c r="B371" s="32"/>
      <c r="C371" s="86"/>
      <c r="D371" s="45"/>
      <c r="E371" s="95"/>
      <c r="F371" s="39"/>
    </row>
    <row r="372" spans="1:6" ht="51" x14ac:dyDescent="0.2">
      <c r="A372" s="31" t="s">
        <v>171</v>
      </c>
      <c r="B372" s="32" t="s">
        <v>60</v>
      </c>
      <c r="C372" s="86"/>
      <c r="D372" s="45"/>
      <c r="E372" s="95"/>
      <c r="F372" s="39"/>
    </row>
    <row r="373" spans="1:6" x14ac:dyDescent="0.2">
      <c r="A373" s="31"/>
      <c r="B373" s="82" t="str">
        <f t="shared" ref="B373:B378" si="10">B355</f>
        <v>-vodovodni priključek</v>
      </c>
      <c r="C373" s="91"/>
      <c r="D373" s="48">
        <f>D337*0.3</f>
        <v>17.399999999999999</v>
      </c>
      <c r="E373" s="95"/>
      <c r="F373" s="39"/>
    </row>
    <row r="374" spans="1:6" x14ac:dyDescent="0.2">
      <c r="A374" s="31"/>
      <c r="B374" s="82" t="str">
        <f t="shared" si="10"/>
        <v>-hidrantna vodovodna mreža</v>
      </c>
      <c r="C374" s="91"/>
      <c r="D374" s="48">
        <f>D338*0.3</f>
        <v>11.7</v>
      </c>
      <c r="E374" s="95"/>
      <c r="F374" s="39"/>
    </row>
    <row r="375" spans="1:6" x14ac:dyDescent="0.2">
      <c r="A375" s="31"/>
      <c r="B375" s="82" t="str">
        <f t="shared" si="10"/>
        <v>-cevovod tehnološke vode</v>
      </c>
      <c r="C375" s="91"/>
      <c r="D375" s="48">
        <f>D339*0.3</f>
        <v>9.9</v>
      </c>
      <c r="E375" s="95"/>
      <c r="F375" s="39"/>
    </row>
    <row r="376" spans="1:6" x14ac:dyDescent="0.2">
      <c r="A376" s="31"/>
      <c r="B376" s="82" t="str">
        <f t="shared" si="10"/>
        <v>-telekomunikacijski priključek</v>
      </c>
      <c r="C376" s="91"/>
      <c r="D376" s="48">
        <f>D340*0.3</f>
        <v>7.5</v>
      </c>
      <c r="E376" s="95"/>
      <c r="F376" s="39"/>
    </row>
    <row r="377" spans="1:6" x14ac:dyDescent="0.2">
      <c r="A377" s="31"/>
      <c r="B377" s="82" t="str">
        <f t="shared" si="10"/>
        <v>-elektrokabelska kanalizacija</v>
      </c>
      <c r="C377" s="91"/>
      <c r="D377" s="48">
        <f>D341*0.5</f>
        <v>27.5</v>
      </c>
      <c r="E377" s="95"/>
      <c r="F377" s="39"/>
    </row>
    <row r="378" spans="1:6" x14ac:dyDescent="0.2">
      <c r="A378" s="31"/>
      <c r="B378" s="82" t="str">
        <f t="shared" si="10"/>
        <v>-strelovod in ozemljitve</v>
      </c>
      <c r="C378" s="91"/>
      <c r="D378" s="48">
        <v>0</v>
      </c>
      <c r="E378" s="95"/>
      <c r="F378" s="39"/>
    </row>
    <row r="379" spans="1:6" ht="14.25" x14ac:dyDescent="0.2">
      <c r="A379" s="31"/>
      <c r="B379" s="32"/>
      <c r="C379" s="33" t="s">
        <v>17</v>
      </c>
      <c r="D379" s="34">
        <f>SUM(D373:D378)</f>
        <v>74</v>
      </c>
      <c r="E379" s="95">
        <v>0</v>
      </c>
      <c r="F379" s="39">
        <f>ROUND(D379*E379,0)</f>
        <v>0</v>
      </c>
    </row>
    <row r="380" spans="1:6" x14ac:dyDescent="0.2">
      <c r="A380" s="31"/>
      <c r="B380" s="32"/>
      <c r="C380" s="90"/>
      <c r="D380" s="34"/>
      <c r="E380" s="95"/>
      <c r="F380" s="39"/>
    </row>
    <row r="381" spans="1:6" ht="38.25" x14ac:dyDescent="0.2">
      <c r="A381" s="31" t="s">
        <v>172</v>
      </c>
      <c r="B381" s="32" t="s">
        <v>139</v>
      </c>
      <c r="C381" s="86"/>
      <c r="D381" s="45"/>
      <c r="E381" s="95"/>
      <c r="F381" s="39"/>
    </row>
    <row r="382" spans="1:6" ht="14.25" x14ac:dyDescent="0.2">
      <c r="A382" s="31"/>
      <c r="B382" s="32"/>
      <c r="C382" s="33" t="s">
        <v>17</v>
      </c>
      <c r="D382" s="54">
        <f>(D352-D370)*1.25</f>
        <v>92.5</v>
      </c>
      <c r="E382" s="95">
        <v>0</v>
      </c>
      <c r="F382" s="39">
        <f>ROUND(D382*E382,0)</f>
        <v>0</v>
      </c>
    </row>
    <row r="383" spans="1:6" x14ac:dyDescent="0.2">
      <c r="A383" s="31"/>
      <c r="B383" s="32"/>
      <c r="C383" s="33"/>
      <c r="D383" s="54"/>
      <c r="E383" s="95"/>
      <c r="F383" s="39"/>
    </row>
    <row r="384" spans="1:6" ht="25.5" x14ac:dyDescent="0.2">
      <c r="A384" s="31" t="s">
        <v>173</v>
      </c>
      <c r="B384" s="32" t="s">
        <v>26</v>
      </c>
      <c r="C384" s="86"/>
      <c r="D384" s="45"/>
      <c r="E384" s="95"/>
      <c r="F384" s="39"/>
    </row>
    <row r="385" spans="1:6" ht="14.25" x14ac:dyDescent="0.2">
      <c r="A385" s="31"/>
      <c r="B385" s="32"/>
      <c r="C385" s="33" t="s">
        <v>17</v>
      </c>
      <c r="D385" s="54">
        <v>14</v>
      </c>
      <c r="E385" s="95">
        <v>0</v>
      </c>
      <c r="F385" s="39">
        <f>ROUND(D385*E385,0)</f>
        <v>0</v>
      </c>
    </row>
    <row r="386" spans="1:6" x14ac:dyDescent="0.2">
      <c r="A386" s="31"/>
      <c r="B386" s="32"/>
      <c r="C386" s="33"/>
      <c r="D386" s="54"/>
      <c r="E386" s="95"/>
      <c r="F386" s="39"/>
    </row>
    <row r="387" spans="1:6" ht="51" x14ac:dyDescent="0.2">
      <c r="A387" s="31" t="s">
        <v>174</v>
      </c>
      <c r="B387" s="47" t="s">
        <v>142</v>
      </c>
      <c r="C387" s="86"/>
      <c r="D387" s="45"/>
      <c r="E387" s="95"/>
      <c r="F387" s="39"/>
    </row>
    <row r="388" spans="1:6" ht="14.25" x14ac:dyDescent="0.2">
      <c r="A388" s="31"/>
      <c r="B388" s="32"/>
      <c r="C388" s="33" t="s">
        <v>17</v>
      </c>
      <c r="D388" s="54">
        <v>5</v>
      </c>
      <c r="E388" s="95">
        <v>0</v>
      </c>
      <c r="F388" s="39">
        <f>ROUND(D388*E388,0)</f>
        <v>0</v>
      </c>
    </row>
    <row r="389" spans="1:6" x14ac:dyDescent="0.2">
      <c r="A389" s="31"/>
      <c r="B389" s="32"/>
      <c r="C389" s="33"/>
      <c r="D389" s="54"/>
      <c r="E389" s="95"/>
      <c r="F389" s="39"/>
    </row>
    <row r="390" spans="1:6" ht="63.75" x14ac:dyDescent="0.2">
      <c r="A390" s="31" t="s">
        <v>175</v>
      </c>
      <c r="B390" s="49" t="s">
        <v>125</v>
      </c>
      <c r="C390" s="33"/>
      <c r="D390" s="45"/>
      <c r="E390" s="95"/>
      <c r="F390" s="39"/>
    </row>
    <row r="391" spans="1:6" x14ac:dyDescent="0.2">
      <c r="A391" s="31"/>
      <c r="C391" s="33" t="s">
        <v>3</v>
      </c>
      <c r="D391" s="54">
        <v>1</v>
      </c>
      <c r="E391" s="98">
        <v>0</v>
      </c>
      <c r="F391" s="39">
        <f>ROUND(D391*E391,0)</f>
        <v>0</v>
      </c>
    </row>
    <row r="392" spans="1:6" x14ac:dyDescent="0.2">
      <c r="A392" s="31"/>
      <c r="B392" s="82"/>
      <c r="C392" s="33"/>
      <c r="D392" s="34"/>
      <c r="E392" s="95"/>
      <c r="F392" s="39"/>
    </row>
    <row r="393" spans="1:6" ht="66" customHeight="1" x14ac:dyDescent="0.2">
      <c r="A393" s="31" t="s">
        <v>176</v>
      </c>
      <c r="B393" s="49" t="s">
        <v>180</v>
      </c>
      <c r="C393" s="33"/>
      <c r="D393" s="34"/>
      <c r="E393" s="95"/>
      <c r="F393" s="39"/>
    </row>
    <row r="394" spans="1:6" ht="14.25" x14ac:dyDescent="0.2">
      <c r="A394" s="31"/>
      <c r="B394" s="82" t="s">
        <v>209</v>
      </c>
      <c r="C394" s="33" t="s">
        <v>19</v>
      </c>
      <c r="D394" s="34">
        <f>16+40*2+2*4</f>
        <v>104</v>
      </c>
      <c r="E394" s="95">
        <v>0</v>
      </c>
      <c r="F394" s="39">
        <f>ROUND(D394*E394,0)</f>
        <v>0</v>
      </c>
    </row>
    <row r="395" spans="1:6" ht="14.25" x14ac:dyDescent="0.2">
      <c r="A395" s="31"/>
      <c r="B395" s="82" t="s">
        <v>179</v>
      </c>
      <c r="C395" s="33" t="s">
        <v>19</v>
      </c>
      <c r="D395" s="34">
        <f>13+25</f>
        <v>38</v>
      </c>
      <c r="E395" s="95">
        <v>0</v>
      </c>
      <c r="F395" s="39">
        <f>ROUND(D395*E395,0)</f>
        <v>0</v>
      </c>
    </row>
    <row r="396" spans="1:6" x14ac:dyDescent="0.2">
      <c r="A396" s="31"/>
      <c r="B396" s="82"/>
      <c r="C396" s="33"/>
      <c r="D396" s="34"/>
      <c r="E396" s="95"/>
      <c r="F396" s="39"/>
    </row>
    <row r="397" spans="1:6" ht="54" customHeight="1" x14ac:dyDescent="0.2">
      <c r="A397" s="31" t="s">
        <v>177</v>
      </c>
      <c r="B397" s="47" t="s">
        <v>208</v>
      </c>
      <c r="C397" s="33"/>
      <c r="D397" s="45"/>
      <c r="E397" s="95"/>
      <c r="F397" s="39"/>
    </row>
    <row r="398" spans="1:6" x14ac:dyDescent="0.2">
      <c r="A398" s="31"/>
      <c r="C398" s="33" t="s">
        <v>3</v>
      </c>
      <c r="D398" s="54">
        <v>1</v>
      </c>
      <c r="E398" s="98">
        <v>0</v>
      </c>
      <c r="F398" s="39">
        <f>ROUND(D398*E398,0)</f>
        <v>0</v>
      </c>
    </row>
    <row r="399" spans="1:6" x14ac:dyDescent="0.2">
      <c r="A399" s="31"/>
      <c r="B399" s="82"/>
      <c r="C399" s="33"/>
      <c r="D399" s="34"/>
      <c r="E399" s="95"/>
      <c r="F399" s="39"/>
    </row>
    <row r="400" spans="1:6" ht="78" customHeight="1" x14ac:dyDescent="0.2">
      <c r="A400" s="31" t="s">
        <v>178</v>
      </c>
      <c r="B400" s="47" t="s">
        <v>210</v>
      </c>
      <c r="C400" s="33"/>
      <c r="D400" s="45"/>
      <c r="E400" s="95"/>
      <c r="F400" s="39"/>
    </row>
    <row r="401" spans="1:9" x14ac:dyDescent="0.2">
      <c r="A401" s="31"/>
      <c r="C401" s="33" t="s">
        <v>3</v>
      </c>
      <c r="D401" s="54">
        <v>1</v>
      </c>
      <c r="E401" s="98">
        <v>0</v>
      </c>
      <c r="F401" s="39">
        <f>ROUND(D401*E401,0)</f>
        <v>0</v>
      </c>
    </row>
    <row r="402" spans="1:9" x14ac:dyDescent="0.2">
      <c r="A402" s="31"/>
      <c r="B402" s="82"/>
      <c r="C402" s="33"/>
      <c r="D402" s="34"/>
      <c r="E402" s="95"/>
      <c r="F402" s="39"/>
    </row>
    <row r="403" spans="1:9" ht="63.75" x14ac:dyDescent="0.2">
      <c r="A403" s="31" t="s">
        <v>213</v>
      </c>
      <c r="B403" s="32" t="s">
        <v>211</v>
      </c>
      <c r="C403" s="33"/>
      <c r="D403" s="45"/>
      <c r="E403" s="95"/>
      <c r="F403" s="39"/>
    </row>
    <row r="404" spans="1:9" x14ac:dyDescent="0.2">
      <c r="A404" s="31"/>
      <c r="C404" s="33" t="s">
        <v>3</v>
      </c>
      <c r="D404" s="34">
        <v>1</v>
      </c>
      <c r="E404" s="98">
        <v>0</v>
      </c>
      <c r="F404" s="39">
        <f>ROUND(D404*E404,0)</f>
        <v>0</v>
      </c>
    </row>
    <row r="405" spans="1:9" x14ac:dyDescent="0.2">
      <c r="A405" s="31"/>
      <c r="B405" s="82"/>
      <c r="C405" s="33"/>
      <c r="D405" s="34"/>
      <c r="E405" s="95"/>
      <c r="F405" s="39"/>
    </row>
    <row r="406" spans="1:9" ht="51" x14ac:dyDescent="0.2">
      <c r="A406" s="31" t="s">
        <v>214</v>
      </c>
      <c r="B406" s="32" t="s">
        <v>212</v>
      </c>
      <c r="C406" s="33"/>
      <c r="D406" s="45"/>
      <c r="E406" s="95"/>
      <c r="F406" s="39"/>
    </row>
    <row r="407" spans="1:9" x14ac:dyDescent="0.2">
      <c r="A407" s="31"/>
      <c r="C407" s="33" t="s">
        <v>3</v>
      </c>
      <c r="D407" s="34">
        <v>1</v>
      </c>
      <c r="E407" s="98">
        <v>0</v>
      </c>
      <c r="F407" s="39">
        <f>ROUND(D407*E407,0)</f>
        <v>0</v>
      </c>
    </row>
    <row r="408" spans="1:9" x14ac:dyDescent="0.2">
      <c r="A408" s="31"/>
      <c r="B408" s="82"/>
      <c r="C408" s="33"/>
      <c r="D408" s="34"/>
      <c r="E408" s="95"/>
      <c r="F408" s="39"/>
    </row>
    <row r="409" spans="1:9" ht="51" x14ac:dyDescent="0.2">
      <c r="A409" s="31" t="s">
        <v>215</v>
      </c>
      <c r="B409" s="32" t="s">
        <v>143</v>
      </c>
      <c r="C409" s="33"/>
      <c r="D409" s="45"/>
      <c r="E409" s="95"/>
      <c r="F409" s="39"/>
    </row>
    <row r="410" spans="1:9" x14ac:dyDescent="0.2">
      <c r="A410" s="31"/>
      <c r="C410" s="33" t="s">
        <v>3</v>
      </c>
      <c r="D410" s="34">
        <v>2</v>
      </c>
      <c r="E410" s="98">
        <v>0</v>
      </c>
      <c r="F410" s="39">
        <f>ROUND(D410*E410,0)</f>
        <v>0</v>
      </c>
    </row>
    <row r="411" spans="1:9" x14ac:dyDescent="0.2">
      <c r="A411" s="31"/>
      <c r="C411" s="33"/>
      <c r="D411" s="54"/>
      <c r="E411" s="98"/>
      <c r="F411" s="39"/>
    </row>
    <row r="412" spans="1:9" ht="38.25" x14ac:dyDescent="0.2">
      <c r="A412" s="31" t="s">
        <v>216</v>
      </c>
      <c r="B412" s="32" t="s">
        <v>25</v>
      </c>
      <c r="C412" s="33"/>
      <c r="D412" s="45"/>
      <c r="E412" s="97"/>
      <c r="F412" s="39"/>
    </row>
    <row r="413" spans="1:9" x14ac:dyDescent="0.2">
      <c r="B413" s="32" t="s">
        <v>15</v>
      </c>
      <c r="C413" s="33"/>
      <c r="D413" s="45"/>
      <c r="E413" s="97"/>
      <c r="F413" s="39"/>
    </row>
    <row r="414" spans="1:9" x14ac:dyDescent="0.2">
      <c r="C414" s="33" t="s">
        <v>20</v>
      </c>
      <c r="D414" s="45"/>
      <c r="E414" s="97"/>
      <c r="F414" s="39">
        <f>ROUND(SUM(F334:F412)*0.1,0)</f>
        <v>0</v>
      </c>
    </row>
    <row r="415" spans="1:9" x14ac:dyDescent="0.2">
      <c r="A415" s="73"/>
      <c r="B415" s="87"/>
      <c r="C415" s="71"/>
      <c r="D415" s="34"/>
      <c r="E415" s="95"/>
      <c r="F415" s="39"/>
    </row>
    <row r="416" spans="1:9" x14ac:dyDescent="0.2">
      <c r="A416" s="59"/>
      <c r="B416" s="60" t="s">
        <v>5</v>
      </c>
      <c r="C416" s="61"/>
      <c r="D416" s="62"/>
      <c r="E416" s="99"/>
      <c r="F416" s="63">
        <f>SUM(F335:F415)</f>
        <v>0</v>
      </c>
      <c r="G416" s="65"/>
      <c r="H416" s="65"/>
      <c r="I416" s="65"/>
    </row>
  </sheetData>
  <sheetProtection algorithmName="SHA-512" hashValue="Aho5QinV0Hq41VydHHupoCNUAmEWMh+2NdH1PBlnVUDpgpUPbfAonN59Nmi9q8yX/KdflRJIckmPeYc6OkvjDw==" saltValue="nVpBSSTUmawUPsqUsskvUg==" spinCount="100000" sheet="1" objects="1" scenarios="1"/>
  <dataConsolidate/>
  <mergeCells count="28">
    <mergeCell ref="B19:D19"/>
    <mergeCell ref="B20:D20"/>
    <mergeCell ref="B10:D10"/>
    <mergeCell ref="B32:D32"/>
    <mergeCell ref="B8:D8"/>
    <mergeCell ref="B26:D26"/>
    <mergeCell ref="B27:D27"/>
    <mergeCell ref="B28:D28"/>
    <mergeCell ref="B29:D29"/>
    <mergeCell ref="B30:D30"/>
    <mergeCell ref="B31:D31"/>
    <mergeCell ref="B21:D21"/>
    <mergeCell ref="B9:D9"/>
    <mergeCell ref="B241:D241"/>
    <mergeCell ref="B5:D5"/>
    <mergeCell ref="B7:D7"/>
    <mergeCell ref="B11:D11"/>
    <mergeCell ref="B12:D12"/>
    <mergeCell ref="B13:D13"/>
    <mergeCell ref="B14:D14"/>
    <mergeCell ref="B23:D23"/>
    <mergeCell ref="B24:D24"/>
    <mergeCell ref="B25:D25"/>
    <mergeCell ref="B22:D22"/>
    <mergeCell ref="B15:D15"/>
    <mergeCell ref="B16:D16"/>
    <mergeCell ref="B17:D17"/>
    <mergeCell ref="B18:D18"/>
  </mergeCells>
  <phoneticPr fontId="0" type="noConversion"/>
  <pageMargins left="1.3385826771653544" right="0.59055118110236227" top="0.53" bottom="0.93" header="0.51181102362204722" footer="0.70866141732283472"/>
  <pageSetup paperSize="9" scale="95" orientation="portrait" useFirstPageNumber="1" r:id="rId1"/>
  <headerFooter alignWithMargins="0">
    <oddFooter>&amp;C&amp;P</oddFooter>
  </headerFooter>
  <rowBreaks count="17" manualBreakCount="17">
    <brk id="18" max="5" man="1"/>
    <brk id="25" max="5" man="1"/>
    <brk id="33" max="5" man="1"/>
    <brk id="84" max="5" man="1"/>
    <brk id="109" max="5" man="1"/>
    <brk id="126" max="5" man="1"/>
    <brk id="154" max="5" man="1"/>
    <brk id="164" max="16383" man="1"/>
    <brk id="193" max="5" man="1"/>
    <brk id="224" max="5" man="1"/>
    <brk id="242" max="16383" man="1"/>
    <brk id="274" max="5" man="1"/>
    <brk id="292" max="5" man="1"/>
    <brk id="318" max="5" man="1"/>
    <brk id="331" max="16383" man="1"/>
    <brk id="370" max="5" man="1"/>
    <brk id="40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3</vt:i4>
      </vt:variant>
    </vt:vector>
  </HeadingPairs>
  <TitlesOfParts>
    <vt:vector size="5" baseType="lpstr">
      <vt:lpstr>R-zunanja</vt:lpstr>
      <vt:lpstr>popis</vt:lpstr>
      <vt:lpstr>popis!Področje_tiskanja</vt:lpstr>
      <vt:lpstr>'R-zunanja'!Področje_tiskanja</vt:lpstr>
      <vt:lpstr>popis!Tiskanje_naslovov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Andrej Banko</dc:creator>
  <cp:keywords/>
  <dc:description/>
  <cp:lastModifiedBy>Domen Dežman</cp:lastModifiedBy>
  <cp:lastPrinted>2021-02-08T11:24:44Z</cp:lastPrinted>
  <dcterms:created xsi:type="dcterms:W3CDTF">1997-07-21T11:26:16Z</dcterms:created>
  <dcterms:modified xsi:type="dcterms:W3CDTF">2021-05-04T08:07:39Z</dcterms:modified>
</cp:coreProperties>
</file>